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aveExternalLinkValues="0" codeName="ThisWorkbook"/>
  <workbookProtection lockStructure="1"/>
  <bookViews>
    <workbookView xWindow="0" yWindow="0" windowWidth="20160" windowHeight="9045" tabRatio="882"/>
  </bookViews>
  <sheets>
    <sheet name="Indicators" sheetId="1" r:id="rId1"/>
    <sheet name="BCBS Template" sheetId="10" r:id="rId2"/>
    <sheet name="Graphs" sheetId="19" r:id="rId3"/>
    <sheet name="Scores" sheetId="17" r:id="rId4"/>
    <sheet name="FR Y-15 Data" sheetId="14" r:id="rId5"/>
  </sheets>
  <definedNames>
    <definedName name="_xlnm._FilterDatabase" localSheetId="2" hidden="1">Graphs!$AL$2:$AN$73</definedName>
    <definedName name="_xlnm._FilterDatabase" localSheetId="0" hidden="1">Indicators!$B$5:$O$38</definedName>
    <definedName name="_xlnm._FilterDatabase" localSheetId="3" hidden="1">Scores!$B$10:$P$10</definedName>
    <definedName name="A" localSheetId="3">Scores!$A$1</definedName>
    <definedName name="A">Indicators!$A$1</definedName>
    <definedName name="_xlnm.Print_Area" localSheetId="1">'BCBS Template'!$A$1:$R$222</definedName>
    <definedName name="_xlnm.Print_Area" localSheetId="2">Graphs!$A$1:$P$312</definedName>
    <definedName name="_xlnm.Print_Area" localSheetId="0">Indicators!$B$2:$O$39</definedName>
    <definedName name="_xlnm.Print_Area" localSheetId="3">Scores!$B$2:$AD$43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 i="1" l="1"/>
  <c r="B38" i="1" s="1"/>
  <c r="C37" i="1"/>
  <c r="B37" i="1" s="1"/>
  <c r="C36" i="1"/>
  <c r="B36" i="1" s="1"/>
  <c r="C35" i="1"/>
  <c r="B35" i="1" s="1"/>
  <c r="C34" i="1"/>
  <c r="B34" i="1" s="1"/>
  <c r="C33" i="1"/>
  <c r="B33" i="1" s="1"/>
  <c r="C32" i="1"/>
  <c r="B32" i="1" s="1"/>
  <c r="C31" i="1"/>
  <c r="B31" i="1" s="1"/>
  <c r="C30" i="1"/>
  <c r="B30" i="1" s="1"/>
  <c r="C29" i="1"/>
  <c r="B29" i="1" s="1"/>
  <c r="C28" i="1"/>
  <c r="B28" i="1" s="1"/>
  <c r="C27" i="1"/>
  <c r="B27" i="1" s="1"/>
  <c r="C26" i="1"/>
  <c r="B26" i="1" s="1"/>
  <c r="C25" i="1"/>
  <c r="B25" i="1" s="1"/>
  <c r="C24" i="1"/>
  <c r="B24" i="1" s="1"/>
  <c r="C23" i="1"/>
  <c r="B23" i="1" s="1"/>
  <c r="C22" i="1"/>
  <c r="B22" i="1" s="1"/>
  <c r="C21" i="1"/>
  <c r="B21" i="1" s="1"/>
  <c r="C20" i="1"/>
  <c r="B20" i="1" s="1"/>
  <c r="C19" i="1"/>
  <c r="B19" i="1" s="1"/>
  <c r="C18" i="1"/>
  <c r="B18" i="1" s="1"/>
  <c r="C17" i="1"/>
  <c r="B17" i="1" s="1"/>
  <c r="C16" i="1"/>
  <c r="B16" i="1" s="1"/>
  <c r="C15" i="1"/>
  <c r="B15" i="1" s="1"/>
  <c r="C14" i="1"/>
  <c r="B14" i="1" s="1"/>
  <c r="C13" i="1"/>
  <c r="B13" i="1" s="1"/>
  <c r="C12" i="1"/>
  <c r="B12" i="1" s="1"/>
  <c r="C11" i="1"/>
  <c r="B11" i="1" s="1"/>
  <c r="C10" i="1"/>
  <c r="B10" i="1" s="1"/>
  <c r="C9" i="1"/>
  <c r="B9" i="1" s="1"/>
  <c r="C8" i="1"/>
  <c r="B8" i="1" s="1"/>
  <c r="C7" i="1"/>
  <c r="B7" i="1" s="1"/>
  <c r="C6" i="1"/>
  <c r="B6" i="1" s="1"/>
  <c r="C43" i="17"/>
  <c r="B43" i="17" s="1"/>
  <c r="C42" i="17"/>
  <c r="B42" i="17" s="1"/>
  <c r="C41" i="17"/>
  <c r="B41" i="17" s="1"/>
  <c r="C40" i="17"/>
  <c r="B40" i="17" s="1"/>
  <c r="C39" i="17"/>
  <c r="B39" i="17" s="1"/>
  <c r="C38" i="17"/>
  <c r="B38" i="17" s="1"/>
  <c r="C37" i="17"/>
  <c r="B37" i="17" s="1"/>
  <c r="C36" i="17"/>
  <c r="B36" i="17" s="1"/>
  <c r="C35" i="17"/>
  <c r="B35" i="17" s="1"/>
  <c r="C34" i="17"/>
  <c r="B34" i="17" s="1"/>
  <c r="C33" i="17"/>
  <c r="B33" i="17" s="1"/>
  <c r="C32" i="17"/>
  <c r="B32" i="17" s="1"/>
  <c r="C31" i="17"/>
  <c r="B31" i="17" s="1"/>
  <c r="C30" i="17"/>
  <c r="B30" i="17" s="1"/>
  <c r="C29" i="17"/>
  <c r="B29" i="17" s="1"/>
  <c r="C28" i="17"/>
  <c r="B28" i="17" s="1"/>
  <c r="C27" i="17"/>
  <c r="B27" i="17" s="1"/>
  <c r="C26" i="17"/>
  <c r="B26" i="17" s="1"/>
  <c r="C25" i="17"/>
  <c r="B25" i="17" s="1"/>
  <c r="C24" i="17"/>
  <c r="B24" i="17" s="1"/>
  <c r="C23" i="17"/>
  <c r="B23" i="17" s="1"/>
  <c r="C22" i="17"/>
  <c r="B22" i="17" s="1"/>
  <c r="C21" i="17"/>
  <c r="B21" i="17" s="1"/>
  <c r="C20" i="17"/>
  <c r="B20" i="17" s="1"/>
  <c r="C19" i="17"/>
  <c r="B19" i="17" s="1"/>
  <c r="C18" i="17"/>
  <c r="B18" i="17" s="1"/>
  <c r="C17" i="17"/>
  <c r="B17" i="17" s="1"/>
  <c r="C16" i="17"/>
  <c r="B16" i="17" s="1"/>
  <c r="C15" i="17"/>
  <c r="B15" i="17" s="1"/>
  <c r="C14" i="17"/>
  <c r="B14" i="17" s="1"/>
  <c r="C13" i="17"/>
  <c r="B13" i="17" s="1"/>
  <c r="C12" i="17"/>
  <c r="B12" i="17" s="1"/>
  <c r="C11" i="17"/>
  <c r="B11" i="17" s="1"/>
  <c r="Q5" i="17" l="1"/>
  <c r="S5" i="17"/>
  <c r="D6" i="1" l="1"/>
  <c r="H6" i="1"/>
  <c r="L6" i="1"/>
  <c r="E6" i="1"/>
  <c r="J6" i="1"/>
  <c r="O6" i="1"/>
  <c r="F6" i="1"/>
  <c r="K6" i="1"/>
  <c r="G6" i="1"/>
  <c r="M6" i="1"/>
  <c r="I6" i="1"/>
  <c r="N6" i="1"/>
  <c r="E9" i="1"/>
  <c r="I9" i="1"/>
  <c r="M9" i="1"/>
  <c r="G9" i="1"/>
  <c r="L9" i="1"/>
  <c r="H9" i="1"/>
  <c r="N9" i="1"/>
  <c r="D9" i="1"/>
  <c r="J9" i="1"/>
  <c r="O9" i="1"/>
  <c r="F9" i="1"/>
  <c r="K9" i="1"/>
  <c r="E14" i="1"/>
  <c r="I14" i="1"/>
  <c r="M14" i="1"/>
  <c r="F14" i="1"/>
  <c r="K14" i="1"/>
  <c r="G14" i="1"/>
  <c r="L14" i="1"/>
  <c r="N14" i="1"/>
  <c r="D14" i="1"/>
  <c r="O14" i="1"/>
  <c r="H14" i="1"/>
  <c r="J14" i="1"/>
  <c r="E17" i="1"/>
  <c r="I17" i="1"/>
  <c r="M17" i="1"/>
  <c r="G17" i="1"/>
  <c r="L17" i="1"/>
  <c r="H17" i="1"/>
  <c r="N17" i="1"/>
  <c r="J17" i="1"/>
  <c r="K17" i="1"/>
  <c r="D17" i="1"/>
  <c r="O17" i="1"/>
  <c r="F17" i="1"/>
  <c r="E22" i="1"/>
  <c r="I22" i="1"/>
  <c r="M22" i="1"/>
  <c r="F22" i="1"/>
  <c r="K22" i="1"/>
  <c r="G22" i="1"/>
  <c r="L22" i="1"/>
  <c r="N22" i="1"/>
  <c r="D22" i="1"/>
  <c r="O22" i="1"/>
  <c r="H22" i="1"/>
  <c r="J22" i="1"/>
  <c r="E25" i="1"/>
  <c r="I25" i="1"/>
  <c r="M25" i="1"/>
  <c r="G25" i="1"/>
  <c r="L25" i="1"/>
  <c r="H25" i="1"/>
  <c r="N25" i="1"/>
  <c r="J25" i="1"/>
  <c r="K25" i="1"/>
  <c r="D25" i="1"/>
  <c r="O25" i="1"/>
  <c r="F25" i="1"/>
  <c r="E30" i="1"/>
  <c r="I30" i="1"/>
  <c r="M30" i="1"/>
  <c r="F30" i="1"/>
  <c r="K30" i="1"/>
  <c r="G30" i="1"/>
  <c r="L30" i="1"/>
  <c r="N30" i="1"/>
  <c r="D30" i="1"/>
  <c r="O30" i="1"/>
  <c r="H30" i="1"/>
  <c r="J30" i="1"/>
  <c r="E33" i="1"/>
  <c r="I33" i="1"/>
  <c r="M33" i="1"/>
  <c r="G33" i="1"/>
  <c r="L33" i="1"/>
  <c r="H33" i="1"/>
  <c r="N33" i="1"/>
  <c r="J33" i="1"/>
  <c r="K33" i="1"/>
  <c r="D33" i="1"/>
  <c r="O33" i="1"/>
  <c r="F33" i="1"/>
  <c r="F38" i="1"/>
  <c r="J38" i="1"/>
  <c r="N38" i="1"/>
  <c r="G38" i="1"/>
  <c r="K38" i="1"/>
  <c r="O38" i="1"/>
  <c r="H38" i="1"/>
  <c r="I38" i="1"/>
  <c r="D38" i="1"/>
  <c r="L38" i="1"/>
  <c r="E38" i="1"/>
  <c r="M38" i="1"/>
  <c r="E7" i="1"/>
  <c r="I7" i="1"/>
  <c r="M7" i="1"/>
  <c r="J7" i="1"/>
  <c r="O7" i="1"/>
  <c r="F7" i="1"/>
  <c r="K7" i="1"/>
  <c r="G7" i="1"/>
  <c r="L7" i="1"/>
  <c r="H7" i="1"/>
  <c r="D7" i="1"/>
  <c r="N7" i="1"/>
  <c r="E12" i="1"/>
  <c r="I12" i="1"/>
  <c r="M12" i="1"/>
  <c r="H12" i="1"/>
  <c r="N12" i="1"/>
  <c r="D12" i="1"/>
  <c r="J12" i="1"/>
  <c r="O12" i="1"/>
  <c r="F12" i="1"/>
  <c r="G12" i="1"/>
  <c r="K12" i="1"/>
  <c r="L12" i="1"/>
  <c r="E15" i="1"/>
  <c r="I15" i="1"/>
  <c r="M15" i="1"/>
  <c r="D15" i="1"/>
  <c r="J15" i="1"/>
  <c r="O15" i="1"/>
  <c r="F15" i="1"/>
  <c r="K15" i="1"/>
  <c r="L15" i="1"/>
  <c r="N15" i="1"/>
  <c r="G15" i="1"/>
  <c r="H15" i="1"/>
  <c r="E20" i="1"/>
  <c r="I20" i="1"/>
  <c r="M20" i="1"/>
  <c r="H20" i="1"/>
  <c r="N20" i="1"/>
  <c r="D20" i="1"/>
  <c r="J20" i="1"/>
  <c r="O20" i="1"/>
  <c r="F20" i="1"/>
  <c r="G20" i="1"/>
  <c r="K20" i="1"/>
  <c r="L20" i="1"/>
  <c r="E23" i="1"/>
  <c r="I23" i="1"/>
  <c r="M23" i="1"/>
  <c r="D23" i="1"/>
  <c r="J23" i="1"/>
  <c r="O23" i="1"/>
  <c r="F23" i="1"/>
  <c r="K23" i="1"/>
  <c r="L23" i="1"/>
  <c r="N23" i="1"/>
  <c r="G23" i="1"/>
  <c r="H23" i="1"/>
  <c r="E28" i="1"/>
  <c r="I28" i="1"/>
  <c r="M28" i="1"/>
  <c r="H28" i="1"/>
  <c r="N28" i="1"/>
  <c r="D28" i="1"/>
  <c r="J28" i="1"/>
  <c r="O28" i="1"/>
  <c r="F28" i="1"/>
  <c r="G28" i="1"/>
  <c r="K28" i="1"/>
  <c r="L28" i="1"/>
  <c r="E31" i="1"/>
  <c r="I31" i="1"/>
  <c r="M31" i="1"/>
  <c r="D31" i="1"/>
  <c r="J31" i="1"/>
  <c r="O31" i="1"/>
  <c r="F31" i="1"/>
  <c r="K31" i="1"/>
  <c r="L31" i="1"/>
  <c r="N31" i="1"/>
  <c r="G31" i="1"/>
  <c r="H31" i="1"/>
  <c r="F36" i="1"/>
  <c r="J36" i="1"/>
  <c r="N36" i="1"/>
  <c r="G36" i="1"/>
  <c r="K36" i="1"/>
  <c r="O36" i="1"/>
  <c r="H36" i="1"/>
  <c r="I36" i="1"/>
  <c r="D36" i="1"/>
  <c r="L36" i="1"/>
  <c r="E36" i="1"/>
  <c r="M36" i="1"/>
  <c r="E10" i="1"/>
  <c r="I10" i="1"/>
  <c r="M10" i="1"/>
  <c r="F10" i="1"/>
  <c r="K10" i="1"/>
  <c r="G10" i="1"/>
  <c r="L10" i="1"/>
  <c r="H10" i="1"/>
  <c r="N10" i="1"/>
  <c r="D10" i="1"/>
  <c r="J10" i="1"/>
  <c r="O10" i="1"/>
  <c r="E13" i="1"/>
  <c r="I13" i="1"/>
  <c r="M13" i="1"/>
  <c r="G13" i="1"/>
  <c r="L13" i="1"/>
  <c r="H13" i="1"/>
  <c r="N13" i="1"/>
  <c r="D13" i="1"/>
  <c r="O13" i="1"/>
  <c r="F13" i="1"/>
  <c r="J13" i="1"/>
  <c r="K13" i="1"/>
  <c r="E18" i="1"/>
  <c r="I18" i="1"/>
  <c r="M18" i="1"/>
  <c r="F18" i="1"/>
  <c r="K18" i="1"/>
  <c r="G18" i="1"/>
  <c r="L18" i="1"/>
  <c r="H18" i="1"/>
  <c r="J18" i="1"/>
  <c r="N18" i="1"/>
  <c r="D18" i="1"/>
  <c r="O18" i="1"/>
  <c r="E21" i="1"/>
  <c r="I21" i="1"/>
  <c r="M21" i="1"/>
  <c r="G21" i="1"/>
  <c r="L21" i="1"/>
  <c r="H21" i="1"/>
  <c r="N21" i="1"/>
  <c r="D21" i="1"/>
  <c r="O21" i="1"/>
  <c r="F21" i="1"/>
  <c r="J21" i="1"/>
  <c r="K21" i="1"/>
  <c r="E26" i="1"/>
  <c r="I26" i="1"/>
  <c r="M26" i="1"/>
  <c r="F26" i="1"/>
  <c r="K26" i="1"/>
  <c r="G26" i="1"/>
  <c r="L26" i="1"/>
  <c r="H26" i="1"/>
  <c r="J26" i="1"/>
  <c r="N26" i="1"/>
  <c r="D26" i="1"/>
  <c r="O26" i="1"/>
  <c r="E29" i="1"/>
  <c r="I29" i="1"/>
  <c r="M29" i="1"/>
  <c r="G29" i="1"/>
  <c r="L29" i="1"/>
  <c r="H29" i="1"/>
  <c r="N29" i="1"/>
  <c r="D29" i="1"/>
  <c r="O29" i="1"/>
  <c r="F29" i="1"/>
  <c r="J29" i="1"/>
  <c r="K29" i="1"/>
  <c r="E34" i="1"/>
  <c r="F34" i="1"/>
  <c r="J34" i="1"/>
  <c r="N34" i="1"/>
  <c r="G34" i="1"/>
  <c r="K34" i="1"/>
  <c r="O34" i="1"/>
  <c r="H34" i="1"/>
  <c r="I34" i="1"/>
  <c r="L34" i="1"/>
  <c r="D34" i="1"/>
  <c r="M34" i="1"/>
  <c r="F37" i="1"/>
  <c r="J37" i="1"/>
  <c r="N37" i="1"/>
  <c r="G37" i="1"/>
  <c r="K37" i="1"/>
  <c r="O37" i="1"/>
  <c r="D37" i="1"/>
  <c r="L37" i="1"/>
  <c r="E37" i="1"/>
  <c r="M37" i="1"/>
  <c r="H37" i="1"/>
  <c r="I37" i="1"/>
  <c r="E8" i="1"/>
  <c r="I8" i="1"/>
  <c r="M8" i="1"/>
  <c r="H8" i="1"/>
  <c r="N8" i="1"/>
  <c r="D8" i="1"/>
  <c r="J8" i="1"/>
  <c r="O8" i="1"/>
  <c r="F8" i="1"/>
  <c r="K8" i="1"/>
  <c r="G8" i="1"/>
  <c r="L8" i="1"/>
  <c r="E11" i="1"/>
  <c r="I11" i="1"/>
  <c r="M11" i="1"/>
  <c r="D11" i="1"/>
  <c r="J11" i="1"/>
  <c r="O11" i="1"/>
  <c r="F11" i="1"/>
  <c r="K11" i="1"/>
  <c r="G11" i="1"/>
  <c r="L11" i="1"/>
  <c r="N11" i="1"/>
  <c r="H11" i="1"/>
  <c r="E16" i="1"/>
  <c r="I16" i="1"/>
  <c r="M16" i="1"/>
  <c r="H16" i="1"/>
  <c r="N16" i="1"/>
  <c r="D16" i="1"/>
  <c r="J16" i="1"/>
  <c r="O16" i="1"/>
  <c r="K16" i="1"/>
  <c r="L16" i="1"/>
  <c r="F16" i="1"/>
  <c r="G16" i="1"/>
  <c r="E19" i="1"/>
  <c r="I19" i="1"/>
  <c r="M19" i="1"/>
  <c r="D19" i="1"/>
  <c r="J19" i="1"/>
  <c r="O19" i="1"/>
  <c r="F19" i="1"/>
  <c r="K19" i="1"/>
  <c r="G19" i="1"/>
  <c r="H19" i="1"/>
  <c r="L19" i="1"/>
  <c r="N19" i="1"/>
  <c r="E24" i="1"/>
  <c r="I24" i="1"/>
  <c r="M24" i="1"/>
  <c r="H24" i="1"/>
  <c r="N24" i="1"/>
  <c r="D24" i="1"/>
  <c r="J24" i="1"/>
  <c r="O24" i="1"/>
  <c r="K24" i="1"/>
  <c r="L24" i="1"/>
  <c r="F24" i="1"/>
  <c r="G24" i="1"/>
  <c r="E27" i="1"/>
  <c r="I27" i="1"/>
  <c r="M27" i="1"/>
  <c r="D27" i="1"/>
  <c r="J27" i="1"/>
  <c r="O27" i="1"/>
  <c r="F27" i="1"/>
  <c r="K27" i="1"/>
  <c r="G27" i="1"/>
  <c r="H27" i="1"/>
  <c r="L27" i="1"/>
  <c r="N27" i="1"/>
  <c r="E32" i="1"/>
  <c r="I32" i="1"/>
  <c r="M32" i="1"/>
  <c r="H32" i="1"/>
  <c r="N32" i="1"/>
  <c r="D32" i="1"/>
  <c r="J32" i="1"/>
  <c r="O32" i="1"/>
  <c r="K32" i="1"/>
  <c r="L32" i="1"/>
  <c r="F32" i="1"/>
  <c r="G32" i="1"/>
  <c r="F35" i="1"/>
  <c r="J35" i="1"/>
  <c r="N35" i="1"/>
  <c r="G35" i="1"/>
  <c r="K35" i="1"/>
  <c r="O35" i="1"/>
  <c r="D35" i="1"/>
  <c r="L35" i="1"/>
  <c r="E35" i="1"/>
  <c r="M35" i="1"/>
  <c r="H35" i="1"/>
  <c r="I35" i="1"/>
  <c r="AB5" i="17"/>
  <c r="AA5" i="17"/>
  <c r="Z5" i="17"/>
  <c r="Y5" i="17"/>
  <c r="X5" i="17"/>
  <c r="W5" i="17"/>
  <c r="V5" i="17"/>
  <c r="U5" i="17"/>
  <c r="T5" i="17"/>
  <c r="R5" i="17"/>
  <c r="F40" i="10"/>
  <c r="F39" i="10"/>
  <c r="F38" i="10"/>
  <c r="F37" i="10"/>
  <c r="F36" i="10"/>
  <c r="F19" i="10"/>
  <c r="E104" i="10" l="1"/>
  <c r="F23" i="10"/>
  <c r="F20" i="10"/>
  <c r="F119" i="10"/>
  <c r="E103" i="10"/>
  <c r="B315" i="19" l="1"/>
  <c r="F21" i="10" l="1"/>
  <c r="F22" i="10"/>
  <c r="F24" i="10"/>
  <c r="F26" i="10"/>
  <c r="F27" i="10"/>
  <c r="F28" i="10"/>
  <c r="F29" i="10"/>
  <c r="F30" i="10"/>
  <c r="F31" i="10"/>
  <c r="F32" i="10"/>
  <c r="F41" i="10"/>
  <c r="BL2" i="19" l="1"/>
  <c r="BL3" i="19" s="1"/>
  <c r="BJ2" i="19" s="1"/>
  <c r="BK3" i="19"/>
  <c r="BJ3" i="19"/>
  <c r="BH2" i="19"/>
  <c r="BH3" i="19" s="1"/>
  <c r="BF2" i="19" s="1"/>
  <c r="BG3" i="19"/>
  <c r="BF3" i="19"/>
  <c r="BD2" i="19"/>
  <c r="BD3" i="19" s="1"/>
  <c r="BB2" i="19" s="1"/>
  <c r="BC3" i="19"/>
  <c r="BB3" i="19"/>
  <c r="AZ2" i="19"/>
  <c r="AZ3" i="19" s="1"/>
  <c r="AX2" i="19" s="1"/>
  <c r="AY3" i="19"/>
  <c r="AX3" i="19"/>
  <c r="AV2" i="19"/>
  <c r="AV3" i="19" s="1"/>
  <c r="AT2" i="19" s="1"/>
  <c r="AU3" i="19"/>
  <c r="AT3" i="19"/>
  <c r="AR2" i="19"/>
  <c r="AR3" i="19" s="1"/>
  <c r="AP2" i="19" s="1"/>
  <c r="AQ3" i="19"/>
  <c r="AP3" i="19"/>
  <c r="AN2" i="19"/>
  <c r="AN3" i="19" s="1"/>
  <c r="AL2" i="19" s="1"/>
  <c r="AM3" i="19"/>
  <c r="AL3" i="19"/>
  <c r="AJ2" i="19"/>
  <c r="AJ3" i="19" s="1"/>
  <c r="AH2" i="19" s="1"/>
  <c r="AI3" i="19"/>
  <c r="AH3" i="19"/>
  <c r="T2" i="19"/>
  <c r="T3" i="19" s="1"/>
  <c r="R2" i="19" s="1"/>
  <c r="X2" i="19"/>
  <c r="X3" i="19" s="1"/>
  <c r="V2" i="19" s="1"/>
  <c r="AB2" i="19"/>
  <c r="AB3" i="19" s="1"/>
  <c r="Z2" i="19" s="1"/>
  <c r="AF2" i="19"/>
  <c r="AF3" i="19" s="1"/>
  <c r="AD2" i="19" s="1"/>
  <c r="AD3" i="19"/>
  <c r="AE3" i="19"/>
  <c r="Z3" i="19"/>
  <c r="V3" i="19"/>
  <c r="AA3" i="19"/>
  <c r="W3" i="19"/>
  <c r="R3" i="19"/>
  <c r="BN3" i="19"/>
  <c r="S3" i="19"/>
  <c r="BO3" i="19"/>
  <c r="BP3" i="19"/>
  <c r="B159" i="19" l="1"/>
  <c r="B288" i="19"/>
  <c r="B80" i="19"/>
  <c r="B28" i="19"/>
  <c r="B107" i="19"/>
  <c r="B184" i="19"/>
  <c r="B236" i="19"/>
  <c r="B55" i="19"/>
  <c r="B132" i="19"/>
  <c r="B211" i="19"/>
  <c r="B263" i="19"/>
  <c r="B3" i="19"/>
  <c r="N28" i="17" l="1"/>
  <c r="L20" i="17"/>
  <c r="N43" i="17"/>
  <c r="O42" i="17"/>
  <c r="F41" i="17"/>
  <c r="L40" i="17"/>
  <c r="H39" i="17"/>
  <c r="D38" i="17"/>
  <c r="K37" i="17"/>
  <c r="O36" i="17"/>
  <c r="N35" i="17"/>
  <c r="J34" i="17"/>
  <c r="L32" i="17"/>
  <c r="H31" i="17"/>
  <c r="O30" i="17"/>
  <c r="O28" i="17"/>
  <c r="N27" i="17"/>
  <c r="O26" i="17"/>
  <c r="F25" i="17"/>
  <c r="L24" i="17"/>
  <c r="H23" i="17"/>
  <c r="D22" i="17"/>
  <c r="L21" i="17"/>
  <c r="O20" i="17"/>
  <c r="N19" i="17"/>
  <c r="O18" i="17"/>
  <c r="F17" i="17"/>
  <c r="O16" i="17"/>
  <c r="M15" i="17"/>
  <c r="E14" i="17"/>
  <c r="N13" i="17"/>
  <c r="L12" i="17"/>
  <c r="L11" i="17"/>
  <c r="J12" i="17" l="1"/>
  <c r="H24" i="17"/>
  <c r="L36" i="17"/>
  <c r="L16" i="17"/>
  <c r="H27" i="17"/>
  <c r="N36" i="17"/>
  <c r="G20" i="17"/>
  <c r="D28" i="17"/>
  <c r="J40" i="17"/>
  <c r="F13" i="17"/>
  <c r="F12" i="17"/>
  <c r="N16" i="17"/>
  <c r="J24" i="17"/>
  <c r="O32" i="17"/>
  <c r="O40" i="17"/>
  <c r="I15" i="17"/>
  <c r="I11" i="17"/>
  <c r="K12" i="17"/>
  <c r="D16" i="17"/>
  <c r="H19" i="17"/>
  <c r="N20" i="17"/>
  <c r="O24" i="17"/>
  <c r="G28" i="17"/>
  <c r="H32" i="17"/>
  <c r="D36" i="17"/>
  <c r="N39" i="17"/>
  <c r="N31" i="17"/>
  <c r="H35" i="17"/>
  <c r="E12" i="17"/>
  <c r="O12" i="17"/>
  <c r="G16" i="17"/>
  <c r="D20" i="17"/>
  <c r="N23" i="17"/>
  <c r="L28" i="17"/>
  <c r="J32" i="17"/>
  <c r="G36" i="17"/>
  <c r="H40" i="17"/>
  <c r="H43" i="17"/>
  <c r="J14" i="17"/>
  <c r="D18" i="17"/>
  <c r="J11" i="17"/>
  <c r="M14" i="17"/>
  <c r="J15" i="17"/>
  <c r="F18" i="17"/>
  <c r="J19" i="17"/>
  <c r="J27" i="17"/>
  <c r="D34" i="17"/>
  <c r="J35" i="17"/>
  <c r="D39" i="17"/>
  <c r="O39" i="17"/>
  <c r="J43" i="17"/>
  <c r="F11" i="17"/>
  <c r="N11" i="17"/>
  <c r="I12" i="17"/>
  <c r="N12" i="17"/>
  <c r="F15" i="17"/>
  <c r="O15" i="17"/>
  <c r="J16" i="17"/>
  <c r="D19" i="17"/>
  <c r="O19" i="17"/>
  <c r="J20" i="17"/>
  <c r="J23" i="17"/>
  <c r="G24" i="17"/>
  <c r="N24" i="17"/>
  <c r="D27" i="17"/>
  <c r="O27" i="17"/>
  <c r="J28" i="17"/>
  <c r="J30" i="17"/>
  <c r="J31" i="17"/>
  <c r="G32" i="17"/>
  <c r="N32" i="17"/>
  <c r="D35" i="17"/>
  <c r="O35" i="17"/>
  <c r="J36" i="17"/>
  <c r="J39" i="17"/>
  <c r="G40" i="17"/>
  <c r="N40" i="17"/>
  <c r="D43" i="17"/>
  <c r="O43" i="17"/>
  <c r="D23" i="17"/>
  <c r="O23" i="17"/>
  <c r="D31" i="17"/>
  <c r="O31" i="17"/>
  <c r="E11" i="17"/>
  <c r="M11" i="17"/>
  <c r="G12" i="17"/>
  <c r="M12" i="17"/>
  <c r="E15" i="17"/>
  <c r="N15" i="17"/>
  <c r="H16" i="17"/>
  <c r="H20" i="17"/>
  <c r="D24" i="17"/>
  <c r="H28" i="17"/>
  <c r="D32" i="17"/>
  <c r="H36" i="17"/>
  <c r="D40" i="17"/>
  <c r="L13" i="17"/>
  <c r="H13" i="17"/>
  <c r="D13" i="17"/>
  <c r="O13" i="17"/>
  <c r="K13" i="17"/>
  <c r="G13" i="17"/>
  <c r="M17" i="17"/>
  <c r="I17" i="17"/>
  <c r="E17" i="17"/>
  <c r="O17" i="17"/>
  <c r="J17" i="17"/>
  <c r="D17" i="17"/>
  <c r="N17" i="17"/>
  <c r="H17" i="17"/>
  <c r="M21" i="17"/>
  <c r="I21" i="17"/>
  <c r="E21" i="17"/>
  <c r="O21" i="17"/>
  <c r="J21" i="17"/>
  <c r="D21" i="17"/>
  <c r="N21" i="17"/>
  <c r="H21" i="17"/>
  <c r="M25" i="17"/>
  <c r="I25" i="17"/>
  <c r="E25" i="17"/>
  <c r="O25" i="17"/>
  <c r="J25" i="17"/>
  <c r="D25" i="17"/>
  <c r="N25" i="17"/>
  <c r="H25" i="17"/>
  <c r="L25" i="17"/>
  <c r="G25" i="17"/>
  <c r="M29" i="17"/>
  <c r="I29" i="17"/>
  <c r="E29" i="17"/>
  <c r="O29" i="17"/>
  <c r="J29" i="17"/>
  <c r="D29" i="17"/>
  <c r="N29" i="17"/>
  <c r="H29" i="17"/>
  <c r="L29" i="17"/>
  <c r="G29" i="17"/>
  <c r="M33" i="17"/>
  <c r="I33" i="17"/>
  <c r="E33" i="17"/>
  <c r="O33" i="17"/>
  <c r="J33" i="17"/>
  <c r="D33" i="17"/>
  <c r="N33" i="17"/>
  <c r="H33" i="17"/>
  <c r="L33" i="17"/>
  <c r="G33" i="17"/>
  <c r="M37" i="17"/>
  <c r="I37" i="17"/>
  <c r="E37" i="17"/>
  <c r="O37" i="17"/>
  <c r="J37" i="17"/>
  <c r="D37" i="17"/>
  <c r="N37" i="17"/>
  <c r="H37" i="17"/>
  <c r="L37" i="17"/>
  <c r="G37" i="17"/>
  <c r="M41" i="17"/>
  <c r="I41" i="17"/>
  <c r="E41" i="17"/>
  <c r="O41" i="17"/>
  <c r="J41" i="17"/>
  <c r="D41" i="17"/>
  <c r="N41" i="17"/>
  <c r="H41" i="17"/>
  <c r="L41" i="17"/>
  <c r="G41" i="17"/>
  <c r="I13" i="17"/>
  <c r="G17" i="17"/>
  <c r="F21" i="17"/>
  <c r="K25" i="17"/>
  <c r="F29" i="17"/>
  <c r="K41" i="17"/>
  <c r="L14" i="17"/>
  <c r="H14" i="17"/>
  <c r="D14" i="17"/>
  <c r="O14" i="17"/>
  <c r="K14" i="17"/>
  <c r="G14" i="17"/>
  <c r="M18" i="17"/>
  <c r="I18" i="17"/>
  <c r="E18" i="17"/>
  <c r="N18" i="17"/>
  <c r="H18" i="17"/>
  <c r="L18" i="17"/>
  <c r="G18" i="17"/>
  <c r="M22" i="17"/>
  <c r="I22" i="17"/>
  <c r="E22" i="17"/>
  <c r="N22" i="17"/>
  <c r="H22" i="17"/>
  <c r="L22" i="17"/>
  <c r="G22" i="17"/>
  <c r="K22" i="17"/>
  <c r="F22" i="17"/>
  <c r="M26" i="17"/>
  <c r="I26" i="17"/>
  <c r="E26" i="17"/>
  <c r="N26" i="17"/>
  <c r="H26" i="17"/>
  <c r="L26" i="17"/>
  <c r="G26" i="17"/>
  <c r="K26" i="17"/>
  <c r="F26" i="17"/>
  <c r="M30" i="17"/>
  <c r="I30" i="17"/>
  <c r="E30" i="17"/>
  <c r="N30" i="17"/>
  <c r="H30" i="17"/>
  <c r="L30" i="17"/>
  <c r="G30" i="17"/>
  <c r="K30" i="17"/>
  <c r="F30" i="17"/>
  <c r="M34" i="17"/>
  <c r="I34" i="17"/>
  <c r="E34" i="17"/>
  <c r="N34" i="17"/>
  <c r="H34" i="17"/>
  <c r="L34" i="17"/>
  <c r="G34" i="17"/>
  <c r="K34" i="17"/>
  <c r="F34" i="17"/>
  <c r="M38" i="17"/>
  <c r="I38" i="17"/>
  <c r="E38" i="17"/>
  <c r="N38" i="17"/>
  <c r="H38" i="17"/>
  <c r="L38" i="17"/>
  <c r="G38" i="17"/>
  <c r="K38" i="17"/>
  <c r="F38" i="17"/>
  <c r="M42" i="17"/>
  <c r="I42" i="17"/>
  <c r="E42" i="17"/>
  <c r="N42" i="17"/>
  <c r="H42" i="17"/>
  <c r="L42" i="17"/>
  <c r="G42" i="17"/>
  <c r="K42" i="17"/>
  <c r="F42" i="17"/>
  <c r="J13" i="17"/>
  <c r="F14" i="17"/>
  <c r="N14" i="17"/>
  <c r="K17" i="17"/>
  <c r="J18" i="17"/>
  <c r="G21" i="17"/>
  <c r="J22" i="17"/>
  <c r="D26" i="17"/>
  <c r="K29" i="17"/>
  <c r="F33" i="17"/>
  <c r="O34" i="17"/>
  <c r="J38" i="17"/>
  <c r="D42" i="17"/>
  <c r="E13" i="17"/>
  <c r="M13" i="17"/>
  <c r="I14" i="17"/>
  <c r="L17" i="17"/>
  <c r="K18" i="17"/>
  <c r="K21" i="17"/>
  <c r="O22" i="17"/>
  <c r="J26" i="17"/>
  <c r="D30" i="17"/>
  <c r="K33" i="17"/>
  <c r="F37" i="17"/>
  <c r="O38" i="17"/>
  <c r="J42" i="17"/>
  <c r="M19" i="17"/>
  <c r="I19" i="17"/>
  <c r="E19" i="17"/>
  <c r="M23" i="17"/>
  <c r="I23" i="17"/>
  <c r="E23" i="17"/>
  <c r="M27" i="17"/>
  <c r="I27" i="17"/>
  <c r="E27" i="17"/>
  <c r="M31" i="17"/>
  <c r="I31" i="17"/>
  <c r="E31" i="17"/>
  <c r="M35" i="17"/>
  <c r="I35" i="17"/>
  <c r="E35" i="17"/>
  <c r="M39" i="17"/>
  <c r="I39" i="17"/>
  <c r="E39" i="17"/>
  <c r="M43" i="17"/>
  <c r="I43" i="17"/>
  <c r="E43" i="17"/>
  <c r="G11" i="17"/>
  <c r="K11" i="17"/>
  <c r="O11" i="17"/>
  <c r="G15" i="17"/>
  <c r="K15" i="17"/>
  <c r="F19" i="17"/>
  <c r="K19" i="17"/>
  <c r="F23" i="17"/>
  <c r="K23" i="17"/>
  <c r="F27" i="17"/>
  <c r="K27" i="17"/>
  <c r="F31" i="17"/>
  <c r="K31" i="17"/>
  <c r="F35" i="17"/>
  <c r="K35" i="17"/>
  <c r="F39" i="17"/>
  <c r="K39" i="17"/>
  <c r="F43" i="17"/>
  <c r="K43" i="17"/>
  <c r="M16" i="17"/>
  <c r="I16" i="17"/>
  <c r="E16" i="17"/>
  <c r="M20" i="17"/>
  <c r="I20" i="17"/>
  <c r="E20" i="17"/>
  <c r="M24" i="17"/>
  <c r="I24" i="17"/>
  <c r="E24" i="17"/>
  <c r="M28" i="17"/>
  <c r="I28" i="17"/>
  <c r="E28" i="17"/>
  <c r="M32" i="17"/>
  <c r="I32" i="17"/>
  <c r="E32" i="17"/>
  <c r="M36" i="17"/>
  <c r="I36" i="17"/>
  <c r="E36" i="17"/>
  <c r="M40" i="17"/>
  <c r="I40" i="17"/>
  <c r="E40" i="17"/>
  <c r="D11" i="17"/>
  <c r="H11" i="17"/>
  <c r="D12" i="17"/>
  <c r="H12" i="17"/>
  <c r="D15" i="17"/>
  <c r="H15" i="17"/>
  <c r="L15" i="17"/>
  <c r="F16" i="17"/>
  <c r="K16" i="17"/>
  <c r="G19" i="17"/>
  <c r="L19" i="17"/>
  <c r="F20" i="17"/>
  <c r="K20" i="17"/>
  <c r="G23" i="17"/>
  <c r="L23" i="17"/>
  <c r="F24" i="17"/>
  <c r="K24" i="17"/>
  <c r="G27" i="17"/>
  <c r="L27" i="17"/>
  <c r="F28" i="17"/>
  <c r="K28" i="17"/>
  <c r="G31" i="17"/>
  <c r="L31" i="17"/>
  <c r="F32" i="17"/>
  <c r="K32" i="17"/>
  <c r="G35" i="17"/>
  <c r="L35" i="17"/>
  <c r="F36" i="17"/>
  <c r="K36" i="17"/>
  <c r="G39" i="17"/>
  <c r="L39" i="17"/>
  <c r="F40" i="17"/>
  <c r="K40" i="17"/>
  <c r="G43" i="17"/>
  <c r="L43" i="17"/>
  <c r="P42" i="17" l="1"/>
  <c r="P38" i="17"/>
  <c r="P22" i="17"/>
  <c r="P28" i="17"/>
  <c r="P29" i="17"/>
  <c r="P31" i="17"/>
  <c r="P15" i="17"/>
  <c r="P14" i="17"/>
  <c r="P27" i="17"/>
  <c r="P41" i="17"/>
  <c r="P33" i="17"/>
  <c r="P17" i="17"/>
  <c r="P37" i="17"/>
  <c r="P32" i="17"/>
  <c r="P43" i="17"/>
  <c r="P11" i="17"/>
  <c r="P26" i="17"/>
  <c r="P39" i="17"/>
  <c r="P36" i="17"/>
  <c r="P25" i="17"/>
  <c r="P21" i="17"/>
  <c r="P40" i="17"/>
  <c r="P24" i="17"/>
  <c r="P23" i="17"/>
  <c r="P35" i="17"/>
  <c r="P18" i="17"/>
  <c r="P20" i="17"/>
  <c r="P12" i="17"/>
  <c r="P30" i="17"/>
  <c r="P13" i="17"/>
  <c r="P19" i="17"/>
  <c r="P34" i="17"/>
  <c r="P16" i="17"/>
  <c r="T12" i="19"/>
  <c r="T7" i="19"/>
  <c r="AR8" i="19"/>
  <c r="AR12" i="19"/>
  <c r="AR16" i="19"/>
  <c r="AR20" i="19"/>
  <c r="AR24" i="19"/>
  <c r="AR28" i="19"/>
  <c r="AR32" i="19"/>
  <c r="AR36" i="19"/>
  <c r="AR5" i="19"/>
  <c r="AR9" i="19"/>
  <c r="AR13" i="19"/>
  <c r="AR17" i="19"/>
  <c r="AR21" i="19"/>
  <c r="AR25" i="19"/>
  <c r="AR29" i="19"/>
  <c r="AR33" i="19"/>
  <c r="AR6" i="19"/>
  <c r="AR10" i="19"/>
  <c r="AR14" i="19"/>
  <c r="AR18" i="19"/>
  <c r="AR22" i="19"/>
  <c r="AR26" i="19"/>
  <c r="AR30" i="19"/>
  <c r="AR34" i="19"/>
  <c r="AR15" i="19"/>
  <c r="AR31" i="19"/>
  <c r="AR7" i="19"/>
  <c r="AR23" i="19"/>
  <c r="AR19" i="19"/>
  <c r="AR27" i="19"/>
  <c r="AR35" i="19"/>
  <c r="AR11" i="19"/>
  <c r="AR4" i="19"/>
  <c r="AQ4" i="19" s="1" a="1"/>
  <c r="AQ4" i="19" s="1"/>
  <c r="AP4" i="19" s="1"/>
  <c r="T17" i="19"/>
  <c r="T27" i="19"/>
  <c r="T11" i="19"/>
  <c r="T26" i="19"/>
  <c r="T10" i="19"/>
  <c r="T21" i="19"/>
  <c r="T28" i="19"/>
  <c r="BL5" i="19"/>
  <c r="BL9" i="19"/>
  <c r="BL13" i="19"/>
  <c r="BL17" i="19"/>
  <c r="BL21" i="19"/>
  <c r="BL25" i="19"/>
  <c r="BL29" i="19"/>
  <c r="BL33" i="19"/>
  <c r="BL6" i="19"/>
  <c r="BL10" i="19"/>
  <c r="BL14" i="19"/>
  <c r="BL18" i="19"/>
  <c r="BL22" i="19"/>
  <c r="BL26" i="19"/>
  <c r="BL30" i="19"/>
  <c r="BL34" i="19"/>
  <c r="BL8" i="19"/>
  <c r="BL12" i="19"/>
  <c r="BL16" i="19"/>
  <c r="BL20" i="19"/>
  <c r="BL24" i="19"/>
  <c r="BL28" i="19"/>
  <c r="BL32" i="19"/>
  <c r="BL36" i="19"/>
  <c r="BL7" i="19"/>
  <c r="BL23" i="19"/>
  <c r="BL11" i="19"/>
  <c r="BL27" i="19"/>
  <c r="BL15" i="19"/>
  <c r="BL31" i="19"/>
  <c r="BL19" i="19"/>
  <c r="BL35" i="19"/>
  <c r="BL4" i="19"/>
  <c r="AJ5" i="19"/>
  <c r="AJ9" i="19"/>
  <c r="AJ13" i="19"/>
  <c r="AJ17" i="19"/>
  <c r="AJ21" i="19"/>
  <c r="AJ25" i="19"/>
  <c r="AJ29" i="19"/>
  <c r="AJ33" i="19"/>
  <c r="AJ4" i="19"/>
  <c r="AJ7" i="19"/>
  <c r="AJ11" i="19"/>
  <c r="AJ15" i="19"/>
  <c r="AJ19" i="19"/>
  <c r="AJ23" i="19"/>
  <c r="AJ27" i="19"/>
  <c r="AJ31" i="19"/>
  <c r="AJ35" i="19"/>
  <c r="AJ10" i="19"/>
  <c r="AJ18" i="19"/>
  <c r="AJ26" i="19"/>
  <c r="AJ34" i="19"/>
  <c r="AJ12" i="19"/>
  <c r="AJ20" i="19"/>
  <c r="AJ28" i="19"/>
  <c r="AJ36" i="19"/>
  <c r="AJ6" i="19"/>
  <c r="AJ14" i="19"/>
  <c r="AJ22" i="19"/>
  <c r="AJ30" i="19"/>
  <c r="AJ8" i="19"/>
  <c r="AJ16" i="19"/>
  <c r="AJ24" i="19"/>
  <c r="AJ32" i="19"/>
  <c r="T9" i="19"/>
  <c r="T23" i="19"/>
  <c r="T6" i="19"/>
  <c r="T22" i="19"/>
  <c r="T5" i="19"/>
  <c r="T13" i="19"/>
  <c r="T24" i="19"/>
  <c r="T8" i="19"/>
  <c r="AZ8" i="19"/>
  <c r="AZ12" i="19"/>
  <c r="AZ16" i="19"/>
  <c r="AZ20" i="19"/>
  <c r="AZ24" i="19"/>
  <c r="AZ28" i="19"/>
  <c r="AZ32" i="19"/>
  <c r="AZ5" i="19"/>
  <c r="AZ9" i="19"/>
  <c r="AZ13" i="19"/>
  <c r="AZ17" i="19"/>
  <c r="AZ21" i="19"/>
  <c r="AZ25" i="19"/>
  <c r="AZ29" i="19"/>
  <c r="AZ33" i="19"/>
  <c r="AZ7" i="19"/>
  <c r="AZ11" i="19"/>
  <c r="AZ15" i="19"/>
  <c r="AZ19" i="19"/>
  <c r="AZ23" i="19"/>
  <c r="AZ27" i="19"/>
  <c r="AZ31" i="19"/>
  <c r="AZ35" i="19"/>
  <c r="AZ14" i="19"/>
  <c r="AZ30" i="19"/>
  <c r="AZ36" i="19"/>
  <c r="AZ18" i="19"/>
  <c r="AZ34" i="19"/>
  <c r="AZ6" i="19"/>
  <c r="AZ22" i="19"/>
  <c r="AZ10" i="19"/>
  <c r="AZ26" i="19"/>
  <c r="AZ4" i="19"/>
  <c r="AV5" i="19"/>
  <c r="AV9" i="19"/>
  <c r="AV13" i="19"/>
  <c r="AV17" i="19"/>
  <c r="AV21" i="19"/>
  <c r="AV25" i="19"/>
  <c r="AV29" i="19"/>
  <c r="AV33" i="19"/>
  <c r="AV6" i="19"/>
  <c r="AV10" i="19"/>
  <c r="AV14" i="19"/>
  <c r="AV18" i="19"/>
  <c r="AV22" i="19"/>
  <c r="AV26" i="19"/>
  <c r="AV30" i="19"/>
  <c r="AV34" i="19"/>
  <c r="AV7" i="19"/>
  <c r="AV11" i="19"/>
  <c r="AV15" i="19"/>
  <c r="AV19" i="19"/>
  <c r="AV23" i="19"/>
  <c r="AV27" i="19"/>
  <c r="AV31" i="19"/>
  <c r="AV35" i="19"/>
  <c r="AV12" i="19"/>
  <c r="AV28" i="19"/>
  <c r="AV20" i="19"/>
  <c r="AV36" i="19"/>
  <c r="AV32" i="19"/>
  <c r="AV8" i="19"/>
  <c r="AV16" i="19"/>
  <c r="AV24" i="19"/>
  <c r="AV4" i="19"/>
  <c r="BH5" i="19"/>
  <c r="BH9" i="19"/>
  <c r="BH13" i="19"/>
  <c r="BH17" i="19"/>
  <c r="BH21" i="19"/>
  <c r="BH25" i="19"/>
  <c r="BH29" i="19"/>
  <c r="BH33" i="19"/>
  <c r="BH6" i="19"/>
  <c r="BH10" i="19"/>
  <c r="BH14" i="19"/>
  <c r="BH18" i="19"/>
  <c r="BH22" i="19"/>
  <c r="BH26" i="19"/>
  <c r="BH30" i="19"/>
  <c r="BH34" i="19"/>
  <c r="BH8" i="19"/>
  <c r="BH12" i="19"/>
  <c r="BH16" i="19"/>
  <c r="BH20" i="19"/>
  <c r="BH24" i="19"/>
  <c r="BH28" i="19"/>
  <c r="BH32" i="19"/>
  <c r="BH36" i="19"/>
  <c r="BH11" i="19"/>
  <c r="BH27" i="19"/>
  <c r="BH15" i="19"/>
  <c r="BH31" i="19"/>
  <c r="BH19" i="19"/>
  <c r="BH35" i="19"/>
  <c r="BH7" i="19"/>
  <c r="BH23" i="19"/>
  <c r="BH4" i="19"/>
  <c r="AN6" i="19"/>
  <c r="AN10" i="19"/>
  <c r="AN14" i="19"/>
  <c r="AN18" i="19"/>
  <c r="AN22" i="19"/>
  <c r="AN26" i="19"/>
  <c r="AN30" i="19"/>
  <c r="AN34" i="19"/>
  <c r="AN7" i="19"/>
  <c r="AN11" i="19"/>
  <c r="AN15" i="19"/>
  <c r="AN19" i="19"/>
  <c r="AN23" i="19"/>
  <c r="AN27" i="19"/>
  <c r="AN31" i="19"/>
  <c r="AN35" i="19"/>
  <c r="AN36" i="19"/>
  <c r="AN8" i="19"/>
  <c r="AN12" i="19"/>
  <c r="AN16" i="19"/>
  <c r="AN20" i="19"/>
  <c r="AN24" i="19"/>
  <c r="AN28" i="19"/>
  <c r="AN32" i="19"/>
  <c r="AN17" i="19"/>
  <c r="AN33" i="19"/>
  <c r="AN9" i="19"/>
  <c r="AN25" i="19"/>
  <c r="AN5" i="19"/>
  <c r="AN13" i="19"/>
  <c r="AN21" i="19"/>
  <c r="AN29" i="19"/>
  <c r="AN4" i="19"/>
  <c r="AM4" i="19" s="1" a="1"/>
  <c r="AM4" i="19" s="1"/>
  <c r="AL4" i="19" s="1"/>
  <c r="BD8" i="19"/>
  <c r="BD12" i="19"/>
  <c r="BD16" i="19"/>
  <c r="BD20" i="19"/>
  <c r="BD24" i="19"/>
  <c r="BD28" i="19"/>
  <c r="BD32" i="19"/>
  <c r="BD36" i="19"/>
  <c r="BD5" i="19"/>
  <c r="BD9" i="19"/>
  <c r="BD13" i="19"/>
  <c r="BD17" i="19"/>
  <c r="BD21" i="19"/>
  <c r="BD25" i="19"/>
  <c r="BD29" i="19"/>
  <c r="BD33" i="19"/>
  <c r="BD7" i="19"/>
  <c r="BD11" i="19"/>
  <c r="BD15" i="19"/>
  <c r="BD19" i="19"/>
  <c r="BD23" i="19"/>
  <c r="BD27" i="19"/>
  <c r="BD31" i="19"/>
  <c r="BD35" i="19"/>
  <c r="BD14" i="19"/>
  <c r="BD30" i="19"/>
  <c r="BD18" i="19"/>
  <c r="BD34" i="19"/>
  <c r="BD6" i="19"/>
  <c r="BD22" i="19"/>
  <c r="BD26" i="19"/>
  <c r="BD10" i="19"/>
  <c r="BD4" i="19"/>
  <c r="T35" i="19"/>
  <c r="T19" i="19"/>
  <c r="T34" i="19"/>
  <c r="T18" i="19"/>
  <c r="T33" i="19"/>
  <c r="T4" i="19"/>
  <c r="T20" i="19"/>
  <c r="T36" i="19"/>
  <c r="AF7" i="19"/>
  <c r="AF11" i="19"/>
  <c r="AF15" i="19"/>
  <c r="AF19" i="19"/>
  <c r="AF23" i="19"/>
  <c r="AF27" i="19"/>
  <c r="AF31" i="19"/>
  <c r="AF35" i="19"/>
  <c r="AF5" i="19"/>
  <c r="AF9" i="19"/>
  <c r="AF13" i="19"/>
  <c r="AF17" i="19"/>
  <c r="AF21" i="19"/>
  <c r="AF25" i="19"/>
  <c r="AF29" i="19"/>
  <c r="AF33" i="19"/>
  <c r="AF8" i="19"/>
  <c r="AF16" i="19"/>
  <c r="AF24" i="19"/>
  <c r="AF32" i="19"/>
  <c r="AF18" i="19"/>
  <c r="AF26" i="19"/>
  <c r="AF34" i="19"/>
  <c r="AF10" i="19"/>
  <c r="AF12" i="19"/>
  <c r="AF20" i="19"/>
  <c r="AF28" i="19"/>
  <c r="AF36" i="19"/>
  <c r="AF6" i="19"/>
  <c r="AF14" i="19"/>
  <c r="AF22" i="19"/>
  <c r="AF30" i="19"/>
  <c r="AF4" i="19"/>
  <c r="X5" i="19"/>
  <c r="X9" i="19"/>
  <c r="X13" i="19"/>
  <c r="X17" i="19"/>
  <c r="X21" i="19"/>
  <c r="X25" i="19"/>
  <c r="X29" i="19"/>
  <c r="X33" i="19"/>
  <c r="X18" i="19"/>
  <c r="X30" i="19"/>
  <c r="X6" i="19"/>
  <c r="X10" i="19"/>
  <c r="X14" i="19"/>
  <c r="X22" i="19"/>
  <c r="X26" i="19"/>
  <c r="X34" i="19"/>
  <c r="X36" i="19"/>
  <c r="X8" i="19"/>
  <c r="X12" i="19"/>
  <c r="X20" i="19"/>
  <c r="X24" i="19"/>
  <c r="X32" i="19"/>
  <c r="X7" i="19"/>
  <c r="X11" i="19"/>
  <c r="X15" i="19"/>
  <c r="X19" i="19"/>
  <c r="X23" i="19"/>
  <c r="X27" i="19"/>
  <c r="X31" i="19"/>
  <c r="X35" i="19"/>
  <c r="X16" i="19"/>
  <c r="X28" i="19"/>
  <c r="X4" i="19"/>
  <c r="AB6" i="19"/>
  <c r="AB10" i="19"/>
  <c r="AB14" i="19"/>
  <c r="AB18" i="19"/>
  <c r="AB22" i="19"/>
  <c r="AB26" i="19"/>
  <c r="AB30" i="19"/>
  <c r="AB34" i="19"/>
  <c r="AB8" i="19"/>
  <c r="AB12" i="19"/>
  <c r="AB16" i="19"/>
  <c r="AB20" i="19"/>
  <c r="AB24" i="19"/>
  <c r="AB28" i="19"/>
  <c r="AB32" i="19"/>
  <c r="AB7" i="19"/>
  <c r="AB15" i="19"/>
  <c r="AB23" i="19"/>
  <c r="AB31" i="19"/>
  <c r="AB17" i="19"/>
  <c r="AB25" i="19"/>
  <c r="AB9" i="19"/>
  <c r="AB33" i="19"/>
  <c r="AB11" i="19"/>
  <c r="AB19" i="19"/>
  <c r="AB27" i="19"/>
  <c r="AB35" i="19"/>
  <c r="AB5" i="19"/>
  <c r="AB13" i="19"/>
  <c r="AB21" i="19"/>
  <c r="AB29" i="19"/>
  <c r="AB36" i="19"/>
  <c r="AB4" i="19"/>
  <c r="T29" i="19"/>
  <c r="T31" i="19"/>
  <c r="T15" i="19"/>
  <c r="T30" i="19"/>
  <c r="T14" i="19"/>
  <c r="T25" i="19"/>
  <c r="T32" i="19"/>
  <c r="T16" i="19"/>
  <c r="W6" i="19" l="1" a="1"/>
  <c r="W6" i="19" s="1"/>
  <c r="V6" i="19" s="1"/>
  <c r="AM8" i="19" a="1"/>
  <c r="AM8" i="19" s="1"/>
  <c r="AL8" i="19" s="1"/>
  <c r="AM24" i="19" a="1"/>
  <c r="AM24" i="19" s="1"/>
  <c r="AL24" i="19" s="1"/>
  <c r="AM11" i="19" a="1"/>
  <c r="AM11" i="19" s="1"/>
  <c r="AL11" i="19" s="1"/>
  <c r="AQ30" i="19" a="1"/>
  <c r="AQ30" i="19" s="1"/>
  <c r="AP30" i="19" s="1"/>
  <c r="AM13" i="19" a="1"/>
  <c r="AM13" i="19" s="1"/>
  <c r="AL13" i="19" s="1"/>
  <c r="AQ35" i="19" a="1"/>
  <c r="AQ35" i="19" s="1"/>
  <c r="AP35" i="19" s="1"/>
  <c r="AQ14" i="19" a="1"/>
  <c r="AQ14" i="19" s="1"/>
  <c r="AP14" i="19" s="1"/>
  <c r="S14" i="19" a="1"/>
  <c r="S14" i="19" s="1"/>
  <c r="R14" i="19" s="1"/>
  <c r="AA21" i="19" a="1"/>
  <c r="AA21" i="19" s="1"/>
  <c r="Z21" i="19" s="1"/>
  <c r="AA12" i="19" a="1"/>
  <c r="AA12" i="19" s="1"/>
  <c r="Z12" i="19" s="1"/>
  <c r="AA10" i="19" a="1"/>
  <c r="AA10" i="19" s="1"/>
  <c r="Z10" i="19" s="1"/>
  <c r="W16" i="19" a="1"/>
  <c r="W16" i="19" s="1"/>
  <c r="V16" i="19" s="1"/>
  <c r="W7" i="19" a="1"/>
  <c r="W7" i="19" s="1"/>
  <c r="V7" i="19" s="1"/>
  <c r="W12" i="19" a="1"/>
  <c r="W12" i="19" s="1"/>
  <c r="V12" i="19" s="1"/>
  <c r="W26" i="19" a="1"/>
  <c r="W26" i="19" s="1"/>
  <c r="V26" i="19" s="1"/>
  <c r="W13" i="19" a="1"/>
  <c r="W13" i="19" s="1"/>
  <c r="V13" i="19" s="1"/>
  <c r="AE36" i="19" a="1"/>
  <c r="AE36" i="19" s="1"/>
  <c r="AD36" i="19" s="1"/>
  <c r="AE33" i="19" a="1"/>
  <c r="AE33" i="19" s="1"/>
  <c r="AD33" i="19" s="1"/>
  <c r="S18" i="19" a="1"/>
  <c r="S18" i="19" s="1"/>
  <c r="R18" i="19" s="1"/>
  <c r="BC14" i="19" a="1"/>
  <c r="BC14" i="19" s="1"/>
  <c r="BB14" i="19" s="1"/>
  <c r="BC23" i="19" a="1"/>
  <c r="BC23" i="19" s="1"/>
  <c r="BB23" i="19" s="1"/>
  <c r="BC13" i="19" a="1"/>
  <c r="BC13" i="19" s="1"/>
  <c r="BB13" i="19" s="1"/>
  <c r="BC7" i="19" a="1"/>
  <c r="BC7" i="19" s="1"/>
  <c r="BB7" i="19" s="1"/>
  <c r="BC21" i="19" a="1"/>
  <c r="BC21" i="19" s="1"/>
  <c r="BB21" i="19" s="1"/>
  <c r="BC5" i="19" a="1"/>
  <c r="BC5" i="19" s="1"/>
  <c r="BB5" i="19" s="1"/>
  <c r="BC24" i="19" a="1"/>
  <c r="BC24" i="19" s="1"/>
  <c r="BB24" i="19" s="1"/>
  <c r="BC8" i="19" a="1"/>
  <c r="BC8" i="19" s="1"/>
  <c r="BB8" i="19" s="1"/>
  <c r="AM33" i="19" a="1"/>
  <c r="AM33" i="19" s="1"/>
  <c r="AL33" i="19" s="1"/>
  <c r="AM26" i="19" a="1"/>
  <c r="AM26" i="19" s="1"/>
  <c r="AL26" i="19" s="1"/>
  <c r="BG32" i="19" a="1"/>
  <c r="BG32" i="19" s="1"/>
  <c r="BF32" i="19" s="1"/>
  <c r="BG16" i="19" a="1"/>
  <c r="BG16" i="19" s="1"/>
  <c r="BF16" i="19" s="1"/>
  <c r="BG30" i="19" a="1"/>
  <c r="BG30" i="19" s="1"/>
  <c r="BF30" i="19" s="1"/>
  <c r="BG13" i="19" a="1"/>
  <c r="BG13" i="19" s="1"/>
  <c r="BF13" i="19" s="1"/>
  <c r="AU19" i="19" a="1"/>
  <c r="AU19" i="19" s="1"/>
  <c r="AT19" i="19" s="1"/>
  <c r="AU34" i="19" a="1"/>
  <c r="AU34" i="19" s="1"/>
  <c r="AT34" i="19" s="1"/>
  <c r="AU17" i="19" a="1"/>
  <c r="AU17" i="19" s="1"/>
  <c r="AT17" i="19" s="1"/>
  <c r="AY30" i="19" a="1"/>
  <c r="AY30" i="19" s="1"/>
  <c r="AX30" i="19" s="1"/>
  <c r="AY25" i="19" a="1"/>
  <c r="AY25" i="19" s="1"/>
  <c r="AX25" i="19" s="1"/>
  <c r="AY24" i="19" a="1"/>
  <c r="AY24" i="19" s="1"/>
  <c r="AX24" i="19" s="1"/>
  <c r="S9" i="19" a="1"/>
  <c r="S9" i="19" s="1"/>
  <c r="R9" i="19" s="1"/>
  <c r="AI8" i="19" a="1"/>
  <c r="AI8" i="19" s="1"/>
  <c r="AH8" i="19" s="1"/>
  <c r="AI23" i="19" a="1"/>
  <c r="AI23" i="19" s="1"/>
  <c r="AH23" i="19" s="1"/>
  <c r="AI7" i="19" a="1"/>
  <c r="AI7" i="19" s="1"/>
  <c r="AH7" i="19" s="1"/>
  <c r="BK19" i="19" a="1"/>
  <c r="BK19" i="19" s="1"/>
  <c r="BJ19" i="19" s="1"/>
  <c r="BK32" i="19" a="1"/>
  <c r="BK32" i="19" s="1"/>
  <c r="BJ32" i="19" s="1"/>
  <c r="BK30" i="19" a="1"/>
  <c r="BK30" i="19" s="1"/>
  <c r="BJ30" i="19" s="1"/>
  <c r="AQ8" i="19" a="1"/>
  <c r="AQ8" i="19" s="1"/>
  <c r="AP8" i="19" s="1"/>
  <c r="AQ7" i="19" a="1"/>
  <c r="AQ7" i="19" s="1"/>
  <c r="AP7" i="19" s="1"/>
  <c r="AQ29" i="19" a="1"/>
  <c r="AQ29" i="19" s="1"/>
  <c r="AP29" i="19" s="1"/>
  <c r="AQ13" i="19" a="1"/>
  <c r="AQ13" i="19" s="1"/>
  <c r="AP13" i="19" s="1"/>
  <c r="AA13" i="19" a="1"/>
  <c r="AA13" i="19" s="1"/>
  <c r="Z13" i="19" s="1"/>
  <c r="AA25" i="19" a="1"/>
  <c r="AA25" i="19" s="1"/>
  <c r="Z25" i="19" s="1"/>
  <c r="AA31" i="19" a="1"/>
  <c r="AA31" i="19" s="1"/>
  <c r="Z31" i="19" s="1"/>
  <c r="AA8" i="19" a="1"/>
  <c r="AA8" i="19" s="1"/>
  <c r="Z8" i="19" s="1"/>
  <c r="AA9" i="19" a="1"/>
  <c r="AA9" i="19" s="1"/>
  <c r="Z9" i="19" s="1"/>
  <c r="AA6" i="19" a="1"/>
  <c r="AA6" i="19" s="1"/>
  <c r="Z6" i="19" s="1"/>
  <c r="W35" i="19" a="1"/>
  <c r="W35" i="19" s="1"/>
  <c r="V35" i="19" s="1"/>
  <c r="W19" i="19" a="1"/>
  <c r="W19" i="19" s="1"/>
  <c r="V19" i="19" s="1"/>
  <c r="W25" i="19" a="1"/>
  <c r="W25" i="19" s="1"/>
  <c r="V25" i="19" s="1"/>
  <c r="W9" i="19" a="1"/>
  <c r="W9" i="19" s="1"/>
  <c r="V9" i="19" s="1"/>
  <c r="S15" i="19" a="1"/>
  <c r="S15" i="19" s="1"/>
  <c r="R15" i="19" s="1"/>
  <c r="AA5" i="19" a="1"/>
  <c r="AA5" i="19" s="1"/>
  <c r="Z5" i="19" s="1"/>
  <c r="AA11" i="19" a="1"/>
  <c r="AA11" i="19" s="1"/>
  <c r="Z11" i="19" s="1"/>
  <c r="AA7" i="19" a="1"/>
  <c r="AA7" i="19" s="1"/>
  <c r="Z7" i="19" s="1"/>
  <c r="AA20" i="19" a="1"/>
  <c r="AA20" i="19" s="1"/>
  <c r="Z20" i="19" s="1"/>
  <c r="AA18" i="19" a="1"/>
  <c r="AA18" i="19" s="1"/>
  <c r="Z18" i="19" s="1"/>
  <c r="W4" i="19" a="1"/>
  <c r="W4" i="19" s="1"/>
  <c r="V4" i="19" s="1"/>
  <c r="W31" i="19" a="1"/>
  <c r="W31" i="19" s="1"/>
  <c r="V31" i="19" s="1"/>
  <c r="W15" i="19" a="1"/>
  <c r="W15" i="19" s="1"/>
  <c r="V15" i="19" s="1"/>
  <c r="W36" i="19" a="1"/>
  <c r="W36" i="19" s="1"/>
  <c r="V36" i="19" s="1"/>
  <c r="W18" i="19" a="1"/>
  <c r="W18" i="19" s="1"/>
  <c r="V18" i="19" s="1"/>
  <c r="W5" i="19" a="1"/>
  <c r="W5" i="19" s="1"/>
  <c r="V5" i="19" s="1"/>
  <c r="AE20" i="19" a="1"/>
  <c r="AE20" i="19" s="1"/>
  <c r="AD20" i="19" s="1"/>
  <c r="AE26" i="19" a="1"/>
  <c r="AE26" i="19" s="1"/>
  <c r="AD26" i="19" s="1"/>
  <c r="AE25" i="19" a="1"/>
  <c r="AE25" i="19" s="1"/>
  <c r="AD25" i="19" s="1"/>
  <c r="AE27" i="19" a="1"/>
  <c r="AE27" i="19" s="1"/>
  <c r="AD27" i="19" s="1"/>
  <c r="S4" i="19" a="1"/>
  <c r="S4" i="19" s="1"/>
  <c r="R4" i="19" s="1"/>
  <c r="S19" i="19" a="1"/>
  <c r="S19" i="19" s="1"/>
  <c r="R19" i="19" s="1"/>
  <c r="BC18" i="19" a="1"/>
  <c r="BC18" i="19" s="1"/>
  <c r="BB18" i="19" s="1"/>
  <c r="BC15" i="19" a="1"/>
  <c r="BC15" i="19" s="1"/>
  <c r="BB15" i="19" s="1"/>
  <c r="BC32" i="19" a="1"/>
  <c r="BC32" i="19" s="1"/>
  <c r="BB32" i="19" s="1"/>
  <c r="S25" i="19" a="1"/>
  <c r="S25" i="19" s="1"/>
  <c r="R25" i="19" s="1"/>
  <c r="S31" i="19" a="1"/>
  <c r="S31" i="19" s="1"/>
  <c r="R31" i="19" s="1"/>
  <c r="AA29" i="19" a="1"/>
  <c r="AA29" i="19" s="1"/>
  <c r="Z29" i="19" s="1"/>
  <c r="AA35" i="19" a="1"/>
  <c r="AA35" i="19" s="1"/>
  <c r="Z35" i="19" s="1"/>
  <c r="AA33" i="19" a="1"/>
  <c r="AA33" i="19" s="1"/>
  <c r="Z33" i="19" s="1"/>
  <c r="AA32" i="19" a="1"/>
  <c r="AA32" i="19" s="1"/>
  <c r="Z32" i="19" s="1"/>
  <c r="AA16" i="19" a="1"/>
  <c r="AA16" i="19" s="1"/>
  <c r="Z16" i="19" s="1"/>
  <c r="AA30" i="19" a="1"/>
  <c r="AA30" i="19" s="1"/>
  <c r="Z30" i="19" s="1"/>
  <c r="AA14" i="19" a="1"/>
  <c r="AA14" i="19" s="1"/>
  <c r="Z14" i="19" s="1"/>
  <c r="W28" i="19" a="1"/>
  <c r="W28" i="19" s="1"/>
  <c r="V28" i="19" s="1"/>
  <c r="W27" i="19" a="1"/>
  <c r="W27" i="19" s="1"/>
  <c r="V27" i="19" s="1"/>
  <c r="W11" i="19" a="1"/>
  <c r="W11" i="19" s="1"/>
  <c r="V11" i="19" s="1"/>
  <c r="W20" i="19" a="1"/>
  <c r="W20" i="19" s="1"/>
  <c r="V20" i="19" s="1"/>
  <c r="W34" i="19" a="1"/>
  <c r="W34" i="19" s="1"/>
  <c r="V34" i="19" s="1"/>
  <c r="W10" i="19" a="1"/>
  <c r="W10" i="19" s="1"/>
  <c r="V10" i="19" s="1"/>
  <c r="W33" i="19" a="1"/>
  <c r="W33" i="19" s="1"/>
  <c r="V33" i="19" s="1"/>
  <c r="W17" i="19" a="1"/>
  <c r="W17" i="19" s="1"/>
  <c r="V17" i="19" s="1"/>
  <c r="AE4" i="19" a="1"/>
  <c r="AE4" i="19" s="1"/>
  <c r="AD4" i="19" s="1"/>
  <c r="AE6" i="19" a="1"/>
  <c r="AE6" i="19" s="1"/>
  <c r="AD6" i="19" s="1"/>
  <c r="AE12" i="19" a="1"/>
  <c r="AE12" i="19" s="1"/>
  <c r="AD12" i="19" s="1"/>
  <c r="AE18" i="19" a="1"/>
  <c r="AE18" i="19" s="1"/>
  <c r="AD18" i="19" s="1"/>
  <c r="AE8" i="19" a="1"/>
  <c r="AE8" i="19" s="1"/>
  <c r="AD8" i="19" s="1"/>
  <c r="AE21" i="19" a="1"/>
  <c r="AE21" i="19" s="1"/>
  <c r="AD21" i="19" s="1"/>
  <c r="AE5" i="19" a="1"/>
  <c r="AE5" i="19" s="1"/>
  <c r="AD5" i="19" s="1"/>
  <c r="AE23" i="19" a="1"/>
  <c r="AE23" i="19" s="1"/>
  <c r="AD23" i="19" s="1"/>
  <c r="AE7" i="19" a="1"/>
  <c r="AE7" i="19" s="1"/>
  <c r="AD7" i="19" s="1"/>
  <c r="S33" i="19" a="1"/>
  <c r="S33" i="19" s="1"/>
  <c r="R33" i="19" s="1"/>
  <c r="S35" i="19" a="1"/>
  <c r="S35" i="19" s="1"/>
  <c r="R35" i="19" s="1"/>
  <c r="BC22" i="19" a="1"/>
  <c r="BC22" i="19" s="1"/>
  <c r="BB22" i="19" s="1"/>
  <c r="BC30" i="19" a="1"/>
  <c r="BC30" i="19" s="1"/>
  <c r="BB30" i="19" s="1"/>
  <c r="BC27" i="19" a="1"/>
  <c r="BC27" i="19" s="1"/>
  <c r="BB27" i="19" s="1"/>
  <c r="BC11" i="19" a="1"/>
  <c r="BC11" i="19" s="1"/>
  <c r="BB11" i="19" s="1"/>
  <c r="BC25" i="19" a="1"/>
  <c r="BC25" i="19" s="1"/>
  <c r="BB25" i="19" s="1"/>
  <c r="BC9" i="19" a="1"/>
  <c r="BC9" i="19" s="1"/>
  <c r="BB9" i="19" s="1"/>
  <c r="BC28" i="19" a="1"/>
  <c r="BC28" i="19" s="1"/>
  <c r="BB28" i="19" s="1"/>
  <c r="BC12" i="19" a="1"/>
  <c r="BC12" i="19" s="1"/>
  <c r="BB12" i="19" s="1"/>
  <c r="AM21" i="19" a="1"/>
  <c r="AM21" i="19" s="1"/>
  <c r="AL21" i="19" s="1"/>
  <c r="AM9" i="19" a="1"/>
  <c r="AM9" i="19" s="1"/>
  <c r="AL9" i="19" s="1"/>
  <c r="AM28" i="19" a="1"/>
  <c r="AM28" i="19" s="1"/>
  <c r="AL28" i="19" s="1"/>
  <c r="AM12" i="19" a="1"/>
  <c r="AM12" i="19" s="1"/>
  <c r="AL12" i="19" s="1"/>
  <c r="AM31" i="19" a="1"/>
  <c r="AM31" i="19" s="1"/>
  <c r="AL31" i="19" s="1"/>
  <c r="AM15" i="19" a="1"/>
  <c r="AM15" i="19" s="1"/>
  <c r="AL15" i="19" s="1"/>
  <c r="AM30" i="19" a="1"/>
  <c r="AM30" i="19" s="1"/>
  <c r="AL30" i="19" s="1"/>
  <c r="AM14" i="19" a="1"/>
  <c r="AM14" i="19" s="1"/>
  <c r="AL14" i="19" s="1"/>
  <c r="BG23" i="19" a="1"/>
  <c r="BG23" i="19" s="1"/>
  <c r="BF23" i="19" s="1"/>
  <c r="BG31" i="19" a="1"/>
  <c r="BG31" i="19" s="1"/>
  <c r="BF31" i="19" s="1"/>
  <c r="BG36" i="19" a="1"/>
  <c r="BG36" i="19" s="1"/>
  <c r="BF36" i="19" s="1"/>
  <c r="BG20" i="19" a="1"/>
  <c r="BG20" i="19" s="1"/>
  <c r="BF20" i="19" s="1"/>
  <c r="BG34" i="19" a="1"/>
  <c r="BG34" i="19" s="1"/>
  <c r="BF34" i="19" s="1"/>
  <c r="BG18" i="19" a="1"/>
  <c r="BG18" i="19" s="1"/>
  <c r="BF18" i="19" s="1"/>
  <c r="BG33" i="19" a="1"/>
  <c r="BG33" i="19" s="1"/>
  <c r="BF33" i="19" s="1"/>
  <c r="BG17" i="19" a="1"/>
  <c r="BG17" i="19" s="1"/>
  <c r="BF17" i="19" s="1"/>
  <c r="AU4" i="19" a="1"/>
  <c r="AU4" i="19" s="1"/>
  <c r="AT4" i="19" s="1"/>
  <c r="AU32" i="19" a="1"/>
  <c r="AU32" i="19" s="1"/>
  <c r="AT32" i="19" s="1"/>
  <c r="AU12" i="19" a="1"/>
  <c r="AU12" i="19" s="1"/>
  <c r="AT12" i="19" s="1"/>
  <c r="AU23" i="19" a="1"/>
  <c r="AU23" i="19" s="1"/>
  <c r="AT23" i="19" s="1"/>
  <c r="AU14" i="19" a="1"/>
  <c r="AU14" i="19" s="1"/>
  <c r="AT14" i="19" s="1"/>
  <c r="AU7" i="19" a="1"/>
  <c r="AU7" i="19" s="1"/>
  <c r="AT7" i="19" s="1"/>
  <c r="AU22" i="19" a="1"/>
  <c r="AU22" i="19" s="1"/>
  <c r="AT22" i="19" s="1"/>
  <c r="AU13" i="19" a="1"/>
  <c r="AU13" i="19" s="1"/>
  <c r="AT13" i="19" s="1"/>
  <c r="AU6" i="19" a="1"/>
  <c r="AU6" i="19" s="1"/>
  <c r="AT6" i="19" s="1"/>
  <c r="AU21" i="19" a="1"/>
  <c r="AU21" i="19" s="1"/>
  <c r="AT21" i="19" s="1"/>
  <c r="AU5" i="19" a="1"/>
  <c r="AU5" i="19" s="1"/>
  <c r="AT5" i="19" s="1"/>
  <c r="AY22" i="19" a="1"/>
  <c r="AY22" i="19" s="1"/>
  <c r="AX22" i="19" s="1"/>
  <c r="AY36" i="19" a="1"/>
  <c r="AY36" i="19" s="1"/>
  <c r="AX36" i="19" s="1"/>
  <c r="AY31" i="19" a="1"/>
  <c r="AY31" i="19" s="1"/>
  <c r="AX31" i="19" s="1"/>
  <c r="AY15" i="19" a="1"/>
  <c r="AY15" i="19" s="1"/>
  <c r="AX15" i="19" s="1"/>
  <c r="AY29" i="19" a="1"/>
  <c r="AY29" i="19" s="1"/>
  <c r="AX29" i="19" s="1"/>
  <c r="AY13" i="19" a="1"/>
  <c r="AY13" i="19" s="1"/>
  <c r="AX13" i="19" s="1"/>
  <c r="AY28" i="19" a="1"/>
  <c r="AY28" i="19" s="1"/>
  <c r="AX28" i="19" s="1"/>
  <c r="AY12" i="19" a="1"/>
  <c r="AY12" i="19" s="1"/>
  <c r="AX12" i="19" s="1"/>
  <c r="S13" i="19" a="1"/>
  <c r="S13" i="19" s="1"/>
  <c r="R13" i="19" s="1"/>
  <c r="S23" i="19" a="1"/>
  <c r="S23" i="19" s="1"/>
  <c r="R23" i="19" s="1"/>
  <c r="AI16" i="19" a="1"/>
  <c r="AI16" i="19" s="1"/>
  <c r="AH16" i="19" s="1"/>
  <c r="AI14" i="19" a="1"/>
  <c r="AI14" i="19" s="1"/>
  <c r="AH14" i="19" s="1"/>
  <c r="AI20" i="19" a="1"/>
  <c r="AI20" i="19" s="1"/>
  <c r="AH20" i="19" s="1"/>
  <c r="AI18" i="19" a="1"/>
  <c r="AI18" i="19" s="1"/>
  <c r="AH18" i="19" s="1"/>
  <c r="AI27" i="19" a="1"/>
  <c r="AI27" i="19" s="1"/>
  <c r="AH27" i="19" s="1"/>
  <c r="AI11" i="19" a="1"/>
  <c r="AI11" i="19" s="1"/>
  <c r="AH11" i="19" s="1"/>
  <c r="AI29" i="19" a="1"/>
  <c r="AI29" i="19" s="1"/>
  <c r="AH29" i="19" s="1"/>
  <c r="AI13" i="19" a="1"/>
  <c r="AI13" i="19" s="1"/>
  <c r="AH13" i="19" s="1"/>
  <c r="BK35" i="19" a="1"/>
  <c r="BK35" i="19" s="1"/>
  <c r="BJ35" i="19" s="1"/>
  <c r="BK27" i="19" a="1"/>
  <c r="BK27" i="19" s="1"/>
  <c r="BJ27" i="19" s="1"/>
  <c r="BK36" i="19" a="1"/>
  <c r="BK36" i="19" s="1"/>
  <c r="BJ36" i="19" s="1"/>
  <c r="BK20" i="19" a="1"/>
  <c r="BK20" i="19" s="1"/>
  <c r="BJ20" i="19" s="1"/>
  <c r="BK34" i="19" a="1"/>
  <c r="BK34" i="19" s="1"/>
  <c r="BJ34" i="19" s="1"/>
  <c r="BK18" i="19" a="1"/>
  <c r="BK18" i="19" s="1"/>
  <c r="BJ18" i="19" s="1"/>
  <c r="BK33" i="19" a="1"/>
  <c r="BK33" i="19" s="1"/>
  <c r="BJ33" i="19" s="1"/>
  <c r="BK17" i="19" a="1"/>
  <c r="BK17" i="19" s="1"/>
  <c r="BJ17" i="19" s="1"/>
  <c r="S28" i="19" a="1"/>
  <c r="S28" i="19" s="1"/>
  <c r="R28" i="19" s="1"/>
  <c r="S11" i="19" a="1"/>
  <c r="S11" i="19" s="1"/>
  <c r="R11" i="19" s="1"/>
  <c r="AQ11" i="19" a="1"/>
  <c r="AQ11" i="19" s="1"/>
  <c r="AP11" i="19" s="1"/>
  <c r="AQ23" i="19" a="1"/>
  <c r="AQ23" i="19" s="1"/>
  <c r="AP23" i="19" s="1"/>
  <c r="AQ34" i="19" a="1"/>
  <c r="AQ34" i="19" s="1"/>
  <c r="AP34" i="19" s="1"/>
  <c r="AQ18" i="19" a="1"/>
  <c r="AQ18" i="19" s="1"/>
  <c r="AP18" i="19" s="1"/>
  <c r="AQ33" i="19" a="1"/>
  <c r="AQ33" i="19" s="1"/>
  <c r="AP33" i="19" s="1"/>
  <c r="AQ17" i="19" a="1"/>
  <c r="AQ17" i="19" s="1"/>
  <c r="AP17" i="19" s="1"/>
  <c r="AQ36" i="19" a="1"/>
  <c r="AQ36" i="19" s="1"/>
  <c r="AP36" i="19" s="1"/>
  <c r="AQ20" i="19" a="1"/>
  <c r="AQ20" i="19" s="1"/>
  <c r="AP20" i="19" s="1"/>
  <c r="S12" i="19" a="1"/>
  <c r="S12" i="19" s="1"/>
  <c r="R12" i="19" s="1"/>
  <c r="AA27" i="19" a="1"/>
  <c r="AA27" i="19" s="1"/>
  <c r="Z27" i="19" s="1"/>
  <c r="AA28" i="19" a="1"/>
  <c r="AA28" i="19" s="1"/>
  <c r="Z28" i="19" s="1"/>
  <c r="AE30" i="19" a="1"/>
  <c r="AE30" i="19" s="1"/>
  <c r="AD30" i="19" s="1"/>
  <c r="AE10" i="19" a="1"/>
  <c r="AE10" i="19" s="1"/>
  <c r="AD10" i="19" s="1"/>
  <c r="AE17" i="19" a="1"/>
  <c r="AE17" i="19" s="1"/>
  <c r="AD17" i="19" s="1"/>
  <c r="AE35" i="19" a="1"/>
  <c r="AE35" i="19" s="1"/>
  <c r="AD35" i="19" s="1"/>
  <c r="AE19" i="19" a="1"/>
  <c r="AE19" i="19" s="1"/>
  <c r="AD19" i="19" s="1"/>
  <c r="BC6" i="19" a="1"/>
  <c r="BC6" i="19" s="1"/>
  <c r="BB6" i="19" s="1"/>
  <c r="AM27" i="19" a="1"/>
  <c r="AM27" i="19" s="1"/>
  <c r="AL27" i="19" s="1"/>
  <c r="BG14" i="19" a="1"/>
  <c r="BG14" i="19" s="1"/>
  <c r="BF14" i="19" s="1"/>
  <c r="BG29" i="19" a="1"/>
  <c r="BG29" i="19" s="1"/>
  <c r="BF29" i="19" s="1"/>
  <c r="AU36" i="19" a="1"/>
  <c r="AU36" i="19" s="1"/>
  <c r="AT36" i="19" s="1"/>
  <c r="AU33" i="19" a="1"/>
  <c r="AU33" i="19" s="1"/>
  <c r="AT33" i="19" s="1"/>
  <c r="AY4" i="19" a="1"/>
  <c r="AY4" i="19" s="1"/>
  <c r="AX4" i="19" s="1"/>
  <c r="AY27" i="19" a="1"/>
  <c r="AY27" i="19" s="1"/>
  <c r="AX27" i="19" s="1"/>
  <c r="AY9" i="19" a="1"/>
  <c r="AY9" i="19" s="1"/>
  <c r="AX9" i="19" s="1"/>
  <c r="S5" i="19" a="1"/>
  <c r="S5" i="19" s="1"/>
  <c r="R5" i="19" s="1"/>
  <c r="AI12" i="19" a="1"/>
  <c r="AI12" i="19" s="1"/>
  <c r="AH12" i="19" s="1"/>
  <c r="AI10" i="19" a="1"/>
  <c r="AI10" i="19" s="1"/>
  <c r="AH10" i="19" s="1"/>
  <c r="AI9" i="19" a="1"/>
  <c r="AI9" i="19" s="1"/>
  <c r="AH9" i="19" s="1"/>
  <c r="S21" i="19" a="1"/>
  <c r="S21" i="19" s="1"/>
  <c r="R21" i="19" s="1"/>
  <c r="AQ32" i="19" a="1"/>
  <c r="AQ32" i="19" s="1"/>
  <c r="AP32" i="19" s="1"/>
  <c r="S30" i="19" a="1"/>
  <c r="S30" i="19" s="1"/>
  <c r="R30" i="19" s="1"/>
  <c r="AA19" i="19" a="1"/>
  <c r="AA19" i="19" s="1"/>
  <c r="Z19" i="19" s="1"/>
  <c r="AA24" i="19" a="1"/>
  <c r="AA24" i="19" s="1"/>
  <c r="Z24" i="19" s="1"/>
  <c r="W30" i="19" a="1"/>
  <c r="W30" i="19" s="1"/>
  <c r="V30" i="19" s="1"/>
  <c r="AE22" i="19" a="1"/>
  <c r="AE22" i="19" s="1"/>
  <c r="AD22" i="19" s="1"/>
  <c r="AE34" i="19" a="1"/>
  <c r="AE34" i="19" s="1"/>
  <c r="AD34" i="19" s="1"/>
  <c r="AE24" i="19" a="1"/>
  <c r="AE24" i="19" s="1"/>
  <c r="AD24" i="19" s="1"/>
  <c r="AE29" i="19" a="1"/>
  <c r="AE29" i="19" s="1"/>
  <c r="AD29" i="19" s="1"/>
  <c r="AE13" i="19" a="1"/>
  <c r="AE13" i="19" s="1"/>
  <c r="AD13" i="19" s="1"/>
  <c r="AE31" i="19" a="1"/>
  <c r="AE31" i="19" s="1"/>
  <c r="AD31" i="19" s="1"/>
  <c r="AE15" i="19" a="1"/>
  <c r="AE15" i="19" s="1"/>
  <c r="AD15" i="19" s="1"/>
  <c r="S20" i="19" a="1"/>
  <c r="S20" i="19" s="1"/>
  <c r="R20" i="19" s="1"/>
  <c r="S34" i="19" a="1"/>
  <c r="S34" i="19" s="1"/>
  <c r="R34" i="19" s="1"/>
  <c r="BC10" i="19" a="1"/>
  <c r="BC10" i="19" s="1"/>
  <c r="BB10" i="19" s="1"/>
  <c r="BC34" i="19" a="1"/>
  <c r="BC34" i="19" s="1"/>
  <c r="BB34" i="19" s="1"/>
  <c r="BC35" i="19" a="1"/>
  <c r="BC35" i="19" s="1"/>
  <c r="BB35" i="19" s="1"/>
  <c r="BC19" i="19" a="1"/>
  <c r="BC19" i="19" s="1"/>
  <c r="BB19" i="19" s="1"/>
  <c r="BC33" i="19" a="1"/>
  <c r="BC33" i="19" s="1"/>
  <c r="BB33" i="19" s="1"/>
  <c r="BC17" i="19" a="1"/>
  <c r="BC17" i="19" s="1"/>
  <c r="BB17" i="19" s="1"/>
  <c r="BC36" i="19" a="1"/>
  <c r="BC36" i="19" s="1"/>
  <c r="BB36" i="19" s="1"/>
  <c r="BC20" i="19" a="1"/>
  <c r="BC20" i="19" s="1"/>
  <c r="BB20" i="19" s="1"/>
  <c r="AM5" i="19" a="1"/>
  <c r="AM5" i="19" s="1"/>
  <c r="AL5" i="19" s="1"/>
  <c r="AM17" i="19" a="1"/>
  <c r="AM17" i="19" s="1"/>
  <c r="AL17" i="19" s="1"/>
  <c r="AM20" i="19" a="1"/>
  <c r="AM20" i="19" s="1"/>
  <c r="AL20" i="19" s="1"/>
  <c r="AM36" i="19" a="1"/>
  <c r="AM36" i="19" s="1"/>
  <c r="AL36" i="19" s="1"/>
  <c r="AM23" i="19" a="1"/>
  <c r="AM23" i="19" s="1"/>
  <c r="AL23" i="19" s="1"/>
  <c r="AM10" i="19" a="1"/>
  <c r="AM10" i="19" s="1"/>
  <c r="AL10" i="19" s="1"/>
  <c r="AM7" i="19" a="1"/>
  <c r="AM7" i="19" s="1"/>
  <c r="AL7" i="19" s="1"/>
  <c r="AM22" i="19" a="1"/>
  <c r="AM22" i="19" s="1"/>
  <c r="AL22" i="19" s="1"/>
  <c r="AM6" i="19" a="1"/>
  <c r="AM6" i="19" s="1"/>
  <c r="AL6" i="19" s="1"/>
  <c r="BG35" i="19" a="1"/>
  <c r="BG35" i="19" s="1"/>
  <c r="BF35" i="19" s="1"/>
  <c r="BG27" i="19" a="1"/>
  <c r="BG27" i="19" s="1"/>
  <c r="BF27" i="19" s="1"/>
  <c r="BG28" i="19" a="1"/>
  <c r="BG28" i="19" s="1"/>
  <c r="BF28" i="19" s="1"/>
  <c r="BG12" i="19" a="1"/>
  <c r="BG12" i="19" s="1"/>
  <c r="BF12" i="19" s="1"/>
  <c r="BG26" i="19" a="1"/>
  <c r="BG26" i="19" s="1"/>
  <c r="BF26" i="19" s="1"/>
  <c r="BG10" i="19" a="1"/>
  <c r="BG10" i="19" s="1"/>
  <c r="BF10" i="19" s="1"/>
  <c r="BG25" i="19" a="1"/>
  <c r="BG25" i="19" s="1"/>
  <c r="BF25" i="19" s="1"/>
  <c r="BG9" i="19" a="1"/>
  <c r="BG9" i="19" s="1"/>
  <c r="BF9" i="19" s="1"/>
  <c r="AU16" i="19" a="1"/>
  <c r="AU16" i="19" s="1"/>
  <c r="AT16" i="19" s="1"/>
  <c r="AU20" i="19" a="1"/>
  <c r="AU20" i="19" s="1"/>
  <c r="AT20" i="19" s="1"/>
  <c r="AU31" i="19" a="1"/>
  <c r="AU31" i="19" s="1"/>
  <c r="AT31" i="19" s="1"/>
  <c r="AU15" i="19" a="1"/>
  <c r="AU15" i="19" s="1"/>
  <c r="AT15" i="19" s="1"/>
  <c r="AU30" i="19" a="1"/>
  <c r="AU30" i="19" s="1"/>
  <c r="AT30" i="19" s="1"/>
  <c r="AU29" i="19" a="1"/>
  <c r="AU29" i="19" s="1"/>
  <c r="AT29" i="19" s="1"/>
  <c r="AY26" i="19" a="1"/>
  <c r="AY26" i="19" s="1"/>
  <c r="AX26" i="19" s="1"/>
  <c r="AY34" i="19" a="1"/>
  <c r="AY34" i="19" s="1"/>
  <c r="AX34" i="19" s="1"/>
  <c r="AY14" i="19" a="1"/>
  <c r="AY14" i="19" s="1"/>
  <c r="AX14" i="19" s="1"/>
  <c r="AY23" i="19" a="1"/>
  <c r="AY23" i="19" s="1"/>
  <c r="AX23" i="19" s="1"/>
  <c r="AY10" i="19" a="1"/>
  <c r="AY10" i="19" s="1"/>
  <c r="AX10" i="19" s="1"/>
  <c r="AY7" i="19" a="1"/>
  <c r="AY7" i="19" s="1"/>
  <c r="AX7" i="19" s="1"/>
  <c r="AY21" i="19" a="1"/>
  <c r="AY21" i="19" s="1"/>
  <c r="AX21" i="19" s="1"/>
  <c r="AY5" i="19" a="1"/>
  <c r="AY5" i="19" s="1"/>
  <c r="AX5" i="19" s="1"/>
  <c r="AY20" i="19" a="1"/>
  <c r="AY20" i="19" s="1"/>
  <c r="AX20" i="19" s="1"/>
  <c r="S8" i="19" a="1"/>
  <c r="S8" i="19" s="1"/>
  <c r="R8" i="19" s="1"/>
  <c r="S22" i="19" a="1"/>
  <c r="S22" i="19" s="1"/>
  <c r="R22" i="19" s="1"/>
  <c r="AI32" i="19" a="1"/>
  <c r="AI32" i="19" s="1"/>
  <c r="AH32" i="19" s="1"/>
  <c r="AI30" i="19" a="1"/>
  <c r="AI30" i="19" s="1"/>
  <c r="AH30" i="19" s="1"/>
  <c r="AI36" i="19" a="1"/>
  <c r="AI36" i="19" s="1"/>
  <c r="AH36" i="19" s="1"/>
  <c r="AI34" i="19" a="1"/>
  <c r="AI34" i="19" s="1"/>
  <c r="AH34" i="19" s="1"/>
  <c r="AI35" i="19" a="1"/>
  <c r="AI35" i="19" s="1"/>
  <c r="AH35" i="19" s="1"/>
  <c r="AI19" i="19" a="1"/>
  <c r="AI19" i="19" s="1"/>
  <c r="AH19" i="19" s="1"/>
  <c r="AI4" i="19" a="1"/>
  <c r="AI4" i="19" s="1"/>
  <c r="AH4" i="19" s="1"/>
  <c r="AI21" i="19" a="1"/>
  <c r="AI21" i="19" s="1"/>
  <c r="AH21" i="19" s="1"/>
  <c r="AI5" i="19" a="1"/>
  <c r="AI5" i="19" s="1"/>
  <c r="AH5" i="19" s="1"/>
  <c r="BK31" i="19" a="1"/>
  <c r="BK31" i="19" s="1"/>
  <c r="BJ31" i="19" s="1"/>
  <c r="BK23" i="19" a="1"/>
  <c r="BK23" i="19" s="1"/>
  <c r="BJ23" i="19" s="1"/>
  <c r="BK28" i="19" a="1"/>
  <c r="BK28" i="19" s="1"/>
  <c r="BJ28" i="19" s="1"/>
  <c r="BK12" i="19" a="1"/>
  <c r="BK12" i="19" s="1"/>
  <c r="BJ12" i="19" s="1"/>
  <c r="BK26" i="19" a="1"/>
  <c r="BK26" i="19" s="1"/>
  <c r="BJ26" i="19" s="1"/>
  <c r="BK10" i="19" a="1"/>
  <c r="BK10" i="19" s="1"/>
  <c r="BJ10" i="19" s="1"/>
  <c r="BK25" i="19" a="1"/>
  <c r="BK25" i="19" s="1"/>
  <c r="BJ25" i="19" s="1"/>
  <c r="BK9" i="19" a="1"/>
  <c r="BK9" i="19" s="1"/>
  <c r="BJ9" i="19" s="1"/>
  <c r="S10" i="19" a="1"/>
  <c r="S10" i="19" s="1"/>
  <c r="R10" i="19" s="1"/>
  <c r="S17" i="19" a="1"/>
  <c r="S17" i="19" s="1"/>
  <c r="R17" i="19" s="1"/>
  <c r="AQ27" i="19" a="1"/>
  <c r="AQ27" i="19" s="1"/>
  <c r="AP27" i="19" s="1"/>
  <c r="AQ31" i="19" a="1"/>
  <c r="AQ31" i="19" s="1"/>
  <c r="AP31" i="19" s="1"/>
  <c r="AQ26" i="19" a="1"/>
  <c r="AQ26" i="19" s="1"/>
  <c r="AP26" i="19" s="1"/>
  <c r="AQ10" i="19" a="1"/>
  <c r="AQ10" i="19" s="1"/>
  <c r="AP10" i="19" s="1"/>
  <c r="AQ25" i="19" a="1"/>
  <c r="AQ25" i="19" s="1"/>
  <c r="AP25" i="19" s="1"/>
  <c r="AQ9" i="19" a="1"/>
  <c r="AQ9" i="19" s="1"/>
  <c r="AP9" i="19" s="1"/>
  <c r="AQ28" i="19" a="1"/>
  <c r="AQ28" i="19" s="1"/>
  <c r="AP28" i="19" s="1"/>
  <c r="AQ12" i="19" a="1"/>
  <c r="AQ12" i="19" s="1"/>
  <c r="AP12" i="19" s="1"/>
  <c r="S7" i="19" a="1"/>
  <c r="S7" i="19" s="1"/>
  <c r="R7" i="19" s="1"/>
  <c r="S29" i="19" a="1"/>
  <c r="S29" i="19" s="1"/>
  <c r="R29" i="19" s="1"/>
  <c r="AA23" i="19" a="1"/>
  <c r="AA23" i="19" s="1"/>
  <c r="Z23" i="19" s="1"/>
  <c r="AA26" i="19" a="1"/>
  <c r="AA26" i="19" s="1"/>
  <c r="Z26" i="19" s="1"/>
  <c r="W23" i="19" a="1"/>
  <c r="W23" i="19" s="1"/>
  <c r="V23" i="19" s="1"/>
  <c r="W29" i="19" a="1"/>
  <c r="W29" i="19" s="1"/>
  <c r="V29" i="19" s="1"/>
  <c r="AE32" i="19" a="1"/>
  <c r="AE32" i="19" s="1"/>
  <c r="AD32" i="19" s="1"/>
  <c r="S36" i="19" a="1"/>
  <c r="S36" i="19" s="1"/>
  <c r="R36" i="19" s="1"/>
  <c r="BC4" i="19" a="1"/>
  <c r="BC4" i="19" s="1"/>
  <c r="BB4" i="19" s="1"/>
  <c r="BG22" i="19" a="1"/>
  <c r="BG22" i="19" s="1"/>
  <c r="BF22" i="19" s="1"/>
  <c r="BG7" i="19" a="1"/>
  <c r="BG7" i="19" s="1"/>
  <c r="BF7" i="19" s="1"/>
  <c r="BG15" i="19" a="1"/>
  <c r="BG15" i="19" s="1"/>
  <c r="BF15" i="19" s="1"/>
  <c r="AU24" i="19" a="1"/>
  <c r="AU24" i="19" s="1"/>
  <c r="AT24" i="19" s="1"/>
  <c r="AU35" i="19" a="1"/>
  <c r="AU35" i="19" s="1"/>
  <c r="AT35" i="19" s="1"/>
  <c r="AU18" i="19" a="1"/>
  <c r="AU18" i="19" s="1"/>
  <c r="AT18" i="19" s="1"/>
  <c r="AY6" i="19" a="1"/>
  <c r="AY6" i="19" s="1"/>
  <c r="AX6" i="19" s="1"/>
  <c r="AY11" i="19" a="1"/>
  <c r="AY11" i="19" s="1"/>
  <c r="AX11" i="19" s="1"/>
  <c r="AY8" i="19" a="1"/>
  <c r="AY8" i="19" s="1"/>
  <c r="AX8" i="19" s="1"/>
  <c r="AI6" i="19" a="1"/>
  <c r="AI6" i="19" s="1"/>
  <c r="AH6" i="19" s="1"/>
  <c r="AI25" i="19" a="1"/>
  <c r="AI25" i="19" s="1"/>
  <c r="AH25" i="19" s="1"/>
  <c r="BK11" i="19" a="1"/>
  <c r="BK11" i="19" s="1"/>
  <c r="BJ11" i="19" s="1"/>
  <c r="BK16" i="19" a="1"/>
  <c r="BK16" i="19" s="1"/>
  <c r="BJ16" i="19" s="1"/>
  <c r="BK29" i="19" a="1"/>
  <c r="BK29" i="19" s="1"/>
  <c r="BJ29" i="19" s="1"/>
  <c r="S27" i="19" a="1"/>
  <c r="S27" i="19" s="1"/>
  <c r="R27" i="19" s="1"/>
  <c r="AQ16" i="19" a="1"/>
  <c r="AQ16" i="19" s="1"/>
  <c r="AP16" i="19" s="1"/>
  <c r="S16" i="19" a="1"/>
  <c r="S16" i="19" s="1"/>
  <c r="R16" i="19" s="1"/>
  <c r="AA4" i="19" a="1"/>
  <c r="AA4" i="19" s="1"/>
  <c r="Z4" i="19" s="1"/>
  <c r="AA15" i="19" a="1"/>
  <c r="AA15" i="19" s="1"/>
  <c r="Z15" i="19" s="1"/>
  <c r="AA22" i="19" a="1"/>
  <c r="AA22" i="19" s="1"/>
  <c r="Z22" i="19" s="1"/>
  <c r="W32" i="19" a="1"/>
  <c r="W32" i="19" s="1"/>
  <c r="V32" i="19" s="1"/>
  <c r="W8" i="19" a="1"/>
  <c r="W8" i="19" s="1"/>
  <c r="V8" i="19" s="1"/>
  <c r="W22" i="19" a="1"/>
  <c r="W22" i="19" s="1"/>
  <c r="V22" i="19" s="1"/>
  <c r="AE28" i="19" a="1"/>
  <c r="AE28" i="19" s="1"/>
  <c r="AD28" i="19" s="1"/>
  <c r="BP36" i="19"/>
  <c r="BP8" i="19"/>
  <c r="BP12" i="19"/>
  <c r="BP16" i="19"/>
  <c r="BP20" i="19"/>
  <c r="BP24" i="19"/>
  <c r="BP32" i="19"/>
  <c r="BP4" i="19"/>
  <c r="BP9" i="19"/>
  <c r="BP13" i="19"/>
  <c r="BP21" i="19"/>
  <c r="BP29" i="19"/>
  <c r="BP6" i="19"/>
  <c r="BP10" i="19"/>
  <c r="BP14" i="19"/>
  <c r="BP18" i="19"/>
  <c r="BP22" i="19"/>
  <c r="BP26" i="19"/>
  <c r="BP30" i="19"/>
  <c r="BP34" i="19"/>
  <c r="BP7" i="19"/>
  <c r="BP11" i="19"/>
  <c r="BP15" i="19"/>
  <c r="BP19" i="19"/>
  <c r="BP23" i="19"/>
  <c r="BP27" i="19"/>
  <c r="BP31" i="19"/>
  <c r="BP35" i="19"/>
  <c r="BP28" i="19"/>
  <c r="BP5" i="19"/>
  <c r="BP17" i="19"/>
  <c r="BP25" i="19"/>
  <c r="BP33" i="19"/>
  <c r="S32" i="19" a="1"/>
  <c r="S32" i="19" s="1"/>
  <c r="R32" i="19" s="1"/>
  <c r="AA36" i="19" a="1"/>
  <c r="AA36" i="19" s="1"/>
  <c r="Z36" i="19" s="1"/>
  <c r="AA17" i="19" a="1"/>
  <c r="AA17" i="19" s="1"/>
  <c r="Z17" i="19" s="1"/>
  <c r="AA34" i="19" a="1"/>
  <c r="AA34" i="19" s="1"/>
  <c r="Z34" i="19" s="1"/>
  <c r="W24" i="19" a="1"/>
  <c r="W24" i="19" s="1"/>
  <c r="V24" i="19" s="1"/>
  <c r="W14" i="19" a="1"/>
  <c r="W14" i="19" s="1"/>
  <c r="V14" i="19" s="1"/>
  <c r="W21" i="19" a="1"/>
  <c r="W21" i="19" s="1"/>
  <c r="V21" i="19" s="1"/>
  <c r="AE14" i="19" a="1"/>
  <c r="AE14" i="19" s="1"/>
  <c r="AD14" i="19" s="1"/>
  <c r="AE16" i="19" a="1"/>
  <c r="AE16" i="19" s="1"/>
  <c r="AD16" i="19" s="1"/>
  <c r="AE9" i="19" a="1"/>
  <c r="AE9" i="19" s="1"/>
  <c r="AD9" i="19" s="1"/>
  <c r="AE11" i="19" a="1"/>
  <c r="AE11" i="19" s="1"/>
  <c r="AD11" i="19" s="1"/>
  <c r="BC26" i="19" a="1"/>
  <c r="BC26" i="19" s="1"/>
  <c r="BB26" i="19" s="1"/>
  <c r="BC31" i="19" a="1"/>
  <c r="BC31" i="19" s="1"/>
  <c r="BB31" i="19" s="1"/>
  <c r="BC29" i="19" a="1"/>
  <c r="BC29" i="19" s="1"/>
  <c r="BB29" i="19" s="1"/>
  <c r="BC16" i="19" a="1"/>
  <c r="BC16" i="19" s="1"/>
  <c r="BB16" i="19" s="1"/>
  <c r="AM29" i="19" a="1"/>
  <c r="AM29" i="19" s="1"/>
  <c r="AL29" i="19" s="1"/>
  <c r="AM25" i="19" a="1"/>
  <c r="AM25" i="19" s="1"/>
  <c r="AL25" i="19" s="1"/>
  <c r="AM32" i="19" a="1"/>
  <c r="AM32" i="19" s="1"/>
  <c r="AL32" i="19" s="1"/>
  <c r="AM16" i="19" a="1"/>
  <c r="AM16" i="19" s="1"/>
  <c r="AL16" i="19" s="1"/>
  <c r="AM35" i="19" a="1"/>
  <c r="AM35" i="19" s="1"/>
  <c r="AL35" i="19" s="1"/>
  <c r="AM19" i="19" a="1"/>
  <c r="AM19" i="19" s="1"/>
  <c r="AL19" i="19" s="1"/>
  <c r="AM34" i="19" a="1"/>
  <c r="AM34" i="19" s="1"/>
  <c r="AL34" i="19" s="1"/>
  <c r="AM18" i="19" a="1"/>
  <c r="AM18" i="19" s="1"/>
  <c r="AL18" i="19" s="1"/>
  <c r="BG4" i="19" a="1"/>
  <c r="BG4" i="19" s="1"/>
  <c r="BF4" i="19" s="1"/>
  <c r="BG19" i="19" a="1"/>
  <c r="BG19" i="19" s="1"/>
  <c r="BF19" i="19" s="1"/>
  <c r="BG11" i="19" a="1"/>
  <c r="BG11" i="19" s="1"/>
  <c r="BF11" i="19" s="1"/>
  <c r="BG24" i="19" a="1"/>
  <c r="BG24" i="19" s="1"/>
  <c r="BF24" i="19" s="1"/>
  <c r="BG8" i="19" a="1"/>
  <c r="BG8" i="19" s="1"/>
  <c r="BF8" i="19" s="1"/>
  <c r="BG6" i="19" a="1"/>
  <c r="BG6" i="19" s="1"/>
  <c r="BF6" i="19" s="1"/>
  <c r="BG21" i="19" a="1"/>
  <c r="BG21" i="19" s="1"/>
  <c r="BF21" i="19" s="1"/>
  <c r="BG5" i="19" a="1"/>
  <c r="BG5" i="19" s="1"/>
  <c r="BF5" i="19" s="1"/>
  <c r="AU8" i="19" a="1"/>
  <c r="AU8" i="19" s="1"/>
  <c r="AT8" i="19" s="1"/>
  <c r="AU28" i="19" a="1"/>
  <c r="AU28" i="19" s="1"/>
  <c r="AT28" i="19" s="1"/>
  <c r="AU27" i="19" a="1"/>
  <c r="AU27" i="19" s="1"/>
  <c r="AT27" i="19" s="1"/>
  <c r="AU11" i="19" a="1"/>
  <c r="AU11" i="19" s="1"/>
  <c r="AT11" i="19" s="1"/>
  <c r="AU26" i="19" a="1"/>
  <c r="AU26" i="19" s="1"/>
  <c r="AT26" i="19" s="1"/>
  <c r="AU10" i="19" a="1"/>
  <c r="AU10" i="19" s="1"/>
  <c r="AT10" i="19" s="1"/>
  <c r="AU25" i="19" a="1"/>
  <c r="AU25" i="19" s="1"/>
  <c r="AT25" i="19" s="1"/>
  <c r="AU9" i="19" a="1"/>
  <c r="AU9" i="19" s="1"/>
  <c r="AT9" i="19" s="1"/>
  <c r="AY18" i="19" a="1"/>
  <c r="AY18" i="19" s="1"/>
  <c r="AX18" i="19" s="1"/>
  <c r="AY35" i="19" a="1"/>
  <c r="AY35" i="19" s="1"/>
  <c r="AX35" i="19" s="1"/>
  <c r="AY19" i="19" a="1"/>
  <c r="AY19" i="19" s="1"/>
  <c r="AX19" i="19" s="1"/>
  <c r="AY33" i="19" a="1"/>
  <c r="AY33" i="19" s="1"/>
  <c r="AX33" i="19" s="1"/>
  <c r="AY17" i="19" a="1"/>
  <c r="AY17" i="19" s="1"/>
  <c r="AX17" i="19" s="1"/>
  <c r="AY32" i="19" a="1"/>
  <c r="AY32" i="19" s="1"/>
  <c r="AX32" i="19" s="1"/>
  <c r="AY16" i="19" a="1"/>
  <c r="AY16" i="19" s="1"/>
  <c r="AX16" i="19" s="1"/>
  <c r="S24" i="19" a="1"/>
  <c r="S24" i="19" s="1"/>
  <c r="R24" i="19" s="1"/>
  <c r="S6" i="19" a="1"/>
  <c r="S6" i="19" s="1"/>
  <c r="R6" i="19" s="1"/>
  <c r="AI24" i="19" a="1"/>
  <c r="AI24" i="19" s="1"/>
  <c r="AH24" i="19" s="1"/>
  <c r="AI22" i="19" a="1"/>
  <c r="AI22" i="19" s="1"/>
  <c r="AH22" i="19" s="1"/>
  <c r="AI28" i="19" a="1"/>
  <c r="AI28" i="19" s="1"/>
  <c r="AH28" i="19" s="1"/>
  <c r="AI26" i="19" a="1"/>
  <c r="AI26" i="19" s="1"/>
  <c r="AH26" i="19" s="1"/>
  <c r="AI31" i="19" a="1"/>
  <c r="AI31" i="19" s="1"/>
  <c r="AH31" i="19" s="1"/>
  <c r="AI15" i="19" a="1"/>
  <c r="AI15" i="19" s="1"/>
  <c r="AH15" i="19" s="1"/>
  <c r="AI33" i="19" a="1"/>
  <c r="AI33" i="19" s="1"/>
  <c r="AH33" i="19" s="1"/>
  <c r="AI17" i="19" a="1"/>
  <c r="AI17" i="19" s="1"/>
  <c r="AH17" i="19" s="1"/>
  <c r="BK4" i="19" a="1"/>
  <c r="BK4" i="19" s="1"/>
  <c r="BJ4" i="19" s="1"/>
  <c r="BK15" i="19" a="1"/>
  <c r="BK15" i="19" s="1"/>
  <c r="BJ15" i="19" s="1"/>
  <c r="BK14" i="19" a="1"/>
  <c r="BK14" i="19" s="1"/>
  <c r="BJ14" i="19" s="1"/>
  <c r="BK7" i="19" a="1"/>
  <c r="BK7" i="19" s="1"/>
  <c r="BJ7" i="19" s="1"/>
  <c r="BK24" i="19" a="1"/>
  <c r="BK24" i="19" s="1"/>
  <c r="BJ24" i="19" s="1"/>
  <c r="BK8" i="19" a="1"/>
  <c r="BK8" i="19" s="1"/>
  <c r="BJ8" i="19" s="1"/>
  <c r="BK22" i="19" a="1"/>
  <c r="BK22" i="19" s="1"/>
  <c r="BJ22" i="19" s="1"/>
  <c r="BK13" i="19" a="1"/>
  <c r="BK13" i="19" s="1"/>
  <c r="BJ13" i="19" s="1"/>
  <c r="BK6" i="19" a="1"/>
  <c r="BK6" i="19" s="1"/>
  <c r="BJ6" i="19" s="1"/>
  <c r="BK21" i="19" a="1"/>
  <c r="BK21" i="19" s="1"/>
  <c r="BJ21" i="19" s="1"/>
  <c r="BK5" i="19" a="1"/>
  <c r="BK5" i="19" s="1"/>
  <c r="BJ5" i="19" s="1"/>
  <c r="S26" i="19" a="1"/>
  <c r="S26" i="19" s="1"/>
  <c r="R26" i="19" s="1"/>
  <c r="AQ19" i="19" a="1"/>
  <c r="AQ19" i="19" s="1"/>
  <c r="AP19" i="19" s="1"/>
  <c r="AQ24" i="19" a="1"/>
  <c r="AQ24" i="19" s="1"/>
  <c r="AP24" i="19" s="1"/>
  <c r="AQ15" i="19" a="1"/>
  <c r="AQ15" i="19" s="1"/>
  <c r="AP15" i="19" s="1"/>
  <c r="AQ22" i="19" a="1"/>
  <c r="AQ22" i="19" s="1"/>
  <c r="AP22" i="19" s="1"/>
  <c r="AQ6" i="19" a="1"/>
  <c r="AQ6" i="19" s="1"/>
  <c r="AP6" i="19" s="1"/>
  <c r="AQ21" i="19" a="1"/>
  <c r="AQ21" i="19" s="1"/>
  <c r="AP21" i="19" s="1"/>
  <c r="AQ5" i="19" a="1"/>
  <c r="AQ5" i="19" s="1"/>
  <c r="AP5" i="19" s="1"/>
  <c r="BO33" i="19" l="1" a="1"/>
  <c r="BO33" i="19" s="1"/>
  <c r="BN33" i="19" s="1"/>
  <c r="BO23" i="19" a="1"/>
  <c r="BO23" i="19" s="1"/>
  <c r="BN23" i="19" s="1"/>
  <c r="BO22" i="19" a="1"/>
  <c r="BO22" i="19" s="1"/>
  <c r="BN22" i="19" s="1"/>
  <c r="BO9" i="19" a="1"/>
  <c r="BO9" i="19" s="1"/>
  <c r="BN9" i="19" s="1"/>
  <c r="BO25" i="19" a="1"/>
  <c r="BO25" i="19" s="1"/>
  <c r="BN25" i="19" s="1"/>
  <c r="BO19" i="19" a="1"/>
  <c r="BO19" i="19" s="1"/>
  <c r="BN19" i="19" s="1"/>
  <c r="BO18" i="19" a="1"/>
  <c r="BO18" i="19" s="1"/>
  <c r="BN18" i="19" s="1"/>
  <c r="BO29" i="19" a="1"/>
  <c r="BO29" i="19" s="1"/>
  <c r="BN29" i="19" s="1"/>
  <c r="BO16" i="19" a="1"/>
  <c r="BO16" i="19" s="1"/>
  <c r="BN16" i="19" s="1"/>
  <c r="BO17" i="19" a="1"/>
  <c r="BO17" i="19" s="1"/>
  <c r="BN17" i="19" s="1"/>
  <c r="BO31" i="19" a="1"/>
  <c r="BO31" i="19" s="1"/>
  <c r="BN31" i="19" s="1"/>
  <c r="BO15" i="19" a="1"/>
  <c r="BO15" i="19" s="1"/>
  <c r="BN15" i="19" s="1"/>
  <c r="BO30" i="19" a="1"/>
  <c r="BO30" i="19" s="1"/>
  <c r="BN30" i="19" s="1"/>
  <c r="BO14" i="19" a="1"/>
  <c r="BO14" i="19" s="1"/>
  <c r="BN14" i="19" s="1"/>
  <c r="BO21" i="19" a="1"/>
  <c r="BO21" i="19" s="1"/>
  <c r="BN21" i="19" s="1"/>
  <c r="BO32" i="19" a="1"/>
  <c r="BO32" i="19" s="1"/>
  <c r="BN32" i="19" s="1"/>
  <c r="BO12" i="19" a="1"/>
  <c r="BO12" i="19" s="1"/>
  <c r="BN12" i="19" s="1"/>
  <c r="BO28" i="19" a="1"/>
  <c r="BO28" i="19" s="1"/>
  <c r="BN28" i="19" s="1"/>
  <c r="BO7" i="19" a="1"/>
  <c r="BO7" i="19" s="1"/>
  <c r="BN7" i="19" s="1"/>
  <c r="BO6" i="19" a="1"/>
  <c r="BO6" i="19" s="1"/>
  <c r="BN6" i="19" s="1"/>
  <c r="BO20" i="19" a="1"/>
  <c r="BO20" i="19" s="1"/>
  <c r="BN20" i="19" s="1"/>
  <c r="BO36" i="19" a="1"/>
  <c r="BO36" i="19" s="1"/>
  <c r="BN36" i="19" s="1"/>
  <c r="BO35" i="19" a="1"/>
  <c r="BO35" i="19" s="1"/>
  <c r="BN35" i="19" s="1"/>
  <c r="BO34" i="19" a="1"/>
  <c r="BO34" i="19" s="1"/>
  <c r="BN34" i="19" s="1"/>
  <c r="BO4" i="19" a="1"/>
  <c r="BO4" i="19" s="1"/>
  <c r="BN4" i="19" s="1"/>
  <c r="BO5" i="19" a="1"/>
  <c r="BO5" i="19" s="1"/>
  <c r="BN5" i="19" s="1"/>
  <c r="BO27" i="19" a="1"/>
  <c r="BO27" i="19" s="1"/>
  <c r="BN27" i="19" s="1"/>
  <c r="BO11" i="19" a="1"/>
  <c r="BO11" i="19" s="1"/>
  <c r="BN11" i="19" s="1"/>
  <c r="BO26" i="19" a="1"/>
  <c r="BO26" i="19" s="1"/>
  <c r="BN26" i="19" s="1"/>
  <c r="BO10" i="19" a="1"/>
  <c r="BO10" i="19" s="1"/>
  <c r="BN10" i="19" s="1"/>
  <c r="BO13" i="19" a="1"/>
  <c r="BO13" i="19" s="1"/>
  <c r="BN13" i="19" s="1"/>
  <c r="BO24" i="19" a="1"/>
  <c r="BO24" i="19" s="1"/>
  <c r="BN24" i="19" s="1"/>
  <c r="BO8" i="19" a="1"/>
  <c r="BO8" i="19" s="1"/>
  <c r="BN8" i="19" s="1"/>
  <c r="F7" i="10"/>
  <c r="F143" i="10"/>
  <c r="F179" i="10"/>
  <c r="F176" i="10"/>
  <c r="F175" i="10"/>
  <c r="F174" i="10"/>
  <c r="F173" i="10"/>
  <c r="F172" i="10"/>
  <c r="F171" i="10"/>
  <c r="F170" i="10"/>
  <c r="F168" i="10"/>
  <c r="J168" i="10" s="1"/>
  <c r="F167" i="10"/>
  <c r="F159" i="10"/>
  <c r="F158" i="10"/>
  <c r="F157" i="10"/>
  <c r="J153" i="10"/>
  <c r="F151" i="10"/>
  <c r="F146" i="10"/>
  <c r="J179" i="10"/>
  <c r="J176" i="10"/>
  <c r="J175" i="10"/>
  <c r="J174" i="10"/>
  <c r="J173" i="10"/>
  <c r="J172" i="10"/>
  <c r="J171" i="10"/>
  <c r="J170" i="10"/>
  <c r="F140" i="10"/>
  <c r="F139" i="10"/>
  <c r="F138" i="10"/>
  <c r="F137" i="10"/>
  <c r="F133" i="10"/>
  <c r="F132" i="10"/>
  <c r="F126" i="10"/>
  <c r="F125" i="10"/>
  <c r="F122" i="10"/>
  <c r="E114" i="10"/>
  <c r="E113" i="10"/>
  <c r="E112" i="10"/>
  <c r="E111" i="10"/>
  <c r="E110" i="10"/>
  <c r="E109" i="10"/>
  <c r="E108" i="10"/>
  <c r="E107" i="10"/>
  <c r="E106" i="10"/>
  <c r="E105" i="10"/>
  <c r="P109" i="10"/>
  <c r="P108" i="10"/>
  <c r="P107" i="10"/>
  <c r="P106" i="10"/>
  <c r="P105" i="10"/>
  <c r="P104" i="10"/>
  <c r="P103" i="10"/>
  <c r="P113" i="10"/>
  <c r="P112" i="10"/>
  <c r="P111" i="10"/>
  <c r="P110" i="10"/>
  <c r="J23" i="10"/>
  <c r="J20" i="10"/>
  <c r="F52" i="10"/>
  <c r="F94" i="10"/>
  <c r="F93" i="10"/>
  <c r="F92" i="10"/>
  <c r="F91" i="10"/>
  <c r="F90" i="10"/>
  <c r="F89" i="10"/>
  <c r="F88" i="10"/>
  <c r="F81" i="10"/>
  <c r="F80" i="10"/>
  <c r="F78" i="10"/>
  <c r="F77" i="10"/>
  <c r="F76" i="10"/>
  <c r="F75" i="10"/>
  <c r="J38" i="10"/>
  <c r="J41" i="10"/>
  <c r="J40" i="10"/>
  <c r="J39" i="10"/>
  <c r="J37" i="10"/>
  <c r="J36" i="10"/>
  <c r="J32" i="10"/>
  <c r="J31" i="10"/>
  <c r="J30" i="10"/>
  <c r="J29" i="10"/>
  <c r="J28" i="10"/>
  <c r="J27" i="10"/>
  <c r="J26" i="10"/>
  <c r="J24" i="10"/>
  <c r="J22" i="10"/>
  <c r="J21" i="10"/>
  <c r="J78" i="10" l="1"/>
  <c r="J89" i="10"/>
  <c r="J93" i="10"/>
  <c r="J126" i="10"/>
  <c r="J138" i="10"/>
  <c r="J146" i="10"/>
  <c r="J158" i="10"/>
  <c r="J75" i="10"/>
  <c r="J80" i="10"/>
  <c r="J90" i="10"/>
  <c r="J94" i="10"/>
  <c r="J132" i="10"/>
  <c r="J139" i="10"/>
  <c r="J151" i="10"/>
  <c r="J159" i="10"/>
  <c r="J76" i="10"/>
  <c r="J81" i="10"/>
  <c r="J91" i="10"/>
  <c r="J122" i="10"/>
  <c r="J133" i="10"/>
  <c r="J140" i="10"/>
  <c r="J167" i="10"/>
  <c r="J77" i="10"/>
  <c r="J88" i="10"/>
  <c r="J92" i="10"/>
  <c r="J125" i="10"/>
  <c r="J137" i="10"/>
  <c r="J157" i="10"/>
  <c r="F70" i="10"/>
  <c r="F69" i="10"/>
  <c r="F67" i="10"/>
  <c r="F66" i="10"/>
  <c r="F65" i="10"/>
  <c r="F64" i="10"/>
  <c r="F63" i="10"/>
  <c r="F62" i="10"/>
  <c r="F61" i="10"/>
  <c r="F59" i="10"/>
  <c r="F58" i="10"/>
  <c r="F57" i="10"/>
  <c r="J61" i="10" l="1"/>
  <c r="H61" i="10" s="1"/>
  <c r="J65" i="10"/>
  <c r="J70" i="10"/>
  <c r="H70" i="10" s="1"/>
  <c r="J57" i="10"/>
  <c r="H57" i="10" s="1"/>
  <c r="J62" i="10"/>
  <c r="H62" i="10" s="1"/>
  <c r="J66" i="10"/>
  <c r="H66" i="10" s="1"/>
  <c r="J58" i="10"/>
  <c r="H58" i="10" s="1"/>
  <c r="J63" i="10"/>
  <c r="H63" i="10" s="1"/>
  <c r="J67" i="10"/>
  <c r="J59" i="10"/>
  <c r="H59" i="10" s="1"/>
  <c r="J64" i="10"/>
  <c r="H64" i="10" s="1"/>
  <c r="J69" i="10"/>
  <c r="H204" i="10"/>
  <c r="H199" i="10"/>
  <c r="F114" i="10" s="1"/>
  <c r="H198" i="10"/>
  <c r="F113" i="10" s="1"/>
  <c r="H197" i="10"/>
  <c r="F118" i="10" s="1"/>
  <c r="H196" i="10"/>
  <c r="F117" i="10" s="1"/>
  <c r="H195" i="10"/>
  <c r="F116" i="10" s="1"/>
  <c r="H194" i="10"/>
  <c r="H193" i="10"/>
  <c r="F111" i="10" s="1"/>
  <c r="H192" i="10"/>
  <c r="F110" i="10" s="1"/>
  <c r="H191" i="10"/>
  <c r="F109" i="10" s="1"/>
  <c r="H190" i="10"/>
  <c r="F108" i="10" s="1"/>
  <c r="H189" i="10"/>
  <c r="F107" i="10" s="1"/>
  <c r="H188" i="10"/>
  <c r="F106" i="10" s="1"/>
  <c r="H187" i="10"/>
  <c r="F105" i="10" s="1"/>
  <c r="H186" i="10"/>
  <c r="F104" i="10" s="1"/>
  <c r="H185" i="10"/>
  <c r="F103" i="10" s="1"/>
  <c r="L184" i="10"/>
  <c r="H184" i="10"/>
  <c r="E184" i="10"/>
  <c r="E183" i="10"/>
  <c r="B181" i="10"/>
  <c r="H179" i="10"/>
  <c r="L178" i="10"/>
  <c r="J178" i="10"/>
  <c r="H178" i="10"/>
  <c r="H176" i="10"/>
  <c r="H175" i="10"/>
  <c r="H174" i="10"/>
  <c r="H173" i="10"/>
  <c r="H172" i="10"/>
  <c r="H171" i="10"/>
  <c r="H170" i="10"/>
  <c r="H168" i="10"/>
  <c r="L166" i="10"/>
  <c r="J166" i="10"/>
  <c r="H166" i="10"/>
  <c r="F166" i="10"/>
  <c r="H161" i="10"/>
  <c r="H159" i="10"/>
  <c r="H158" i="10"/>
  <c r="H157" i="10"/>
  <c r="L156" i="10"/>
  <c r="J156" i="10"/>
  <c r="H156" i="10"/>
  <c r="F156" i="10"/>
  <c r="H153" i="10"/>
  <c r="H151" i="10"/>
  <c r="H217" i="10" s="1"/>
  <c r="L150" i="10"/>
  <c r="J150" i="10"/>
  <c r="H150" i="10"/>
  <c r="F150" i="10"/>
  <c r="H146" i="10"/>
  <c r="H216" i="10" s="1"/>
  <c r="L145" i="10"/>
  <c r="J145" i="10"/>
  <c r="H145" i="10"/>
  <c r="F145" i="10"/>
  <c r="H142" i="10"/>
  <c r="H140" i="10"/>
  <c r="H139" i="10"/>
  <c r="H138" i="10"/>
  <c r="H137" i="10"/>
  <c r="L136" i="10"/>
  <c r="J136" i="10"/>
  <c r="H136" i="10"/>
  <c r="H133" i="10"/>
  <c r="H132" i="10"/>
  <c r="L131" i="10"/>
  <c r="J131" i="10"/>
  <c r="H131" i="10"/>
  <c r="H126" i="10"/>
  <c r="H125" i="10"/>
  <c r="L124" i="10"/>
  <c r="J124" i="10"/>
  <c r="H124" i="10"/>
  <c r="F124" i="10"/>
  <c r="H122" i="10"/>
  <c r="E212" i="10" s="1"/>
  <c r="F212" i="10" s="1"/>
  <c r="L121" i="10"/>
  <c r="J121" i="10"/>
  <c r="H121" i="10"/>
  <c r="H118" i="10"/>
  <c r="H117" i="10"/>
  <c r="H116" i="10"/>
  <c r="C115" i="10"/>
  <c r="H114" i="10"/>
  <c r="H113" i="10"/>
  <c r="H112" i="10"/>
  <c r="F112" i="10"/>
  <c r="H111" i="10"/>
  <c r="H110" i="10"/>
  <c r="H109" i="10"/>
  <c r="H108" i="10"/>
  <c r="H107" i="10"/>
  <c r="H106" i="10"/>
  <c r="H105" i="10"/>
  <c r="H104" i="10"/>
  <c r="H103" i="10"/>
  <c r="L102" i="10"/>
  <c r="J102" i="10"/>
  <c r="H102" i="10"/>
  <c r="H96" i="10"/>
  <c r="H94" i="10"/>
  <c r="H93" i="10"/>
  <c r="H92" i="10"/>
  <c r="H91" i="10"/>
  <c r="H90" i="10"/>
  <c r="H89" i="10"/>
  <c r="H88" i="10"/>
  <c r="L87" i="10"/>
  <c r="J87" i="10"/>
  <c r="H87" i="10"/>
  <c r="F87" i="10"/>
  <c r="H84" i="10"/>
  <c r="H83" i="10"/>
  <c r="H81" i="10"/>
  <c r="H80" i="10"/>
  <c r="H78" i="10"/>
  <c r="H77" i="10"/>
  <c r="H76" i="10"/>
  <c r="H75" i="10"/>
  <c r="L74" i="10"/>
  <c r="J74" i="10"/>
  <c r="H74" i="10"/>
  <c r="F74" i="10"/>
  <c r="H69" i="10"/>
  <c r="H67" i="10"/>
  <c r="H65" i="10"/>
  <c r="L56" i="10"/>
  <c r="J56" i="10"/>
  <c r="H56" i="10"/>
  <c r="F56" i="10"/>
  <c r="H51" i="10"/>
  <c r="H50" i="10"/>
  <c r="H48" i="10"/>
  <c r="H46" i="10"/>
  <c r="H45" i="10"/>
  <c r="H44" i="10"/>
  <c r="H43" i="10"/>
  <c r="H41" i="10"/>
  <c r="H40" i="10"/>
  <c r="H39" i="10"/>
  <c r="H38" i="10"/>
  <c r="H37" i="10"/>
  <c r="H36" i="10"/>
  <c r="H32" i="10"/>
  <c r="H31" i="10"/>
  <c r="H30" i="10"/>
  <c r="H29" i="10"/>
  <c r="H28" i="10"/>
  <c r="H27" i="10"/>
  <c r="H26" i="10"/>
  <c r="H24" i="10"/>
  <c r="H23" i="10"/>
  <c r="H22" i="10"/>
  <c r="H20" i="10"/>
  <c r="F131" i="10"/>
  <c r="H15" i="10"/>
  <c r="H14" i="10"/>
  <c r="H13" i="10"/>
  <c r="H11" i="10"/>
  <c r="H10" i="10"/>
  <c r="H8" i="10"/>
  <c r="H7" i="10"/>
  <c r="H6" i="10"/>
  <c r="J105" i="10" l="1"/>
  <c r="J109" i="10"/>
  <c r="J114" i="10"/>
  <c r="J106" i="10"/>
  <c r="J110" i="10"/>
  <c r="J103" i="10"/>
  <c r="J107" i="10"/>
  <c r="J111" i="10"/>
  <c r="J112" i="10"/>
  <c r="J104" i="10"/>
  <c r="J108" i="10"/>
  <c r="J113" i="10"/>
  <c r="F101" i="10"/>
  <c r="F34" i="10"/>
  <c r="H205" i="10"/>
  <c r="F162" i="10"/>
  <c r="H214" i="10"/>
  <c r="H213" i="10"/>
  <c r="H215" i="10"/>
  <c r="H212" i="10"/>
  <c r="F97" i="10"/>
  <c r="H211" i="10"/>
  <c r="E211" i="10"/>
  <c r="F211" i="10" s="1"/>
  <c r="F72" i="10"/>
  <c r="F134" i="10"/>
  <c r="H206" i="10"/>
  <c r="H208" i="10"/>
  <c r="E215" i="10"/>
  <c r="F215" i="10" s="1"/>
  <c r="H218" i="10"/>
  <c r="H210" i="10"/>
  <c r="H209" i="10"/>
  <c r="F85" i="10"/>
  <c r="H220" i="10"/>
  <c r="F127" i="10"/>
  <c r="F136" i="10"/>
  <c r="E216" i="10"/>
  <c r="F216" i="10" s="1"/>
  <c r="F121" i="10"/>
  <c r="F154" i="10"/>
  <c r="H21" i="10"/>
  <c r="F25" i="10" s="1"/>
  <c r="E214" i="10" l="1"/>
  <c r="F214" i="10" s="1"/>
  <c r="E210" i="10"/>
  <c r="F210" i="10" s="1"/>
  <c r="E208" i="10"/>
  <c r="F208" i="10" s="1"/>
  <c r="E218" i="10"/>
  <c r="F218" i="10" s="1"/>
  <c r="E217" i="10"/>
  <c r="F217" i="10" s="1"/>
  <c r="E213" i="10"/>
  <c r="F213" i="10" s="1"/>
  <c r="E209" i="10"/>
  <c r="F209" i="10" s="1"/>
  <c r="H167" i="10"/>
  <c r="E207" i="10"/>
  <c r="F207" i="10" s="1"/>
  <c r="H207" i="10"/>
  <c r="H219" i="10" l="1"/>
  <c r="F169" i="10"/>
</calcChain>
</file>

<file path=xl/sharedStrings.xml><?xml version="1.0" encoding="utf-8"?>
<sst xmlns="http://schemas.openxmlformats.org/spreadsheetml/2006/main" count="2422" uniqueCount="537">
  <si>
    <t>NAME</t>
  </si>
  <si>
    <t>ID_RSSD</t>
  </si>
  <si>
    <t>RISKM350</t>
  </si>
  <si>
    <t>RISKM362</t>
  </si>
  <si>
    <t>RISKM370</t>
  </si>
  <si>
    <t>RISKM376</t>
  </si>
  <si>
    <t>RISKM390</t>
  </si>
  <si>
    <t>RISKM405</t>
  </si>
  <si>
    <t>RISKM408</t>
  </si>
  <si>
    <t>RISKM411</t>
  </si>
  <si>
    <t>RISKN255</t>
  </si>
  <si>
    <t>RISKG506</t>
  </si>
  <si>
    <t>RISKM422</t>
  </si>
  <si>
    <t>RISKM426</t>
  </si>
  <si>
    <t>----</t>
  </si>
  <si>
    <t>Size</t>
  </si>
  <si>
    <t>Interconnectedness</t>
  </si>
  <si>
    <t>Complexity</t>
  </si>
  <si>
    <t>Cross-Jurisdictional Activity</t>
  </si>
  <si>
    <t>Total Exposures</t>
  </si>
  <si>
    <t>General Bank Data</t>
  </si>
  <si>
    <t>Substitutability</t>
  </si>
  <si>
    <t>Trading and AFS Securities</t>
  </si>
  <si>
    <t>Level 3 Assets</t>
  </si>
  <si>
    <t>Cross-Jurisdictional Claims</t>
  </si>
  <si>
    <t>OTC Derivatives</t>
  </si>
  <si>
    <t>Assets Under Custody</t>
  </si>
  <si>
    <t xml:space="preserve">Payments </t>
  </si>
  <si>
    <t>Underwriting</t>
  </si>
  <si>
    <t>Response</t>
  </si>
  <si>
    <t>Checks</t>
  </si>
  <si>
    <t>(1) Country code</t>
  </si>
  <si>
    <t>1.a.(1)</t>
  </si>
  <si>
    <t>(2) Bank name</t>
  </si>
  <si>
    <t>1.a.(2)</t>
  </si>
  <si>
    <t>1.a.(3)</t>
  </si>
  <si>
    <t>b. General Information provided by the reporting institution:</t>
  </si>
  <si>
    <t>1.b.(1)</t>
  </si>
  <si>
    <t>1.b.(2)</t>
  </si>
  <si>
    <t>Comments</t>
  </si>
  <si>
    <t>1.b.(3)</t>
  </si>
  <si>
    <t>1.b.(4)</t>
  </si>
  <si>
    <t>1.b.(5)</t>
  </si>
  <si>
    <t>Size Indicator</t>
  </si>
  <si>
    <t>Remarks</t>
  </si>
  <si>
    <t>2.a.</t>
  </si>
  <si>
    <t>b. Gross value of securities financing transactions (SFTs)</t>
  </si>
  <si>
    <t>2.b.</t>
  </si>
  <si>
    <t>c. Counterparty exposure of SFTs</t>
  </si>
  <si>
    <t>2.c.</t>
  </si>
  <si>
    <t>d. Other assets</t>
  </si>
  <si>
    <t>2.d.</t>
  </si>
  <si>
    <t>(1) Securities received in SFTs that are recognised as assets</t>
  </si>
  <si>
    <t>2.d.(1)</t>
  </si>
  <si>
    <t>2.e.</t>
  </si>
  <si>
    <t>2.f.</t>
  </si>
  <si>
    <t>2.g.</t>
  </si>
  <si>
    <t>(1) Unconditionally cancellable credit card commitments</t>
  </si>
  <si>
    <t>2.g.(1)</t>
  </si>
  <si>
    <t xml:space="preserve">(2) Other unconditionally cancellable commitments </t>
  </si>
  <si>
    <t>2.g.(2)</t>
  </si>
  <si>
    <t>2.h.</t>
  </si>
  <si>
    <t>2.i.</t>
  </si>
  <si>
    <t>2.j.</t>
  </si>
  <si>
    <t>2.k.</t>
  </si>
  <si>
    <t>l. Entities consolidated for accounting purposes but not for risk-based regulatory purposes:</t>
  </si>
  <si>
    <t>2.l.(1)</t>
  </si>
  <si>
    <t>(2) Potential future exposure of derivatives contracts</t>
  </si>
  <si>
    <t>2.l.(2)</t>
  </si>
  <si>
    <t>(3) Unconditionally cancellable commitments</t>
  </si>
  <si>
    <t>2.l.(3)</t>
  </si>
  <si>
    <t>2.l.(4)</t>
  </si>
  <si>
    <t>(5) Investment value in the consolidated entities</t>
  </si>
  <si>
    <t>2.l.(5)</t>
  </si>
  <si>
    <t>m. Regulatory adjustments</t>
  </si>
  <si>
    <t>2.m.</t>
  </si>
  <si>
    <t>Interconnectedness Indicators</t>
  </si>
  <si>
    <t>a. Funds deposited with or lent to other financial institutions</t>
  </si>
  <si>
    <t>3.a.</t>
  </si>
  <si>
    <t xml:space="preserve">(1) Certificates of deposit </t>
  </si>
  <si>
    <t>3.a.(1)</t>
  </si>
  <si>
    <t>3.b.</t>
  </si>
  <si>
    <t>c. Holdings of securities issued by other financial institutions:</t>
  </si>
  <si>
    <t>(1) Secured debt securities</t>
  </si>
  <si>
    <t>3.c.(1)</t>
  </si>
  <si>
    <t>(2) Senior unsecured debt securities</t>
  </si>
  <si>
    <t>3.c.(2)</t>
  </si>
  <si>
    <t>(3) Subordinated debt securities</t>
  </si>
  <si>
    <t>3.c.(3)</t>
  </si>
  <si>
    <t xml:space="preserve">(4) Commercial paper </t>
  </si>
  <si>
    <t>3.c.(4)</t>
  </si>
  <si>
    <t>3.c.(5)</t>
  </si>
  <si>
    <t>3.c.(6)</t>
  </si>
  <si>
    <t>d. Net positive current exposure of securities financing transactions with other financial institutions</t>
  </si>
  <si>
    <t>3.d.</t>
  </si>
  <si>
    <t>3.e.(1)</t>
  </si>
  <si>
    <t>(2) Potential future exposure</t>
  </si>
  <si>
    <t>3.e.(2)</t>
  </si>
  <si>
    <t>f. Intra-financial system assets indicator (sum of items 3.a, 3.b through 3.c.(5), 3.d, 3.e.(1), and 3.e.(2), minus 3.c.(6))</t>
  </si>
  <si>
    <t>3.f.</t>
  </si>
  <si>
    <t>a. Deposits due to depository institutions</t>
  </si>
  <si>
    <t>4.a.</t>
  </si>
  <si>
    <t>b. Deposits due to non-depository financial institutions</t>
  </si>
  <si>
    <t>4.b.</t>
  </si>
  <si>
    <t>4.c.</t>
  </si>
  <si>
    <t>d. Net negative current exposure of securities financing transactions with other financial institutions</t>
  </si>
  <si>
    <t>4.d.</t>
  </si>
  <si>
    <t>4.e.(1)</t>
  </si>
  <si>
    <t>4.e.(2)</t>
  </si>
  <si>
    <t>a. Secured debt securities</t>
  </si>
  <si>
    <t>5.a.</t>
  </si>
  <si>
    <t>b. Senior unsecured debt securities</t>
  </si>
  <si>
    <t>5.b.</t>
  </si>
  <si>
    <t>c. Subordinated debt securities</t>
  </si>
  <si>
    <t>5.c.</t>
  </si>
  <si>
    <t>d. Commercial paper</t>
  </si>
  <si>
    <t>5.d.</t>
  </si>
  <si>
    <t>e. Certificates of deposit</t>
  </si>
  <si>
    <t>5.e.</t>
  </si>
  <si>
    <t>f. Common equity</t>
  </si>
  <si>
    <t>5.f.</t>
  </si>
  <si>
    <t>g. Preferred shares and any other forms of subordinated funding not captured in item 5.c.</t>
  </si>
  <si>
    <t>5.g.</t>
  </si>
  <si>
    <t>Substitutability/Financial Institution Infrastructure Indicators</t>
  </si>
  <si>
    <t>Reported in</t>
  </si>
  <si>
    <t>a. Australian dollars</t>
  </si>
  <si>
    <t>AUD</t>
  </si>
  <si>
    <t>6.a.</t>
  </si>
  <si>
    <t>b. Brazilian real</t>
  </si>
  <si>
    <t>BRL</t>
  </si>
  <si>
    <t>6.b.</t>
  </si>
  <si>
    <t>c. Canadian dollars</t>
  </si>
  <si>
    <t>CAD</t>
  </si>
  <si>
    <t>6.c.</t>
  </si>
  <si>
    <t>d. Swiss francs</t>
  </si>
  <si>
    <t>CHF</t>
  </si>
  <si>
    <t>6.d.</t>
  </si>
  <si>
    <t>e. Chinese yuan</t>
  </si>
  <si>
    <t>CNY</t>
  </si>
  <si>
    <t>6.e.</t>
  </si>
  <si>
    <t>f. Euros</t>
  </si>
  <si>
    <t>EUR</t>
  </si>
  <si>
    <t>6.f.</t>
  </si>
  <si>
    <t>g. British pounds</t>
  </si>
  <si>
    <t>GBP</t>
  </si>
  <si>
    <t>6.g.</t>
  </si>
  <si>
    <t>h. Hong Kong dollars</t>
  </si>
  <si>
    <t>HKD</t>
  </si>
  <si>
    <t>6.h.</t>
  </si>
  <si>
    <t>i. Indian rupee</t>
  </si>
  <si>
    <t>INR</t>
  </si>
  <si>
    <t>6.i.</t>
  </si>
  <si>
    <t>j. Japanese yen</t>
  </si>
  <si>
    <t>JPY</t>
  </si>
  <si>
    <t>6.j.</t>
  </si>
  <si>
    <t>k. Swedish krona</t>
  </si>
  <si>
    <t>SEK</t>
  </si>
  <si>
    <t>6.k.</t>
  </si>
  <si>
    <t>l. United States dollars</t>
  </si>
  <si>
    <t>USD</t>
  </si>
  <si>
    <t>6.l.</t>
  </si>
  <si>
    <t>a. Equity underwriting activity</t>
  </si>
  <si>
    <t>8.a.</t>
  </si>
  <si>
    <t>b. Debt underwriting activity</t>
  </si>
  <si>
    <t>8.b.</t>
  </si>
  <si>
    <t>Complexity indicators</t>
  </si>
  <si>
    <t>a. OTC derivatives cleared through a central counterparty</t>
  </si>
  <si>
    <t>9.a.</t>
  </si>
  <si>
    <t>b. OTC derivatives settled bilaterally</t>
  </si>
  <si>
    <t>9.b.</t>
  </si>
  <si>
    <t>c. OTC derivatives indicator (sum of items 9.a and 9.b)</t>
  </si>
  <si>
    <t>9.c.</t>
  </si>
  <si>
    <t>a. Held-for-trading securities (HFT)</t>
  </si>
  <si>
    <t>10.a.</t>
  </si>
  <si>
    <t>b. Available-for-sale securities (AFS)</t>
  </si>
  <si>
    <t>10.b.</t>
  </si>
  <si>
    <t>c. Trading and AFS securities that meet the definition of Level 1 assets</t>
  </si>
  <si>
    <t xml:space="preserve">10.c. </t>
  </si>
  <si>
    <t>d. Trading and AFS securities that meet the definition of Level 2 assets, with haircuts</t>
  </si>
  <si>
    <t>10.d.</t>
  </si>
  <si>
    <t>11.a.</t>
  </si>
  <si>
    <t>Cross-Jurisdictional Activity Indicators</t>
  </si>
  <si>
    <t>a. Foreign liabilities (excluding derivatives and local liabilities in local currency)</t>
  </si>
  <si>
    <t>13.a.</t>
  </si>
  <si>
    <t>(1) Any foreign liabilities to related offices included in item 13.a.</t>
  </si>
  <si>
    <t>13.a.(1)</t>
  </si>
  <si>
    <t>b. Local liabilities in local currency (excluding derivatives activity)</t>
  </si>
  <si>
    <t>13.b.</t>
  </si>
  <si>
    <t>a. Total liabilities</t>
  </si>
  <si>
    <t>14.a.</t>
  </si>
  <si>
    <t>b. Retail funding</t>
  </si>
  <si>
    <t>14.b.</t>
  </si>
  <si>
    <t>c. Wholesale funding dependence ratio (the difference between items 14.a and 14.b, divided by 14.a)</t>
  </si>
  <si>
    <t>14.c.</t>
  </si>
  <si>
    <t>14.d.</t>
  </si>
  <si>
    <t>e. Total net revenue</t>
  </si>
  <si>
    <t>14.e.</t>
  </si>
  <si>
    <t>14.f.</t>
  </si>
  <si>
    <t>g. Gross value of cash lent and gross fair value of securities lent in SFTs</t>
  </si>
  <si>
    <t>14.g.</t>
  </si>
  <si>
    <t>h. Gross value of cash borrowed and gross fair value of securities borrowed in SFTs</t>
  </si>
  <si>
    <t>14.h.</t>
  </si>
  <si>
    <t>i. Gross positive fair value of over-the-counter (OTC) derivatives transactions</t>
  </si>
  <si>
    <t>Amount in single units</t>
  </si>
  <si>
    <t xml:space="preserve">k. Number of jurisdictions </t>
  </si>
  <si>
    <t>14.k.</t>
  </si>
  <si>
    <t>15.a.</t>
  </si>
  <si>
    <t>15.b.</t>
  </si>
  <si>
    <t>15.c.</t>
  </si>
  <si>
    <t>15.d.</t>
  </si>
  <si>
    <t>15.e.</t>
  </si>
  <si>
    <t>(1) Mexican pesos</t>
  </si>
  <si>
    <t>MXN</t>
  </si>
  <si>
    <t>(2) New Zealand dollars</t>
  </si>
  <si>
    <t>NZD</t>
  </si>
  <si>
    <t>(3) Russian rubles</t>
  </si>
  <si>
    <t>RUB</t>
  </si>
  <si>
    <t>16.a.</t>
  </si>
  <si>
    <t>16.b.</t>
  </si>
  <si>
    <t>16.c.</t>
  </si>
  <si>
    <t>16.d.</t>
  </si>
  <si>
    <t>16.e.</t>
  </si>
  <si>
    <t>16.f.</t>
  </si>
  <si>
    <t>16.g.</t>
  </si>
  <si>
    <t>k. Mexican pesos</t>
  </si>
  <si>
    <t>l. New Zealand dollars</t>
  </si>
  <si>
    <t>m. Russian rubles</t>
  </si>
  <si>
    <t>n. Swedish krona</t>
  </si>
  <si>
    <t>o. United States dollars</t>
  </si>
  <si>
    <t>Checks Summary</t>
  </si>
  <si>
    <t>Indicator value</t>
  </si>
  <si>
    <t>in million EUR</t>
  </si>
  <si>
    <t>US</t>
  </si>
  <si>
    <t>US GAAP</t>
  </si>
  <si>
    <t>MPG Data Collection Exercise</t>
  </si>
  <si>
    <t>Section 1: General Information</t>
  </si>
  <si>
    <t>a. General information provided by the national supervisor:</t>
  </si>
  <si>
    <t>(3) Submission date (yyyy-mm-dd)</t>
  </si>
  <si>
    <t>(1) Reporting date (yyyy-mm-dd)</t>
  </si>
  <si>
    <t>(2) Reporting currency</t>
  </si>
  <si>
    <t>(3) Euro conversion rate</t>
  </si>
  <si>
    <t>(4) Reporting unit</t>
  </si>
  <si>
    <t>(5) Accounting standard</t>
  </si>
  <si>
    <t>(6) Location of public disclosure</t>
  </si>
  <si>
    <t>1.b.(6)</t>
  </si>
  <si>
    <t>Section 2: Total Exposures</t>
  </si>
  <si>
    <t>a. Counterparty exposure of derivatives contracts (method 1)</t>
  </si>
  <si>
    <t>e. Total on-balance sheet items (sum of items 2.a, 2.b, 2.c, and 2.d, minus 2.d.(1))</t>
  </si>
  <si>
    <t>f. Potential future exposure of derivative contracts (method 1)</t>
  </si>
  <si>
    <t>g. Notional amount of off-balance sheet items with a 0% CCF</t>
  </si>
  <si>
    <t>h. Notional amount of off-balance sheet items with a 20% CCF</t>
  </si>
  <si>
    <t>i. Notional amount of off-balance sheet items with a 50% CCF</t>
  </si>
  <si>
    <t>j. Notional amount of off-balance sheet items with a 100% CCF</t>
  </si>
  <si>
    <t>k. Total off-balance sheet items (sum of items 2.f, 2.g, and 2.h through 2.j, minus 0.9 times the sum of items 2.g.(1) and 2.g.(2))</t>
  </si>
  <si>
    <t>(1) On-balance sheet assets</t>
  </si>
  <si>
    <t>(4) Other off-balance sheet commitments</t>
  </si>
  <si>
    <t>n. Ancillary data:</t>
  </si>
  <si>
    <t>(1) Receivables for cash collateral posted in derivatives transactions</t>
  </si>
  <si>
    <t>2.n.(1)</t>
  </si>
  <si>
    <t>(2) Net notional amount of credit derivatives</t>
  </si>
  <si>
    <t>2.n.(2)</t>
  </si>
  <si>
    <t>(3) Net notional amount of credit derivatives for entities in item 2.l.</t>
  </si>
  <si>
    <t>2.n.(3)</t>
  </si>
  <si>
    <t>(4) On and off-balance sheet exposures between entities included in item 2.l.</t>
  </si>
  <si>
    <t>2.n.(4)</t>
  </si>
  <si>
    <t>(5) On and off-balance sheet exposures of entities included in item 2.l. to entities consolidated for risk-based regulatory purposes</t>
  </si>
  <si>
    <t>2.n.(5)</t>
  </si>
  <si>
    <t>(6) On and off-balance sheet exposures of entities consolidated for risk-based regulatory purposes to entities included in item 2.l.</t>
  </si>
  <si>
    <t>2.n.(6)</t>
  </si>
  <si>
    <t>(7) Total exposures for the calculation of the leverage ratio (January 2014 definition)</t>
  </si>
  <si>
    <t>2.n.(7)</t>
  </si>
  <si>
    <t>o. Total exposures indicator (sum of items 2.e, 2.k, 2.l.(1), 2.l.(2), 0.1 times 2.l.(3), 2.l.(4), minus the sum of items 2.l.(5) and 2.m)</t>
  </si>
  <si>
    <t>2.o.</t>
  </si>
  <si>
    <t>Section 3: Intra-Financial System Assets</t>
  </si>
  <si>
    <t>b. Undrawn committed lines extended to other financial institutions</t>
  </si>
  <si>
    <t>(5) Stock (including par and surplus of common and preferred shares)</t>
  </si>
  <si>
    <t>(6) Offsetting short positions in relation to the specific stock holdings included in item 3.c.(5)</t>
  </si>
  <si>
    <t>e. Over-the-counter (OTC) derivatives with other financial institutions that have a net positive fair value:</t>
  </si>
  <si>
    <t>(1) Net positive fair value (include collateral held if it is within the master netting agreement)</t>
  </si>
  <si>
    <t>Section 4: Intra-Financial System Liabilities</t>
  </si>
  <si>
    <t>c. Undrawn committed lines obtained from other financial institutions</t>
  </si>
  <si>
    <t>e. OTC derivatives with other financial institutions that have a net negative fair value:</t>
  </si>
  <si>
    <t>(1) Net negative fair value (include collateral provided if it is within the master netting agreement)</t>
  </si>
  <si>
    <t>f. Ancillary data:</t>
  </si>
  <si>
    <t>(1) Funds borrowed from other financial institutions</t>
  </si>
  <si>
    <t>4.f.(1)</t>
  </si>
  <si>
    <t>(2) Certificates of deposit included in items 4.a and 4.b</t>
  </si>
  <si>
    <t>4.f.(2)</t>
  </si>
  <si>
    <t>g. Intra-financial system liabilities indicator (sum of items 4.a through 4.e.(2))</t>
  </si>
  <si>
    <t>4.g.</t>
  </si>
  <si>
    <t>Section 5: Securities Outstanding</t>
  </si>
  <si>
    <t>h. Ancillary data:</t>
  </si>
  <si>
    <t>(1) Book value of equities for which a market price is unavailable</t>
  </si>
  <si>
    <t>5.h.(1)</t>
  </si>
  <si>
    <t>i. Securities outstanding indicator (sum of items 5.a through 5.g)</t>
  </si>
  <si>
    <t>5.i.</t>
  </si>
  <si>
    <t>Section 6: Payments made in the reporting year (excluding intragroup payments)</t>
  </si>
  <si>
    <t>6.m.(1)</t>
  </si>
  <si>
    <t>6.m.(2)</t>
  </si>
  <si>
    <t>6.m.(3)</t>
  </si>
  <si>
    <t>n. Payments activity indicator (sum of items 6.a through 6.l)</t>
  </si>
  <si>
    <t>6.n.</t>
  </si>
  <si>
    <t>Section 7: Assets Under Custody</t>
  </si>
  <si>
    <t>a. Assets under custody indicator</t>
  </si>
  <si>
    <t>7.a.</t>
  </si>
  <si>
    <t>Section 8: Underwritten Transactions in Debt and Equity Markets</t>
  </si>
  <si>
    <t>c. Underwriting activity indicator (sum of items 8.a and 8.b)</t>
  </si>
  <si>
    <t>8.c.</t>
  </si>
  <si>
    <t>Section 9: Notional Amount of Over-the-Counter (OTC) Derivatives</t>
  </si>
  <si>
    <t>Section 10: Trading and Available-for-Sale Securities</t>
  </si>
  <si>
    <t>e. Ancillary data:</t>
  </si>
  <si>
    <t>(1) Held-to-maturity securities</t>
  </si>
  <si>
    <t>10.e.(1)</t>
  </si>
  <si>
    <t>f. Trading and AFS securities indicator (sum of items 10.a and 10.b, minus the sum of 10.c and 10.d)</t>
  </si>
  <si>
    <t>10.f.</t>
  </si>
  <si>
    <t>Section 11: Level 3 Assets</t>
  </si>
  <si>
    <t>a. Level 3 assets indicator</t>
  </si>
  <si>
    <t>Section 12: Cross-Jurisdictional Claims</t>
  </si>
  <si>
    <t>a. Foreign claims on an ultimate risk basis (excluding derivatives activity)</t>
  </si>
  <si>
    <t>12.a.</t>
  </si>
  <si>
    <t>b. Ancillary data:</t>
  </si>
  <si>
    <t>(1) Foreign derivative claims on an ultimate risk basis</t>
  </si>
  <si>
    <t>12.b.(1)</t>
  </si>
  <si>
    <t>c. Cross-jurisdictional claims indicator (item 12.a)</t>
  </si>
  <si>
    <t>12.c.</t>
  </si>
  <si>
    <t>Section 13: Cross-Jurisdictional Liabilities</t>
  </si>
  <si>
    <t>c. Ancillary data:</t>
  </si>
  <si>
    <t>(1) Foreign derivative liabilities on an ultimate risk basis</t>
  </si>
  <si>
    <t>13.c.(1)</t>
  </si>
  <si>
    <t>d. Cross-jurisdictional liabilities indicator (sum of items 13.a and 13.b, minus 13.a.(1))</t>
  </si>
  <si>
    <t>13.d.</t>
  </si>
  <si>
    <t>Additional Indicators</t>
  </si>
  <si>
    <t>Section 14: Ancillary Indicators</t>
  </si>
  <si>
    <t>d. Foreign net revenue</t>
  </si>
  <si>
    <t>f. Total gross revenue</t>
  </si>
  <si>
    <t>14.i.</t>
  </si>
  <si>
    <t>j. Gross negative fair value of OTC derivatives transactions</t>
  </si>
  <si>
    <t>14.j.</t>
  </si>
  <si>
    <t>Section 15: Average Exchange Rates</t>
  </si>
  <si>
    <t>15.f.</t>
  </si>
  <si>
    <t>15.g.</t>
  </si>
  <si>
    <t>15.h.</t>
  </si>
  <si>
    <t>15.i.</t>
  </si>
  <si>
    <t>15.j.</t>
  </si>
  <si>
    <t>15.k.</t>
  </si>
  <si>
    <t>15.l.</t>
  </si>
  <si>
    <t>15.m.</t>
  </si>
  <si>
    <t>15.n.</t>
  </si>
  <si>
    <t>15.o.</t>
  </si>
  <si>
    <t>Section 16: Summary</t>
  </si>
  <si>
    <t>a. General information provided by the national supervisor (Item 1.a)</t>
  </si>
  <si>
    <t>b. General Information provided by the reporting institution (Item 1.b)</t>
  </si>
  <si>
    <t>Explanation of large changes from the previous year</t>
  </si>
  <si>
    <t>c. Total Exposures (Section 2)</t>
  </si>
  <si>
    <t>d. Intra-Financial System Assets (Section 3)</t>
  </si>
  <si>
    <t>e. Intra-Financial System Liabilities (Section 4)</t>
  </si>
  <si>
    <t>f. Securities Outstanding (Section 5)</t>
  </si>
  <si>
    <t>g. Payments Activity (Section 6)</t>
  </si>
  <si>
    <t>h. Assets Under Custody (Section 7)</t>
  </si>
  <si>
    <t>16.h.</t>
  </si>
  <si>
    <t>i. Underwritten Transactions in Debt and Equity Markets (Section 8)</t>
  </si>
  <si>
    <t>16.i.</t>
  </si>
  <si>
    <t>j. Notional Amount of OTC Derivatives (Section 9)</t>
  </si>
  <si>
    <t>16.j.</t>
  </si>
  <si>
    <t>k. Trading and AFS Securities (Section 10)</t>
  </si>
  <si>
    <t>16.k.</t>
  </si>
  <si>
    <t>l. Level 3 Assets (Section 11)</t>
  </si>
  <si>
    <t>16.l.</t>
  </si>
  <si>
    <t>m. Cross-Jurisdictional Claims (Section 12)</t>
  </si>
  <si>
    <t>16.m.</t>
  </si>
  <si>
    <t>n. Cross-Jurisdictional Liabilities (Section 13)</t>
  </si>
  <si>
    <t>16.n.</t>
  </si>
  <si>
    <t>o. Ancillary Indicators (Section 14)</t>
  </si>
  <si>
    <t>16.o.</t>
  </si>
  <si>
    <t>p. Average Exchange Rates (Section 15)</t>
  </si>
  <si>
    <t>16.p.</t>
  </si>
  <si>
    <t>RISKM334</t>
  </si>
  <si>
    <t>RISKN507</t>
  </si>
  <si>
    <t>RISKM335</t>
  </si>
  <si>
    <t>RISKM339</t>
  </si>
  <si>
    <t>RISKM342</t>
  </si>
  <si>
    <t>RISKM343</t>
  </si>
  <si>
    <t>RISKM344</t>
  </si>
  <si>
    <t>RISKM718</t>
  </si>
  <si>
    <t>RISKM346</t>
  </si>
  <si>
    <t>RISKM347</t>
  </si>
  <si>
    <t>RISKM349</t>
  </si>
  <si>
    <t>RISKM351</t>
  </si>
  <si>
    <t>RISKM355</t>
  </si>
  <si>
    <t>RISKJ458</t>
  </si>
  <si>
    <t>RISKM352</t>
  </si>
  <si>
    <t>RISKM353</t>
  </si>
  <si>
    <t>RISKM354</t>
  </si>
  <si>
    <t>RISKM345</t>
  </si>
  <si>
    <t>RISKM356</t>
  </si>
  <si>
    <t>RISKM357</t>
  </si>
  <si>
    <t>RISKM358</t>
  </si>
  <si>
    <t>RISKM359</t>
  </si>
  <si>
    <t>RISKM360</t>
  </si>
  <si>
    <t>RISKM363</t>
  </si>
  <si>
    <t>RISKM364</t>
  </si>
  <si>
    <t>RISKM365</t>
  </si>
  <si>
    <t>RISKM366</t>
  </si>
  <si>
    <t>RISKM367</t>
  </si>
  <si>
    <t>RISKM368</t>
  </si>
  <si>
    <t>RISKM371</t>
  </si>
  <si>
    <t>RISKM372</t>
  </si>
  <si>
    <t>RISKM373</t>
  </si>
  <si>
    <t>RISK2309</t>
  </si>
  <si>
    <t>RISKM374</t>
  </si>
  <si>
    <t>RISKM375</t>
  </si>
  <si>
    <t>RISKN509</t>
  </si>
  <si>
    <t>RISKM388</t>
  </si>
  <si>
    <t>RISKM406</t>
  </si>
  <si>
    <t>RISKM407</t>
  </si>
  <si>
    <t>RISKM409</t>
  </si>
  <si>
    <t>RISKM410</t>
  </si>
  <si>
    <t>RISKM412</t>
  </si>
  <si>
    <t>RISK1773</t>
  </si>
  <si>
    <t>RISKN510</t>
  </si>
  <si>
    <t>RISKN511</t>
  </si>
  <si>
    <t>RISK1754</t>
  </si>
  <si>
    <t>RISKM423</t>
  </si>
  <si>
    <t>RISKM424</t>
  </si>
  <si>
    <t>RISKM425</t>
  </si>
  <si>
    <t>RISK2948</t>
  </si>
  <si>
    <t>RISKM427</t>
  </si>
  <si>
    <t>RISKM429</t>
  </si>
  <si>
    <t>RISKM428</t>
  </si>
  <si>
    <t>RISKM430</t>
  </si>
  <si>
    <t>RISKM432</t>
  </si>
  <si>
    <t>RISKM433</t>
  </si>
  <si>
    <t>RISKM434</t>
  </si>
  <si>
    <t>RISKM435</t>
  </si>
  <si>
    <t>RISKM437</t>
  </si>
  <si>
    <t>v4.0.2</t>
  </si>
  <si>
    <t>Amount in specified currency</t>
  </si>
  <si>
    <t>in reporting currency</t>
  </si>
  <si>
    <t>RISK2170</t>
  </si>
  <si>
    <t>RISKB989</t>
  </si>
  <si>
    <t>RISKM337</t>
  </si>
  <si>
    <t>RISKM338</t>
  </si>
  <si>
    <t>RISKM377</t>
  </si>
  <si>
    <t>RISKM378</t>
  </si>
  <si>
    <t>RISKM379</t>
  </si>
  <si>
    <t>RISKM380</t>
  </si>
  <si>
    <t>RISKM381</t>
  </si>
  <si>
    <t>RISKM382</t>
  </si>
  <si>
    <t>RISKM383</t>
  </si>
  <si>
    <t>RISKM384</t>
  </si>
  <si>
    <t>RISKM385</t>
  </si>
  <si>
    <t>RISKM386</t>
  </si>
  <si>
    <t>RISKM387</t>
  </si>
  <si>
    <t xml:space="preserve"> </t>
  </si>
  <si>
    <t>http://www.ffiec.gov/nicpubweb/nicweb/Y15SnapShot.aspx</t>
  </si>
  <si>
    <t>Intra-Financial System Assets</t>
  </si>
  <si>
    <t>Intra-Financial System Liabilities</t>
  </si>
  <si>
    <t>Securities Outstanding</t>
  </si>
  <si>
    <t>(millions of USD)</t>
  </si>
  <si>
    <t>Institution Name</t>
  </si>
  <si>
    <r>
      <t xml:space="preserve">Select Institution Name </t>
    </r>
    <r>
      <rPr>
        <b/>
        <sz val="22"/>
        <rFont val="Arial"/>
        <family val="2"/>
      </rPr>
      <t>→</t>
    </r>
  </si>
  <si>
    <t>2013 Scores</t>
  </si>
  <si>
    <t>FR Y-15 MDRMs</t>
  </si>
  <si>
    <t>Insert Indicator Weight (%)</t>
  </si>
  <si>
    <t>→</t>
  </si>
  <si>
    <t>Insert Global Denominator (million USD)</t>
  </si>
  <si>
    <t>Graph 13: Scores (basis points)</t>
  </si>
  <si>
    <t>Systemic Score (bps)</t>
  </si>
  <si>
    <t>Unweighted Cap on Substitutability Category (bp)</t>
  </si>
  <si>
    <t>ID Number</t>
  </si>
  <si>
    <t>* These indicators are measures of systemic importance found on the FR Y-15.</t>
  </si>
  <si>
    <t>2013 Indicators*</t>
  </si>
  <si>
    <t>DT</t>
  </si>
  <si>
    <t>RISKM336</t>
  </si>
  <si>
    <t>RISKM340</t>
  </si>
  <si>
    <t>RISKM341</t>
  </si>
  <si>
    <t>RISKM348</t>
  </si>
  <si>
    <t>RISKM361</t>
  </si>
  <si>
    <t>RISKM369</t>
  </si>
  <si>
    <t>RISKM389</t>
  </si>
  <si>
    <t>RISKM413</t>
  </si>
  <si>
    <t>RISKM414</t>
  </si>
  <si>
    <t>RISKM415</t>
  </si>
  <si>
    <t>RISKM416</t>
  </si>
  <si>
    <t>RISKM417</t>
  </si>
  <si>
    <t>RISKM418</t>
  </si>
  <si>
    <t>RISKM419</t>
  </si>
  <si>
    <t>RISKM420</t>
  </si>
  <si>
    <t>RISKM421</t>
  </si>
  <si>
    <t>RISKM431</t>
  </si>
  <si>
    <t>RISKM436</t>
  </si>
  <si>
    <t>RISKC490</t>
  </si>
  <si>
    <t>RISKJ196</t>
  </si>
  <si>
    <t>RISK8901</t>
  </si>
  <si>
    <t>RISK8902</t>
  </si>
  <si>
    <t>RISK9116</t>
  </si>
  <si>
    <t>RISK4086</t>
  </si>
  <si>
    <t>RISKN506</t>
  </si>
  <si>
    <t>RISKN508</t>
  </si>
  <si>
    <t>--</t>
  </si>
  <si>
    <t>-------</t>
  </si>
  <si>
    <t>--------</t>
  </si>
  <si>
    <t xml:space="preserve">ALLY FINANCIAL INC.                                                                                                     </t>
  </si>
  <si>
    <t>&lt;NULL&gt;</t>
  </si>
  <si>
    <t xml:space="preserve">AMERICAN EXPRESS COMPANY                                                                                                </t>
  </si>
  <si>
    <t xml:space="preserve">BANCWEST CORPORATION                                                                                                    </t>
  </si>
  <si>
    <t xml:space="preserve">BANK OF AMERICA CORPORATION                                                                                             </t>
  </si>
  <si>
    <t xml:space="preserve">BANK OF NEW YORK MELLON CORPORATION, THE                                                                                </t>
  </si>
  <si>
    <t xml:space="preserve">BB&amp;T CORPORATION                                                                                                        </t>
  </si>
  <si>
    <t xml:space="preserve">BBVA COMPASS BANCSHARES, INC.                                                                                           </t>
  </si>
  <si>
    <t xml:space="preserve">BMO FINANCIAL CORP.                                                                                                     </t>
  </si>
  <si>
    <t xml:space="preserve">CAPITAL ONE FINANCIAL CORPORATION                                                                                       </t>
  </si>
  <si>
    <t xml:space="preserve">CITIGROUP INC.                                                                                                          </t>
  </si>
  <si>
    <t xml:space="preserve">COMERICA INCORPORATED                                                                                                   </t>
  </si>
  <si>
    <t xml:space="preserve">DEUTSCHE BANK TRUST CORPORATION                                                                                         </t>
  </si>
  <si>
    <t xml:space="preserve">DISCOVER FINANCIAL SERVICES                                                                                             </t>
  </si>
  <si>
    <t xml:space="preserve">FIFTH THIRD BANCORP                                                                                                     </t>
  </si>
  <si>
    <t xml:space="preserve">GOLDMAN SACHS GROUP, INC., THE                                                                                          </t>
  </si>
  <si>
    <t xml:space="preserve">HSBC NORTH AMERICA HOLDINGS INC.                                                                                        </t>
  </si>
  <si>
    <t xml:space="preserve">HUNTINGTON BANCSHARES INCORPORATED                                                                                      </t>
  </si>
  <si>
    <t xml:space="preserve">JPMORGAN CHASE &amp; CO.                                                                                                    </t>
  </si>
  <si>
    <t xml:space="preserve">KEYCORP                                                                                                                 </t>
  </si>
  <si>
    <t xml:space="preserve">M&amp;T BANK CORPORATION                                                                                                    </t>
  </si>
  <si>
    <t xml:space="preserve">MORGAN STANLEY                                                                                                          </t>
  </si>
  <si>
    <t xml:space="preserve">NORTHERN TRUST CORPORATION                                                                                              </t>
  </si>
  <si>
    <t xml:space="preserve">PNC FINANCIAL SERVICES GROUP, INC., THE                                                                                 </t>
  </si>
  <si>
    <t xml:space="preserve">RBS CITIZENS FINANCIAL GROUP, INC.                                                                                      </t>
  </si>
  <si>
    <t xml:space="preserve">REGIONS FINANCIAL CORPORATION                                                                                           </t>
  </si>
  <si>
    <t xml:space="preserve">SANTANDER HOLDINGS USA, INC.                                                                                            </t>
  </si>
  <si>
    <t xml:space="preserve">STATE STREET CORPORATION                                                                                                </t>
  </si>
  <si>
    <t xml:space="preserve">SUNTRUST BANKS, INC.                                                                                                    </t>
  </si>
  <si>
    <t xml:space="preserve">TD BANK US HOLDING COMPANY                                                                                              </t>
  </si>
  <si>
    <t xml:space="preserve">U.S. BANCORP                                                                                                            </t>
  </si>
  <si>
    <t xml:space="preserve">UNIONBANCAL CORPORATION                                                                                                 </t>
  </si>
  <si>
    <t xml:space="preserve">WELLS FARGO &amp; COMPANY                                                                                                   </t>
  </si>
  <si>
    <t xml:space="preserve">ZIONS BANCORPORATION                                                                                                    </t>
  </si>
  <si>
    <t>Cross-Jurisdictional Liabilities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</si>
</sst>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_(&quot;$&quot;* #,##0_);_(&quot;$&quot;* \(#,##0\);_(&quot;$&quot;* &quot;-&quot;??_);_(@_)"/>
    <numFmt numFmtId="165" formatCode="0.0%"/>
    <numFmt numFmtId="166" formatCode="yyyy\-mm\-dd"/>
    <numFmt numFmtId="167" formatCode="_(* #,##0_);_(* \(#,##0\);_(* &quot;-&quot;??_);_(@_)"/>
    <numFmt numFmtId="168" formatCode="[$MXN]\ #,##0"/>
    <numFmt numFmtId="169" formatCode="[$NZD]\ #,##0"/>
    <numFmt numFmtId="170" formatCode="[$RUB]\ #,##0"/>
    <numFmt numFmtId="171" formatCode="[$€-2]\ #,##0"/>
    <numFmt numFmtId="172" formatCode="#,##0.000000"/>
    <numFmt numFmtId="173" formatCode="_([$$-409]* #,##0.00_);_([$$-409]* \(#,##0.00\);_([$$-409]* &quot;-&quot;??_);_(@_)"/>
    <numFmt numFmtId="174" formatCode="0.00000"/>
  </numFmts>
  <fonts count="22">
    <font>
      <sz val="11"/>
      <color theme="1"/>
      <name val="Calibri"/>
      <family val="2"/>
      <scheme val="minor"/>
    </font>
    <font>
      <sz val="11"/>
      <color theme="1"/>
      <name val="Calibri"/>
      <family val="2"/>
      <scheme val="minor"/>
    </font>
    <font>
      <sz val="11"/>
      <color rgb="FF9C0006"/>
      <name val="Calibri"/>
      <family val="2"/>
      <scheme val="minor"/>
    </font>
    <font>
      <b/>
      <sz val="12"/>
      <color theme="1"/>
      <name val="Arial"/>
      <family val="2"/>
    </font>
    <font>
      <b/>
      <sz val="10"/>
      <color theme="1"/>
      <name val="Arial"/>
      <family val="2"/>
    </font>
    <font>
      <sz val="10"/>
      <color theme="1"/>
      <name val="Arial"/>
      <family val="2"/>
    </font>
    <font>
      <sz val="10"/>
      <name val="Arial"/>
      <family val="2"/>
    </font>
    <font>
      <b/>
      <sz val="20"/>
      <name val="Arial"/>
      <family val="2"/>
    </font>
    <font>
      <b/>
      <sz val="14"/>
      <name val="Arial"/>
      <family val="2"/>
    </font>
    <font>
      <sz val="14"/>
      <name val="Arial"/>
      <family val="2"/>
    </font>
    <font>
      <b/>
      <sz val="12"/>
      <name val="Arial"/>
      <family val="2"/>
    </font>
    <font>
      <b/>
      <sz val="10"/>
      <name val="Arial"/>
      <family val="2"/>
    </font>
    <font>
      <sz val="11"/>
      <color rgb="FF9C0006"/>
      <name val="Calibri"/>
      <family val="3"/>
      <charset val="128"/>
      <scheme val="minor"/>
    </font>
    <font>
      <sz val="8"/>
      <name val="Arial"/>
      <family val="2"/>
    </font>
    <font>
      <sz val="16"/>
      <name val="Wingdings"/>
      <charset val="2"/>
    </font>
    <font>
      <b/>
      <sz val="9"/>
      <name val="Arial"/>
      <family val="2"/>
    </font>
    <font>
      <b/>
      <sz val="11"/>
      <color theme="1"/>
      <name val="Calibri"/>
      <family val="2"/>
      <scheme val="minor"/>
    </font>
    <font>
      <sz val="9"/>
      <color theme="1"/>
      <name val="Arial"/>
      <family val="2"/>
    </font>
    <font>
      <b/>
      <sz val="22"/>
      <name val="Arial"/>
      <family val="2"/>
    </font>
    <font>
      <b/>
      <sz val="20"/>
      <color theme="1" tint="0.249977111117893"/>
      <name val="Arial"/>
      <family val="2"/>
    </font>
    <font>
      <sz val="11"/>
      <color theme="1"/>
      <name val="Arial"/>
      <family val="2"/>
    </font>
    <font>
      <sz val="20"/>
      <color theme="1"/>
      <name val="Arial"/>
      <family val="2"/>
    </font>
  </fonts>
  <fills count="22">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C7CE"/>
      </patternFill>
    </fill>
    <fill>
      <patternFill patternType="solid">
        <fgColor theme="0"/>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theme="0"/>
        <bgColor indexed="45"/>
      </patternFill>
    </fill>
    <fill>
      <patternFill patternType="solid">
        <fgColor rgb="FFFFFF66"/>
        <bgColor indexed="64"/>
      </patternFill>
    </fill>
    <fill>
      <patternFill patternType="solid">
        <fgColor rgb="FFFFCC66"/>
        <bgColor indexed="64"/>
      </patternFill>
    </fill>
    <fill>
      <patternFill patternType="solid">
        <fgColor rgb="FFFF99CC"/>
        <bgColor indexed="45"/>
      </patternFill>
    </fill>
    <fill>
      <patternFill patternType="solid">
        <fgColor theme="2" tint="-9.9978637043366805E-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9" tint="0.79998168889431442"/>
        <bgColor indexed="64"/>
      </patternFill>
    </fill>
  </fills>
  <borders count="3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hair">
        <color theme="0" tint="-0.24994659260841701"/>
      </bottom>
      <diagonal/>
    </border>
    <border>
      <left/>
      <right/>
      <top/>
      <bottom style="hair">
        <color theme="0" tint="-0.24994659260841701"/>
      </bottom>
      <diagonal/>
    </border>
    <border>
      <left/>
      <right style="thin">
        <color indexed="64"/>
      </right>
      <top/>
      <bottom style="hair">
        <color theme="0" tint="-0.24994659260841701"/>
      </bottom>
      <diagonal/>
    </border>
    <border>
      <left style="thin">
        <color indexed="64"/>
      </left>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right style="thin">
        <color indexed="64"/>
      </right>
      <top style="hair">
        <color theme="0" tint="-0.24994659260841701"/>
      </top>
      <bottom style="hair">
        <color theme="0" tint="-0.24994659260841701"/>
      </bottom>
      <diagonal/>
    </border>
    <border>
      <left style="thin">
        <color indexed="64"/>
      </left>
      <right style="thin">
        <color indexed="64"/>
      </right>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style="thin">
        <color indexed="64"/>
      </left>
      <right/>
      <top style="hair">
        <color theme="0" tint="-0.24994659260841701"/>
      </top>
      <bottom style="thin">
        <color indexed="64"/>
      </bottom>
      <diagonal/>
    </border>
    <border>
      <left/>
      <right/>
      <top style="hair">
        <color theme="0" tint="-0.24994659260841701"/>
      </top>
      <bottom style="thin">
        <color indexed="64"/>
      </bottom>
      <diagonal/>
    </border>
    <border>
      <left/>
      <right style="thin">
        <color indexed="64"/>
      </right>
      <top style="hair">
        <color theme="0" tint="-0.24994659260841701"/>
      </top>
      <bottom style="thin">
        <color indexed="64"/>
      </bottom>
      <diagonal/>
    </border>
    <border>
      <left style="thin">
        <color indexed="64"/>
      </left>
      <right style="thin">
        <color indexed="64"/>
      </right>
      <top style="hair">
        <color theme="0" tint="-0.24994659260841701"/>
      </top>
      <bottom style="thin">
        <color indexed="64"/>
      </bottom>
      <diagonal/>
    </border>
    <border>
      <left style="thin">
        <color indexed="64"/>
      </left>
      <right/>
      <top style="thin">
        <color indexed="64"/>
      </top>
      <bottom style="hair">
        <color theme="0" tint="-0.24994659260841701"/>
      </bottom>
      <diagonal/>
    </border>
    <border>
      <left style="thin">
        <color indexed="64"/>
      </left>
      <right/>
      <top style="hair">
        <color theme="0" tint="-0.24994659260841701"/>
      </top>
      <bottom/>
      <diagonal/>
    </border>
    <border>
      <left/>
      <right/>
      <top style="hair">
        <color theme="0" tint="-0.24994659260841701"/>
      </top>
      <bottom/>
      <diagonal/>
    </border>
    <border>
      <left/>
      <right style="thin">
        <color indexed="64"/>
      </right>
      <top style="hair">
        <color theme="0" tint="-0.24994659260841701"/>
      </top>
      <bottom/>
      <diagonal/>
    </border>
    <border>
      <left/>
      <right/>
      <top style="thin">
        <color indexed="64"/>
      </top>
      <bottom style="hair">
        <color theme="0" tint="-0.24994659260841701"/>
      </bottom>
      <diagonal/>
    </border>
    <border>
      <left/>
      <right style="thin">
        <color indexed="64"/>
      </right>
      <top style="thin">
        <color indexed="64"/>
      </top>
      <bottom style="hair">
        <color theme="0" tint="-0.24994659260841701"/>
      </bottom>
      <diagonal/>
    </border>
  </borders>
  <cellStyleXfs count="17">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4" borderId="0" applyNumberFormat="0" applyBorder="0" applyAlignment="0" applyProtection="0"/>
    <xf numFmtId="0" fontId="6" fillId="13" borderId="0" applyFont="0" applyBorder="0"/>
    <xf numFmtId="0" fontId="7" fillId="13" borderId="1" applyNumberFormat="0" applyFill="0" applyBorder="0" applyAlignment="0" applyProtection="0">
      <alignment horizontal="left"/>
    </xf>
    <xf numFmtId="0" fontId="10" fillId="7" borderId="13">
      <alignment horizontal="left" vertical="center" indent="1"/>
    </xf>
    <xf numFmtId="0" fontId="12" fillId="4" borderId="0" applyNumberFormat="0" applyBorder="0" applyAlignment="0" applyProtection="0"/>
    <xf numFmtId="43" fontId="6" fillId="0" borderId="0" applyFont="0" applyFill="0" applyBorder="0" applyAlignment="0" applyProtection="0"/>
    <xf numFmtId="0" fontId="6" fillId="15" borderId="3">
      <alignment horizontal="left" vertical="center" indent="1"/>
    </xf>
    <xf numFmtId="3" fontId="6" fillId="15" borderId="3">
      <alignment horizontal="right" vertical="center"/>
      <protection locked="0"/>
    </xf>
    <xf numFmtId="3" fontId="6" fillId="0" borderId="15">
      <alignment horizontal="right" vertical="center"/>
    </xf>
    <xf numFmtId="0" fontId="10" fillId="0" borderId="0" applyNumberFormat="0" applyFill="0" applyBorder="0" applyAlignment="0" applyProtection="0"/>
    <xf numFmtId="3" fontId="6" fillId="5" borderId="3">
      <alignment horizontal="right" vertical="center"/>
    </xf>
    <xf numFmtId="9" fontId="6" fillId="0" borderId="0" applyFont="0" applyFill="0" applyBorder="0" applyAlignment="0" applyProtection="0"/>
    <xf numFmtId="0" fontId="13" fillId="15" borderId="3">
      <alignment horizontal="center" vertical="center"/>
    </xf>
    <xf numFmtId="43" fontId="1" fillId="0" borderId="0" applyFont="0" applyFill="0" applyBorder="0" applyAlignment="0" applyProtection="0"/>
  </cellStyleXfs>
  <cellXfs count="370">
    <xf numFmtId="0" fontId="0" fillId="0" borderId="0" xfId="0"/>
    <xf numFmtId="0" fontId="0" fillId="0" borderId="0" xfId="0" applyBorder="1"/>
    <xf numFmtId="0" fontId="4" fillId="0" borderId="0" xfId="0" applyFont="1" applyBorder="1" applyAlignment="1">
      <alignment horizontal="center" vertical="center"/>
    </xf>
    <xf numFmtId="0" fontId="4" fillId="2" borderId="0" xfId="0" applyFont="1" applyFill="1" applyBorder="1" applyAlignment="1">
      <alignment horizontal="center" vertical="center"/>
    </xf>
    <xf numFmtId="0" fontId="5" fillId="0" borderId="2" xfId="0" applyFont="1" applyFill="1" applyBorder="1" applyAlignment="1">
      <alignment horizontal="center"/>
    </xf>
    <xf numFmtId="0" fontId="5" fillId="0" borderId="0" xfId="0" applyFont="1" applyFill="1" applyBorder="1" applyAlignment="1">
      <alignment horizontal="center"/>
    </xf>
    <xf numFmtId="0" fontId="6" fillId="13" borderId="0" xfId="4" applyAlignment="1" applyProtection="1">
      <alignment vertical="center"/>
    </xf>
    <xf numFmtId="0" fontId="6" fillId="13" borderId="0" xfId="4" applyBorder="1" applyAlignment="1" applyProtection="1">
      <alignment vertical="center"/>
    </xf>
    <xf numFmtId="0" fontId="6" fillId="13" borderId="0" xfId="4" applyAlignment="1">
      <alignment vertical="center"/>
    </xf>
    <xf numFmtId="0" fontId="6" fillId="13" borderId="0" xfId="4" applyBorder="1" applyAlignment="1" applyProtection="1">
      <alignment horizontal="left" vertical="center" indent="1"/>
    </xf>
    <xf numFmtId="49" fontId="6" fillId="13" borderId="0" xfId="4" applyNumberFormat="1" applyBorder="1" applyAlignment="1" applyProtection="1">
      <alignment horizontal="left" vertical="center" indent="1"/>
    </xf>
    <xf numFmtId="0" fontId="11" fillId="13" borderId="0" xfId="4" applyFont="1" applyBorder="1" applyAlignment="1" applyProtection="1">
      <alignment horizontal="center" vertical="center"/>
    </xf>
    <xf numFmtId="49" fontId="6" fillId="0" borderId="0" xfId="4" applyNumberFormat="1" applyFill="1" applyBorder="1" applyAlignment="1" applyProtection="1">
      <alignment horizontal="left" vertical="center" indent="1"/>
    </xf>
    <xf numFmtId="0" fontId="6" fillId="0" borderId="0" xfId="4" applyFont="1" applyFill="1" applyBorder="1" applyAlignment="1" applyProtection="1">
      <alignment horizontal="left" vertical="center" indent="1"/>
    </xf>
    <xf numFmtId="0" fontId="6" fillId="13" borderId="0" xfId="4" applyBorder="1" applyAlignment="1" applyProtection="1">
      <alignment horizontal="left" vertical="center"/>
    </xf>
    <xf numFmtId="0" fontId="6" fillId="13" borderId="0" xfId="4" applyAlignment="1">
      <alignment horizontal="left" vertical="center"/>
    </xf>
    <xf numFmtId="0" fontId="10" fillId="5" borderId="0" xfId="12" applyFill="1" applyBorder="1" applyAlignment="1" applyProtection="1">
      <alignment horizontal="left" vertical="center" indent="1"/>
    </xf>
    <xf numFmtId="0" fontId="10" fillId="13" borderId="0" xfId="12" applyFill="1" applyBorder="1" applyAlignment="1" applyProtection="1">
      <alignment horizontal="left" vertical="center"/>
    </xf>
    <xf numFmtId="0" fontId="10" fillId="13" borderId="0" xfId="12" applyFill="1" applyBorder="1" applyAlignment="1" applyProtection="1">
      <alignment vertical="center"/>
    </xf>
    <xf numFmtId="0" fontId="14" fillId="13" borderId="0" xfId="4" applyFont="1" applyBorder="1" applyAlignment="1" applyProtection="1">
      <alignment horizontal="center" vertical="center"/>
    </xf>
    <xf numFmtId="0" fontId="6" fillId="5" borderId="0" xfId="4" applyFont="1" applyFill="1" applyBorder="1" applyAlignment="1" applyProtection="1">
      <alignment horizontal="left" vertical="center" indent="1"/>
    </xf>
    <xf numFmtId="0" fontId="6" fillId="5" borderId="0" xfId="4" applyFont="1" applyFill="1" applyBorder="1" applyAlignment="1" applyProtection="1">
      <alignment horizontal="left" vertical="center"/>
    </xf>
    <xf numFmtId="0" fontId="6" fillId="13" borderId="0" xfId="4" applyFont="1" applyFill="1" applyBorder="1" applyAlignment="1" applyProtection="1">
      <alignment horizontal="right" vertical="center"/>
    </xf>
    <xf numFmtId="49" fontId="10" fillId="5" borderId="0" xfId="12" applyNumberFormat="1" applyFill="1" applyBorder="1" applyAlignment="1" applyProtection="1">
      <alignment horizontal="left" vertical="center" indent="1"/>
    </xf>
    <xf numFmtId="0" fontId="6" fillId="13" borderId="0" xfId="4" applyFill="1" applyBorder="1" applyAlignment="1" applyProtection="1">
      <alignment vertical="center"/>
    </xf>
    <xf numFmtId="0" fontId="6" fillId="13" borderId="0" xfId="4" applyFont="1" applyFill="1" applyBorder="1" applyAlignment="1" applyProtection="1">
      <alignment horizontal="left" vertical="center"/>
    </xf>
    <xf numFmtId="0" fontId="6" fillId="13" borderId="0" xfId="4" applyFont="1" applyFill="1" applyBorder="1" applyAlignment="1" applyProtection="1">
      <alignment vertical="center"/>
    </xf>
    <xf numFmtId="0" fontId="6" fillId="13" borderId="0" xfId="4"/>
    <xf numFmtId="0" fontId="6" fillId="13" borderId="0" xfId="4" applyBorder="1" applyProtection="1"/>
    <xf numFmtId="0" fontId="11" fillId="5" borderId="0" xfId="4" applyFont="1" applyFill="1" applyBorder="1" applyAlignment="1" applyProtection="1">
      <alignment horizontal="center" vertical="center" wrapText="1"/>
    </xf>
    <xf numFmtId="0" fontId="6" fillId="13" borderId="0" xfId="4" applyFont="1" applyAlignment="1">
      <alignment vertical="center"/>
    </xf>
    <xf numFmtId="0" fontId="6" fillId="13" borderId="0" xfId="4" applyFont="1" applyBorder="1" applyAlignment="1">
      <alignment vertical="center"/>
    </xf>
    <xf numFmtId="0" fontId="6" fillId="13" borderId="0" xfId="4" applyBorder="1" applyAlignment="1">
      <alignment vertical="center"/>
    </xf>
    <xf numFmtId="0" fontId="10" fillId="7" borderId="13" xfId="6" applyProtection="1">
      <alignment horizontal="left" vertical="center" indent="1"/>
    </xf>
    <xf numFmtId="0" fontId="10" fillId="7" borderId="14" xfId="4" applyFont="1" applyFill="1" applyBorder="1" applyAlignment="1" applyProtection="1">
      <alignment horizontal="left" vertical="center"/>
    </xf>
    <xf numFmtId="0" fontId="10" fillId="7" borderId="15" xfId="4" applyFont="1" applyFill="1" applyBorder="1" applyAlignment="1" applyProtection="1">
      <alignment horizontal="left" vertical="center"/>
    </xf>
    <xf numFmtId="0" fontId="6" fillId="13" borderId="1" xfId="4" applyFont="1" applyFill="1" applyBorder="1" applyAlignment="1" applyProtection="1">
      <alignment horizontal="left" vertical="center"/>
    </xf>
    <xf numFmtId="0" fontId="6" fillId="13" borderId="2" xfId="4" applyBorder="1" applyAlignment="1" applyProtection="1">
      <alignment vertical="center"/>
    </xf>
    <xf numFmtId="49" fontId="11" fillId="12" borderId="13" xfId="4" applyNumberFormat="1" applyFont="1" applyFill="1" applyBorder="1" applyAlignment="1" applyProtection="1">
      <alignment horizontal="left" vertical="center"/>
    </xf>
    <xf numFmtId="49" fontId="11" fillId="12" borderId="14" xfId="4" applyNumberFormat="1" applyFont="1" applyFill="1" applyBorder="1" applyAlignment="1" applyProtection="1">
      <alignment horizontal="left" vertical="center"/>
    </xf>
    <xf numFmtId="0" fontId="6" fillId="12" borderId="15" xfId="4" applyFont="1" applyFill="1" applyBorder="1" applyAlignment="1" applyProtection="1">
      <alignment vertical="center"/>
    </xf>
    <xf numFmtId="0" fontId="11" fillId="13" borderId="11" xfId="4" applyFont="1" applyBorder="1" applyAlignment="1" applyProtection="1">
      <alignment horizontal="center" vertical="center"/>
    </xf>
    <xf numFmtId="0" fontId="11" fillId="13" borderId="12" xfId="4" applyFont="1" applyBorder="1" applyAlignment="1" applyProtection="1">
      <alignment horizontal="center" vertical="center"/>
    </xf>
    <xf numFmtId="49" fontId="6" fillId="13" borderId="16" xfId="4" applyNumberFormat="1" applyFill="1" applyBorder="1" applyAlignment="1" applyProtection="1">
      <alignment horizontal="left" vertical="center" indent="1"/>
    </xf>
    <xf numFmtId="49" fontId="6" fillId="13" borderId="17" xfId="4" applyNumberFormat="1" applyFill="1" applyBorder="1" applyAlignment="1" applyProtection="1">
      <alignment horizontal="left" vertical="center" indent="1"/>
    </xf>
    <xf numFmtId="0" fontId="6" fillId="5" borderId="18" xfId="4" applyFont="1" applyFill="1" applyBorder="1" applyAlignment="1" applyProtection="1">
      <alignment vertical="center"/>
    </xf>
    <xf numFmtId="49" fontId="6" fillId="12" borderId="3" xfId="4" applyNumberFormat="1" applyFill="1" applyBorder="1" applyAlignment="1" applyProtection="1">
      <alignment horizontal="left" vertical="center" indent="1"/>
    </xf>
    <xf numFmtId="49" fontId="6" fillId="13" borderId="19" xfId="4" applyNumberFormat="1" applyFill="1" applyBorder="1" applyAlignment="1" applyProtection="1">
      <alignment horizontal="left" vertical="center" indent="2"/>
    </xf>
    <xf numFmtId="49" fontId="6" fillId="13" borderId="20" xfId="4" applyNumberFormat="1" applyFill="1" applyBorder="1" applyAlignment="1" applyProtection="1">
      <alignment horizontal="left" vertical="center" indent="2"/>
    </xf>
    <xf numFmtId="0" fontId="6" fillId="5" borderId="21" xfId="4" applyFont="1" applyFill="1" applyBorder="1" applyAlignment="1" applyProtection="1">
      <alignment vertical="center"/>
    </xf>
    <xf numFmtId="0" fontId="13" fillId="5" borderId="22" xfId="3" applyFont="1" applyFill="1" applyBorder="1" applyAlignment="1" applyProtection="1">
      <alignment horizontal="center" vertical="center"/>
    </xf>
    <xf numFmtId="0" fontId="13" fillId="5" borderId="23" xfId="3" applyFont="1" applyFill="1" applyBorder="1" applyAlignment="1" applyProtection="1">
      <alignment horizontal="center" vertical="center"/>
    </xf>
    <xf numFmtId="49" fontId="6" fillId="13" borderId="19" xfId="4" applyNumberFormat="1" applyBorder="1" applyAlignment="1" applyProtection="1">
      <alignment horizontal="left" vertical="center" indent="2"/>
    </xf>
    <xf numFmtId="49" fontId="6" fillId="13" borderId="20" xfId="4" applyNumberFormat="1" applyBorder="1" applyAlignment="1" applyProtection="1">
      <alignment horizontal="left" vertical="center" indent="2"/>
    </xf>
    <xf numFmtId="0" fontId="6" fillId="13" borderId="21" xfId="4" applyFont="1" applyBorder="1" applyAlignment="1" applyProtection="1">
      <alignment vertical="center"/>
    </xf>
    <xf numFmtId="49" fontId="6" fillId="13" borderId="19" xfId="4" applyNumberFormat="1" applyFill="1" applyBorder="1" applyAlignment="1" applyProtection="1">
      <alignment horizontal="left" vertical="center" indent="1"/>
    </xf>
    <xf numFmtId="49" fontId="6" fillId="13" borderId="20" xfId="4" applyNumberFormat="1" applyFill="1" applyBorder="1" applyAlignment="1" applyProtection="1">
      <alignment horizontal="left" vertical="center" indent="1"/>
    </xf>
    <xf numFmtId="0" fontId="6" fillId="5" borderId="21" xfId="4" applyFont="1" applyFill="1" applyBorder="1" applyAlignment="1" applyProtection="1">
      <alignment horizontal="center" vertical="center"/>
    </xf>
    <xf numFmtId="0" fontId="6" fillId="14" borderId="3" xfId="4" applyFont="1" applyFill="1" applyBorder="1" applyAlignment="1" applyProtection="1">
      <alignment vertical="center"/>
    </xf>
    <xf numFmtId="0" fontId="13" fillId="5" borderId="24" xfId="3" applyFont="1" applyFill="1" applyBorder="1" applyAlignment="1" applyProtection="1">
      <alignment horizontal="center" vertical="center"/>
    </xf>
    <xf numFmtId="49" fontId="6" fillId="13" borderId="25" xfId="4" applyNumberFormat="1" applyBorder="1" applyAlignment="1" applyProtection="1">
      <alignment horizontal="left" vertical="center" indent="2"/>
    </xf>
    <xf numFmtId="49" fontId="6" fillId="13" borderId="26" xfId="4" applyNumberFormat="1" applyBorder="1" applyAlignment="1" applyProtection="1">
      <alignment horizontal="left" vertical="center" indent="2"/>
    </xf>
    <xf numFmtId="0" fontId="6" fillId="13" borderId="27" xfId="4" applyFont="1" applyBorder="1" applyAlignment="1" applyProtection="1">
      <alignment vertical="center"/>
    </xf>
    <xf numFmtId="0" fontId="13" fillId="5" borderId="28" xfId="3" applyFont="1" applyFill="1" applyBorder="1" applyAlignment="1" applyProtection="1">
      <alignment horizontal="center" vertical="center"/>
    </xf>
    <xf numFmtId="0" fontId="11" fillId="13" borderId="11" xfId="4" applyFont="1" applyBorder="1" applyAlignment="1" applyProtection="1">
      <alignment horizontal="center" vertical="center" wrapText="1"/>
    </xf>
    <xf numFmtId="49" fontId="6" fillId="0" borderId="0" xfId="4" applyNumberFormat="1" applyFill="1" applyBorder="1" applyAlignment="1" applyProtection="1">
      <alignment horizontal="left" vertical="center"/>
    </xf>
    <xf numFmtId="0" fontId="6" fillId="13" borderId="1" xfId="4" applyFont="1" applyFill="1" applyBorder="1" applyAlignment="1" applyProtection="1">
      <alignment vertical="center"/>
    </xf>
    <xf numFmtId="0" fontId="6" fillId="5" borderId="29" xfId="4" applyFill="1" applyBorder="1" applyAlignment="1" applyProtection="1">
      <alignment horizontal="left" vertical="center" indent="1"/>
    </xf>
    <xf numFmtId="0" fontId="6" fillId="5" borderId="17" xfId="4" applyFill="1" applyBorder="1" applyAlignment="1" applyProtection="1">
      <alignment horizontal="left" vertical="center" indent="1"/>
    </xf>
    <xf numFmtId="0" fontId="6" fillId="13" borderId="9" xfId="4" applyBorder="1" applyAlignment="1" applyProtection="1">
      <alignment vertical="center"/>
    </xf>
    <xf numFmtId="0" fontId="6" fillId="5" borderId="19" xfId="4" applyFill="1" applyBorder="1" applyAlignment="1" applyProtection="1">
      <alignment horizontal="left" vertical="center" indent="1"/>
    </xf>
    <xf numFmtId="0" fontId="6" fillId="5" borderId="20" xfId="4" applyFill="1" applyBorder="1" applyAlignment="1" applyProtection="1">
      <alignment horizontal="left" vertical="center" indent="1"/>
    </xf>
    <xf numFmtId="0" fontId="6" fillId="13" borderId="21" xfId="4" applyFont="1" applyBorder="1" applyAlignment="1" applyProtection="1">
      <alignment vertical="center" wrapText="1"/>
    </xf>
    <xf numFmtId="0" fontId="6" fillId="5" borderId="1" xfId="4" applyFont="1" applyFill="1" applyBorder="1" applyAlignment="1" applyProtection="1">
      <alignment vertical="center"/>
    </xf>
    <xf numFmtId="0" fontId="6" fillId="5" borderId="19" xfId="4" applyFill="1" applyBorder="1" applyAlignment="1" applyProtection="1">
      <alignment horizontal="left" vertical="center" indent="2"/>
    </xf>
    <xf numFmtId="0" fontId="6" fillId="5" borderId="20" xfId="4" applyFill="1" applyBorder="1" applyAlignment="1" applyProtection="1">
      <alignment horizontal="left" vertical="center" indent="2"/>
    </xf>
    <xf numFmtId="0" fontId="6" fillId="0" borderId="19" xfId="4" applyFont="1" applyFill="1" applyBorder="1" applyAlignment="1" applyProtection="1">
      <alignment horizontal="left" vertical="center" indent="1"/>
    </xf>
    <xf numFmtId="0" fontId="6" fillId="0" borderId="20" xfId="4" applyFont="1" applyFill="1" applyBorder="1" applyAlignment="1" applyProtection="1">
      <alignment horizontal="left" vertical="center" indent="1"/>
    </xf>
    <xf numFmtId="0" fontId="6" fillId="0" borderId="20" xfId="4" applyFont="1" applyFill="1" applyBorder="1" applyAlignment="1" applyProtection="1">
      <alignment vertical="center"/>
    </xf>
    <xf numFmtId="49" fontId="6" fillId="12" borderId="5" xfId="4" applyNumberFormat="1" applyFill="1" applyBorder="1" applyAlignment="1" applyProtection="1">
      <alignment horizontal="left" vertical="center" indent="1"/>
    </xf>
    <xf numFmtId="0" fontId="6" fillId="12" borderId="3" xfId="4" applyFont="1" applyFill="1" applyBorder="1" applyAlignment="1" applyProtection="1">
      <alignment horizontal="left" vertical="center" indent="1"/>
    </xf>
    <xf numFmtId="3" fontId="6" fillId="0" borderId="3" xfId="11" applyBorder="1" applyProtection="1">
      <alignment horizontal="right" vertical="center"/>
    </xf>
    <xf numFmtId="49" fontId="6" fillId="12" borderId="9" xfId="4" applyNumberFormat="1" applyFill="1" applyBorder="1" applyAlignment="1" applyProtection="1">
      <alignment horizontal="left" vertical="center" indent="1"/>
    </xf>
    <xf numFmtId="49" fontId="6" fillId="12" borderId="4" xfId="4" applyNumberFormat="1" applyFill="1" applyBorder="1" applyAlignment="1" applyProtection="1">
      <alignment horizontal="left" vertical="center" indent="1"/>
    </xf>
    <xf numFmtId="0" fontId="10" fillId="5" borderId="1" xfId="12" applyFont="1" applyFill="1" applyBorder="1" applyAlignment="1" applyProtection="1">
      <alignment horizontal="left" vertical="center"/>
    </xf>
    <xf numFmtId="0" fontId="13" fillId="5" borderId="4" xfId="3" applyFont="1" applyFill="1" applyBorder="1" applyAlignment="1" applyProtection="1">
      <alignment horizontal="center" vertical="center"/>
    </xf>
    <xf numFmtId="0" fontId="13" fillId="5" borderId="3" xfId="3" applyFont="1" applyFill="1" applyBorder="1" applyAlignment="1" applyProtection="1">
      <alignment horizontal="center" vertical="center"/>
    </xf>
    <xf numFmtId="0" fontId="10" fillId="13" borderId="1" xfId="12" applyFont="1" applyFill="1" applyBorder="1" applyAlignment="1" applyProtection="1">
      <alignment horizontal="left" vertical="center"/>
    </xf>
    <xf numFmtId="3" fontId="6" fillId="5" borderId="3" xfId="13" applyBorder="1" applyProtection="1">
      <alignment horizontal="right" vertical="center"/>
    </xf>
    <xf numFmtId="0" fontId="6" fillId="13" borderId="11" xfId="4" applyFont="1" applyFill="1" applyBorder="1" applyAlignment="1" applyProtection="1">
      <alignment vertical="center"/>
    </xf>
    <xf numFmtId="0" fontId="6" fillId="13" borderId="12" xfId="4" applyFont="1" applyBorder="1" applyAlignment="1" applyProtection="1">
      <alignment horizontal="left" vertical="center" indent="1"/>
    </xf>
    <xf numFmtId="0" fontId="6" fillId="13" borderId="12" xfId="4" applyFont="1" applyBorder="1" applyAlignment="1" applyProtection="1">
      <alignment vertical="center"/>
    </xf>
    <xf numFmtId="3" fontId="6" fillId="13" borderId="12" xfId="4" applyNumberFormat="1" applyFont="1" applyBorder="1" applyAlignment="1" applyProtection="1">
      <alignment horizontal="right" vertical="center"/>
    </xf>
    <xf numFmtId="49" fontId="6" fillId="13" borderId="12" xfId="4" applyNumberFormat="1" applyFont="1" applyBorder="1" applyAlignment="1" applyProtection="1">
      <alignment horizontal="left" vertical="center" indent="1"/>
    </xf>
    <xf numFmtId="0" fontId="6" fillId="13" borderId="12" xfId="4" applyBorder="1" applyAlignment="1" applyProtection="1">
      <alignment vertical="center"/>
    </xf>
    <xf numFmtId="0" fontId="14" fillId="13" borderId="12" xfId="4" applyFont="1" applyBorder="1" applyAlignment="1" applyProtection="1">
      <alignment horizontal="center" vertical="center"/>
    </xf>
    <xf numFmtId="0" fontId="6" fillId="13" borderId="10" xfId="4" applyBorder="1" applyAlignment="1" applyProtection="1">
      <alignment vertical="center"/>
    </xf>
    <xf numFmtId="0" fontId="10" fillId="5" borderId="1" xfId="12" applyFont="1" applyFill="1" applyBorder="1" applyAlignment="1" applyProtection="1">
      <alignment horizontal="left" vertical="center" indent="1"/>
    </xf>
    <xf numFmtId="0" fontId="6" fillId="13" borderId="1" xfId="12" applyFont="1" applyFill="1" applyBorder="1" applyAlignment="1" applyProtection="1">
      <alignment horizontal="left" vertical="center"/>
    </xf>
    <xf numFmtId="0" fontId="6" fillId="5" borderId="33" xfId="4" applyFill="1" applyBorder="1" applyAlignment="1" applyProtection="1">
      <alignment horizontal="left" vertical="center" indent="1"/>
    </xf>
    <xf numFmtId="0" fontId="6" fillId="5" borderId="34" xfId="4" applyFont="1" applyFill="1" applyBorder="1" applyAlignment="1" applyProtection="1">
      <alignment vertical="center"/>
    </xf>
    <xf numFmtId="0" fontId="6" fillId="13" borderId="2" xfId="4" applyBorder="1" applyAlignment="1" applyProtection="1">
      <alignment horizontal="left" vertical="center"/>
    </xf>
    <xf numFmtId="0" fontId="6" fillId="0" borderId="19" xfId="4" applyFill="1" applyBorder="1" applyAlignment="1" applyProtection="1">
      <alignment horizontal="left" vertical="center" indent="2"/>
    </xf>
    <xf numFmtId="0" fontId="6" fillId="0" borderId="20" xfId="4" applyFill="1" applyBorder="1" applyAlignment="1" applyProtection="1">
      <alignment horizontal="left" vertical="center" indent="2"/>
    </xf>
    <xf numFmtId="0" fontId="6" fillId="5" borderId="25" xfId="4" applyFill="1" applyBorder="1" applyAlignment="1" applyProtection="1">
      <alignment horizontal="left" vertical="center" indent="2"/>
    </xf>
    <xf numFmtId="0" fontId="6" fillId="5" borderId="26" xfId="4" applyFill="1" applyBorder="1" applyAlignment="1" applyProtection="1">
      <alignment horizontal="left" vertical="center" indent="2"/>
    </xf>
    <xf numFmtId="0" fontId="6" fillId="5" borderId="27" xfId="4" applyFont="1" applyFill="1" applyBorder="1" applyAlignment="1" applyProtection="1">
      <alignment vertical="center"/>
    </xf>
    <xf numFmtId="0" fontId="6" fillId="13" borderId="7" xfId="4" applyBorder="1" applyAlignment="1" applyProtection="1">
      <alignment vertical="center"/>
    </xf>
    <xf numFmtId="0" fontId="6" fillId="13" borderId="11" xfId="4" applyFont="1" applyFill="1" applyBorder="1" applyAlignment="1" applyProtection="1">
      <alignment horizontal="left" vertical="center"/>
    </xf>
    <xf numFmtId="0" fontId="6" fillId="13" borderId="12" xfId="4" applyBorder="1" applyAlignment="1" applyProtection="1">
      <alignment horizontal="left" vertical="center" indent="1"/>
    </xf>
    <xf numFmtId="49" fontId="6" fillId="13" borderId="12" xfId="4" applyNumberFormat="1" applyBorder="1" applyAlignment="1" applyProtection="1">
      <alignment horizontal="left" vertical="center" indent="1"/>
    </xf>
    <xf numFmtId="0" fontId="6" fillId="5" borderId="34" xfId="4" applyFill="1" applyBorder="1" applyAlignment="1" applyProtection="1">
      <alignment horizontal="center" vertical="center"/>
    </xf>
    <xf numFmtId="3" fontId="6" fillId="5" borderId="24" xfId="8" applyNumberFormat="1" applyFont="1" applyFill="1" applyBorder="1" applyAlignment="1" applyProtection="1">
      <alignment horizontal="right" vertical="center"/>
    </xf>
    <xf numFmtId="0" fontId="6" fillId="5" borderId="21" xfId="4" applyFill="1" applyBorder="1" applyAlignment="1" applyProtection="1">
      <alignment horizontal="center" vertical="center"/>
    </xf>
    <xf numFmtId="3" fontId="6" fillId="5" borderId="23" xfId="8" applyNumberFormat="1" applyFont="1" applyFill="1" applyBorder="1" applyAlignment="1" applyProtection="1">
      <alignment horizontal="right" vertical="center"/>
    </xf>
    <xf numFmtId="49" fontId="6" fillId="12" borderId="13" xfId="4" applyNumberFormat="1" applyFill="1" applyBorder="1" applyAlignment="1" applyProtection="1">
      <alignment horizontal="left" vertical="center" indent="1"/>
    </xf>
    <xf numFmtId="49" fontId="6" fillId="12" borderId="15" xfId="4" applyNumberFormat="1" applyFill="1" applyBorder="1" applyAlignment="1" applyProtection="1">
      <alignment horizontal="left" vertical="center" indent="1"/>
    </xf>
    <xf numFmtId="3" fontId="6" fillId="5" borderId="23" xfId="4" applyNumberFormat="1" applyFont="1" applyFill="1" applyBorder="1" applyAlignment="1" applyProtection="1">
      <alignment horizontal="right" vertical="center"/>
    </xf>
    <xf numFmtId="0" fontId="6" fillId="5" borderId="27" xfId="4" applyFill="1" applyBorder="1" applyAlignment="1" applyProtection="1">
      <alignment horizontal="center" vertical="center"/>
    </xf>
    <xf numFmtId="3" fontId="6" fillId="5" borderId="28" xfId="4" applyNumberFormat="1" applyFont="1" applyFill="1" applyBorder="1" applyAlignment="1" applyProtection="1">
      <alignment horizontal="right" vertical="center"/>
    </xf>
    <xf numFmtId="0" fontId="6" fillId="5" borderId="1" xfId="4" applyFont="1" applyFill="1" applyBorder="1" applyAlignment="1" applyProtection="1">
      <alignment horizontal="left" vertical="center" indent="1"/>
    </xf>
    <xf numFmtId="0" fontId="6" fillId="0" borderId="25" xfId="4" applyFill="1" applyBorder="1" applyAlignment="1" applyProtection="1">
      <alignment horizontal="left" vertical="center" indent="1"/>
    </xf>
    <xf numFmtId="0" fontId="6" fillId="0" borderId="26" xfId="4" applyFill="1" applyBorder="1" applyAlignment="1" applyProtection="1">
      <alignment horizontal="left" vertical="center" indent="1"/>
    </xf>
    <xf numFmtId="0" fontId="10" fillId="7" borderId="13" xfId="6" applyBorder="1" applyProtection="1">
      <alignment horizontal="left" vertical="center" indent="1"/>
    </xf>
    <xf numFmtId="0" fontId="6" fillId="13" borderId="1" xfId="4" applyFont="1" applyFill="1" applyBorder="1" applyAlignment="1" applyProtection="1">
      <alignment horizontal="left" vertical="center" indent="1"/>
    </xf>
    <xf numFmtId="0" fontId="6" fillId="5" borderId="16" xfId="4" applyFill="1" applyBorder="1" applyAlignment="1" applyProtection="1">
      <alignment horizontal="left" vertical="center" indent="1"/>
    </xf>
    <xf numFmtId="0" fontId="6" fillId="0" borderId="19" xfId="4" applyFill="1" applyBorder="1" applyAlignment="1" applyProtection="1">
      <alignment horizontal="left" vertical="center" indent="1"/>
    </xf>
    <xf numFmtId="0" fontId="6" fillId="0" borderId="20" xfId="4" applyFill="1" applyBorder="1" applyAlignment="1" applyProtection="1">
      <alignment horizontal="left" vertical="center" indent="1"/>
    </xf>
    <xf numFmtId="0" fontId="6" fillId="13" borderId="14" xfId="4" applyBorder="1" applyAlignment="1" applyProtection="1">
      <alignment horizontal="left" vertical="center" indent="1"/>
    </xf>
    <xf numFmtId="0" fontId="6" fillId="13" borderId="14" xfId="4" applyBorder="1" applyAlignment="1" applyProtection="1">
      <alignment vertical="center"/>
    </xf>
    <xf numFmtId="0" fontId="14" fillId="13" borderId="7" xfId="4" applyFont="1" applyBorder="1" applyAlignment="1" applyProtection="1">
      <alignment horizontal="center" vertical="center"/>
    </xf>
    <xf numFmtId="0" fontId="6" fillId="5" borderId="20" xfId="4" applyFont="1" applyFill="1" applyBorder="1" applyAlignment="1" applyProtection="1">
      <alignment vertical="center"/>
    </xf>
    <xf numFmtId="9" fontId="6" fillId="0" borderId="3" xfId="14" applyFont="1" applyFill="1" applyBorder="1" applyAlignment="1" applyProtection="1">
      <alignment horizontal="right" vertical="center"/>
    </xf>
    <xf numFmtId="0" fontId="6" fillId="5" borderId="25" xfId="4" applyFill="1" applyBorder="1" applyAlignment="1" applyProtection="1">
      <alignment horizontal="left" vertical="center" indent="1"/>
    </xf>
    <xf numFmtId="0" fontId="6" fillId="5" borderId="26" xfId="4" applyFill="1" applyBorder="1" applyAlignment="1" applyProtection="1">
      <alignment horizontal="left" vertical="center" indent="1"/>
    </xf>
    <xf numFmtId="49" fontId="6" fillId="0" borderId="2" xfId="4" applyNumberFormat="1" applyFill="1" applyBorder="1" applyAlignment="1" applyProtection="1">
      <alignment horizontal="left" vertical="center" indent="1"/>
    </xf>
    <xf numFmtId="0" fontId="6" fillId="13" borderId="12" xfId="4" applyFont="1" applyFill="1" applyBorder="1" applyAlignment="1" applyProtection="1">
      <alignment vertical="center"/>
    </xf>
    <xf numFmtId="0" fontId="6" fillId="5" borderId="11" xfId="4" applyFill="1" applyBorder="1" applyAlignment="1" applyProtection="1">
      <alignment horizontal="left" vertical="center" indent="1"/>
    </xf>
    <xf numFmtId="0" fontId="6" fillId="5" borderId="12" xfId="4" applyFill="1" applyBorder="1" applyAlignment="1" applyProtection="1">
      <alignment horizontal="left" vertical="center" indent="1"/>
    </xf>
    <xf numFmtId="0" fontId="6" fillId="5" borderId="10" xfId="4" applyFont="1" applyFill="1" applyBorder="1" applyAlignment="1" applyProtection="1">
      <alignment vertical="center"/>
    </xf>
    <xf numFmtId="49" fontId="6" fillId="0" borderId="12" xfId="4" applyNumberFormat="1" applyFill="1" applyBorder="1" applyAlignment="1" applyProtection="1">
      <alignment horizontal="left" vertical="center" indent="1"/>
    </xf>
    <xf numFmtId="0" fontId="10" fillId="7" borderId="13" xfId="6" applyFill="1" applyProtection="1">
      <alignment horizontal="left" vertical="center" indent="1"/>
    </xf>
    <xf numFmtId="0" fontId="10" fillId="7" borderId="14" xfId="4" applyFont="1" applyFill="1" applyBorder="1" applyProtection="1"/>
    <xf numFmtId="0" fontId="10" fillId="7" borderId="15" xfId="4" applyFont="1" applyFill="1" applyBorder="1" applyProtection="1"/>
    <xf numFmtId="0" fontId="6" fillId="13" borderId="6" xfId="4" applyBorder="1" applyProtection="1"/>
    <xf numFmtId="0" fontId="7" fillId="13" borderId="7" xfId="5" applyFont="1" applyFill="1" applyBorder="1" applyAlignment="1" applyProtection="1"/>
    <xf numFmtId="0" fontId="6" fillId="13" borderId="7" xfId="4" applyBorder="1" applyAlignment="1" applyProtection="1">
      <alignment horizontal="center"/>
    </xf>
    <xf numFmtId="0" fontId="6" fillId="13" borderId="7" xfId="4" applyBorder="1" applyProtection="1"/>
    <xf numFmtId="0" fontId="6" fillId="13" borderId="8" xfId="4" applyBorder="1" applyProtection="1"/>
    <xf numFmtId="0" fontId="6" fillId="13" borderId="1" xfId="4" applyBorder="1" applyProtection="1"/>
    <xf numFmtId="0" fontId="11" fillId="12" borderId="6" xfId="4" applyNumberFormat="1" applyFont="1" applyFill="1" applyBorder="1" applyAlignment="1" applyProtection="1">
      <alignment vertical="center"/>
    </xf>
    <xf numFmtId="0" fontId="11" fillId="12" borderId="8" xfId="4" applyNumberFormat="1" applyFont="1" applyFill="1" applyBorder="1" applyAlignment="1" applyProtection="1">
      <alignment horizontal="right" vertical="center"/>
    </xf>
    <xf numFmtId="0" fontId="11" fillId="13" borderId="1" xfId="4" applyFont="1" applyBorder="1" applyAlignment="1" applyProtection="1">
      <alignment horizontal="center" vertical="center" wrapText="1"/>
    </xf>
    <xf numFmtId="0" fontId="6" fillId="13" borderId="2" xfId="4" applyBorder="1" applyProtection="1"/>
    <xf numFmtId="0" fontId="11" fillId="12" borderId="11" xfId="4" applyNumberFormat="1" applyFont="1" applyFill="1" applyBorder="1" applyAlignment="1" applyProtection="1">
      <alignment vertical="center"/>
    </xf>
    <xf numFmtId="0" fontId="11" fillId="12" borderId="10" xfId="4" applyNumberFormat="1" applyFont="1" applyFill="1" applyBorder="1" applyAlignment="1" applyProtection="1">
      <alignment horizontal="right" vertical="center"/>
    </xf>
    <xf numFmtId="0" fontId="6" fillId="13" borderId="1" xfId="4" applyFont="1" applyBorder="1" applyAlignment="1" applyProtection="1">
      <alignment vertical="center"/>
    </xf>
    <xf numFmtId="49" fontId="6" fillId="13" borderId="29" xfId="4" applyNumberFormat="1" applyFill="1" applyBorder="1" applyAlignment="1" applyProtection="1">
      <alignment horizontal="left" vertical="center" indent="1"/>
    </xf>
    <xf numFmtId="0" fontId="6" fillId="13" borderId="8" xfId="4" applyBorder="1" applyAlignment="1" applyProtection="1">
      <alignment horizontal="right" indent="1"/>
    </xf>
    <xf numFmtId="49" fontId="6" fillId="13" borderId="21" xfId="4" applyNumberFormat="1" applyFill="1" applyBorder="1" applyAlignment="1" applyProtection="1">
      <alignment horizontal="right" vertical="center" indent="1"/>
    </xf>
    <xf numFmtId="49" fontId="6" fillId="13" borderId="25" xfId="4" applyNumberFormat="1" applyFill="1" applyBorder="1" applyAlignment="1" applyProtection="1">
      <alignment horizontal="left" vertical="center" indent="1"/>
    </xf>
    <xf numFmtId="49" fontId="6" fillId="13" borderId="27" xfId="4" applyNumberFormat="1" applyFill="1" applyBorder="1" applyAlignment="1" applyProtection="1">
      <alignment horizontal="right" vertical="center" indent="1"/>
    </xf>
    <xf numFmtId="0" fontId="6" fillId="13" borderId="11" xfId="4" applyBorder="1" applyProtection="1"/>
    <xf numFmtId="0" fontId="6" fillId="13" borderId="12" xfId="4" applyBorder="1" applyProtection="1"/>
    <xf numFmtId="0" fontId="6" fillId="13" borderId="10" xfId="4" applyBorder="1" applyProtection="1"/>
    <xf numFmtId="0" fontId="7" fillId="13" borderId="0" xfId="5" applyFont="1" applyFill="1" applyBorder="1" applyAlignment="1" applyProtection="1"/>
    <xf numFmtId="49" fontId="11" fillId="12" borderId="6" xfId="4" applyNumberFormat="1" applyFont="1" applyFill="1" applyBorder="1" applyAlignment="1" applyProtection="1">
      <alignment horizontal="left" vertical="center"/>
    </xf>
    <xf numFmtId="49" fontId="11" fillId="12" borderId="8" xfId="4" applyNumberFormat="1" applyFont="1" applyFill="1" applyBorder="1" applyAlignment="1" applyProtection="1">
      <alignment horizontal="left" vertical="center"/>
    </xf>
    <xf numFmtId="49" fontId="11" fillId="12" borderId="11" xfId="4" applyNumberFormat="1" applyFont="1" applyFill="1" applyBorder="1" applyAlignment="1" applyProtection="1">
      <alignment horizontal="left" vertical="center"/>
    </xf>
    <xf numFmtId="49" fontId="11" fillId="12" borderId="10" xfId="4" applyNumberFormat="1" applyFont="1" applyFill="1" applyBorder="1" applyAlignment="1" applyProtection="1">
      <alignment horizontal="left" vertical="center"/>
    </xf>
    <xf numFmtId="0" fontId="11" fillId="5" borderId="12" xfId="4" applyFont="1" applyFill="1" applyBorder="1" applyAlignment="1" applyProtection="1">
      <alignment horizontal="center" vertical="center" wrapText="1"/>
    </xf>
    <xf numFmtId="0" fontId="6" fillId="5" borderId="34" xfId="4" applyFill="1" applyBorder="1" applyAlignment="1" applyProtection="1">
      <alignment horizontal="left" vertical="center" indent="1"/>
    </xf>
    <xf numFmtId="0" fontId="6" fillId="5" borderId="21" xfId="4" applyFill="1" applyBorder="1" applyAlignment="1" applyProtection="1">
      <alignment horizontal="left" vertical="center" indent="1"/>
    </xf>
    <xf numFmtId="171" fontId="6" fillId="5" borderId="34" xfId="4" applyNumberFormat="1" applyFont="1" applyFill="1" applyBorder="1" applyAlignment="1" applyProtection="1">
      <alignment horizontal="right" vertical="center" indent="1"/>
    </xf>
    <xf numFmtId="171" fontId="6" fillId="5" borderId="21" xfId="4" applyNumberFormat="1" applyFont="1" applyFill="1" applyBorder="1" applyAlignment="1" applyProtection="1">
      <alignment horizontal="right" vertical="center" indent="1"/>
    </xf>
    <xf numFmtId="171" fontId="6" fillId="5" borderId="27" xfId="4" applyNumberFormat="1" applyFont="1" applyFill="1" applyBorder="1" applyAlignment="1" applyProtection="1">
      <alignment horizontal="right" vertical="center" indent="1"/>
    </xf>
    <xf numFmtId="0" fontId="6" fillId="12" borderId="6" xfId="4" applyFill="1" applyBorder="1" applyProtection="1"/>
    <xf numFmtId="0" fontId="6" fillId="12" borderId="8" xfId="4" applyFill="1" applyBorder="1" applyProtection="1"/>
    <xf numFmtId="0" fontId="6" fillId="5" borderId="27" xfId="4" applyFill="1" applyBorder="1" applyAlignment="1" applyProtection="1">
      <alignment horizontal="left" vertical="center" indent="1"/>
    </xf>
    <xf numFmtId="0" fontId="6" fillId="12" borderId="11" xfId="4" applyFill="1" applyBorder="1" applyProtection="1"/>
    <xf numFmtId="0" fontId="6" fillId="12" borderId="10" xfId="4" applyFill="1" applyBorder="1" applyProtection="1"/>
    <xf numFmtId="0" fontId="10" fillId="7" borderId="14" xfId="4" quotePrefix="1" applyFont="1" applyFill="1" applyBorder="1" applyAlignment="1" applyProtection="1">
      <alignment horizontal="left" vertical="center"/>
    </xf>
    <xf numFmtId="0" fontId="13" fillId="15" borderId="3" xfId="15" applyBorder="1" applyProtection="1">
      <alignment horizontal="center" vertical="center"/>
    </xf>
    <xf numFmtId="3" fontId="6" fillId="15" borderId="3" xfId="10" applyBorder="1" applyProtection="1">
      <alignment horizontal="right" vertical="center"/>
    </xf>
    <xf numFmtId="167" fontId="6" fillId="15" borderId="3" xfId="8" applyNumberFormat="1" applyFont="1" applyFill="1" applyBorder="1" applyAlignment="1" applyProtection="1">
      <alignment horizontal="center" vertical="center"/>
    </xf>
    <xf numFmtId="3" fontId="6" fillId="15" borderId="3" xfId="4" applyNumberFormat="1" applyFont="1" applyFill="1" applyBorder="1" applyAlignment="1" applyProtection="1">
      <alignment horizontal="center" vertical="center" wrapText="1"/>
    </xf>
    <xf numFmtId="0" fontId="6" fillId="18" borderId="0" xfId="4" applyFill="1" applyBorder="1" applyAlignment="1" applyProtection="1">
      <alignment vertical="center"/>
    </xf>
    <xf numFmtId="0" fontId="6" fillId="18" borderId="0" xfId="4" applyFill="1" applyBorder="1" applyAlignment="1" applyProtection="1">
      <alignment horizontal="left" vertical="center"/>
    </xf>
    <xf numFmtId="0" fontId="6" fillId="17" borderId="3" xfId="4" applyFont="1" applyFill="1" applyBorder="1" applyAlignment="1" applyProtection="1">
      <alignment horizontal="left" vertical="center" indent="1"/>
    </xf>
    <xf numFmtId="0" fontId="6" fillId="15" borderId="3" xfId="4" applyFont="1" applyFill="1" applyBorder="1" applyAlignment="1" applyProtection="1">
      <alignment horizontal="left" vertical="center" indent="1"/>
    </xf>
    <xf numFmtId="0" fontId="5" fillId="0" borderId="0" xfId="0" applyFont="1" applyFill="1" applyBorder="1"/>
    <xf numFmtId="0" fontId="5" fillId="0" borderId="8" xfId="0" applyFont="1" applyFill="1" applyBorder="1" applyAlignment="1">
      <alignment horizontal="center"/>
    </xf>
    <xf numFmtId="0" fontId="5" fillId="7" borderId="0" xfId="0" applyFont="1" applyFill="1" applyBorder="1" applyAlignment="1">
      <alignment horizontal="center" vertical="center"/>
    </xf>
    <xf numFmtId="0" fontId="0" fillId="0" borderId="0" xfId="0" applyFill="1"/>
    <xf numFmtId="3" fontId="0" fillId="0" borderId="0" xfId="0" applyNumberFormat="1"/>
    <xf numFmtId="0" fontId="5" fillId="5" borderId="0" xfId="0" applyFont="1" applyFill="1"/>
    <xf numFmtId="165" fontId="5" fillId="5" borderId="0" xfId="2" applyNumberFormat="1" applyFont="1" applyFill="1" applyBorder="1"/>
    <xf numFmtId="165" fontId="5" fillId="5" borderId="0" xfId="2" applyNumberFormat="1" applyFont="1" applyFill="1"/>
    <xf numFmtId="0" fontId="5" fillId="5" borderId="0" xfId="0" applyFont="1" applyFill="1" applyBorder="1" applyAlignment="1">
      <alignment horizontal="center" vertical="center"/>
    </xf>
    <xf numFmtId="167" fontId="5" fillId="6" borderId="0" xfId="16" applyNumberFormat="1" applyFont="1" applyFill="1" applyBorder="1"/>
    <xf numFmtId="164" fontId="5" fillId="6" borderId="9" xfId="1" applyNumberFormat="1" applyFont="1" applyFill="1" applyBorder="1"/>
    <xf numFmtId="0" fontId="5" fillId="12" borderId="0" xfId="0" applyFont="1" applyFill="1" applyBorder="1" applyAlignment="1">
      <alignment horizontal="center" vertical="center"/>
    </xf>
    <xf numFmtId="0" fontId="3" fillId="0" borderId="0" xfId="0" applyFont="1" applyBorder="1"/>
    <xf numFmtId="0" fontId="4" fillId="3" borderId="0" xfId="0" applyFont="1" applyFill="1" applyBorder="1" applyAlignment="1">
      <alignment horizontal="center" vertical="center"/>
    </xf>
    <xf numFmtId="173" fontId="5" fillId="6" borderId="0" xfId="16" applyNumberFormat="1" applyFont="1" applyFill="1" applyBorder="1"/>
    <xf numFmtId="0" fontId="0" fillId="0" borderId="0" xfId="0" applyFill="1" applyBorder="1"/>
    <xf numFmtId="0" fontId="3" fillId="0" borderId="0" xfId="0" applyFont="1" applyFill="1" applyBorder="1"/>
    <xf numFmtId="0" fontId="17" fillId="0" borderId="0" xfId="0" applyFont="1" applyBorder="1" applyAlignment="1">
      <alignment horizontal="center"/>
    </xf>
    <xf numFmtId="1" fontId="0" fillId="21" borderId="9" xfId="0" applyNumberFormat="1" applyFill="1" applyBorder="1" applyAlignment="1">
      <alignment horizontal="right" indent="2"/>
    </xf>
    <xf numFmtId="164" fontId="5" fillId="6" borderId="4" xfId="1" applyNumberFormat="1" applyFont="1" applyFill="1" applyBorder="1"/>
    <xf numFmtId="0" fontId="5" fillId="0" borderId="10" xfId="0" applyFont="1" applyFill="1" applyBorder="1" applyAlignment="1">
      <alignment horizontal="center"/>
    </xf>
    <xf numFmtId="0" fontId="5" fillId="7" borderId="3" xfId="0" applyFont="1" applyFill="1" applyBorder="1" applyAlignment="1">
      <alignment horizontal="center" vertical="center"/>
    </xf>
    <xf numFmtId="0" fontId="5" fillId="10" borderId="3" xfId="0" applyFont="1" applyFill="1" applyBorder="1" applyAlignment="1">
      <alignment horizontal="center" vertical="center" wrapText="1"/>
    </xf>
    <xf numFmtId="0" fontId="10" fillId="7" borderId="14" xfId="4" applyFont="1" applyFill="1" applyBorder="1" applyAlignment="1" applyProtection="1">
      <alignment horizontal="right" vertical="center" indent="1"/>
    </xf>
    <xf numFmtId="1" fontId="0" fillId="21" borderId="4" xfId="0" applyNumberFormat="1" applyFill="1" applyBorder="1" applyAlignment="1">
      <alignment horizontal="right" indent="2"/>
    </xf>
    <xf numFmtId="0" fontId="5" fillId="6" borderId="3" xfId="0" applyFont="1" applyFill="1" applyBorder="1" applyAlignment="1">
      <alignment horizontal="center" vertical="center"/>
    </xf>
    <xf numFmtId="0" fontId="3" fillId="5" borderId="0" xfId="0" applyFont="1" applyFill="1" applyAlignment="1">
      <alignment horizontal="center"/>
    </xf>
    <xf numFmtId="0" fontId="5" fillId="8" borderId="0" xfId="0" applyFont="1" applyFill="1" applyBorder="1" applyAlignment="1">
      <alignment horizontal="center" vertical="center"/>
    </xf>
    <xf numFmtId="0" fontId="5" fillId="10" borderId="0" xfId="0" applyFont="1" applyFill="1" applyBorder="1" applyAlignment="1">
      <alignment horizontal="center" vertical="center"/>
    </xf>
    <xf numFmtId="0" fontId="0" fillId="5" borderId="0" xfId="0" applyFill="1"/>
    <xf numFmtId="0" fontId="3" fillId="5" borderId="0" xfId="0" applyFont="1" applyFill="1"/>
    <xf numFmtId="0" fontId="16" fillId="5" borderId="0" xfId="0" applyFont="1" applyFill="1"/>
    <xf numFmtId="0" fontId="5" fillId="11" borderId="0" xfId="0" applyFont="1" applyFill="1" applyBorder="1" applyAlignment="1">
      <alignment horizontal="center" vertical="center"/>
    </xf>
    <xf numFmtId="0" fontId="5" fillId="9" borderId="0" xfId="0" applyFont="1" applyFill="1" applyBorder="1" applyAlignment="1">
      <alignment horizontal="center" vertical="center"/>
    </xf>
    <xf numFmtId="0" fontId="5" fillId="20" borderId="0" xfId="0" applyFont="1" applyFill="1" applyBorder="1" applyAlignment="1">
      <alignment horizontal="center" vertical="center"/>
    </xf>
    <xf numFmtId="0" fontId="0" fillId="0" borderId="0" xfId="0" quotePrefix="1"/>
    <xf numFmtId="0" fontId="3" fillId="5" borderId="0" xfId="0" applyFont="1" applyFill="1"/>
    <xf numFmtId="0" fontId="3" fillId="5" borderId="0" xfId="0" applyFont="1" applyFill="1" applyAlignment="1">
      <alignment horizontal="left"/>
    </xf>
    <xf numFmtId="3" fontId="6" fillId="0" borderId="3" xfId="0" applyNumberFormat="1" applyFont="1" applyFill="1" applyBorder="1" applyAlignment="1" applyProtection="1">
      <alignment horizontal="right" vertical="center"/>
    </xf>
    <xf numFmtId="0" fontId="11" fillId="13" borderId="0" xfId="4" applyFont="1" applyBorder="1" applyAlignment="1" applyProtection="1">
      <alignment horizontal="center" vertical="center" wrapText="1"/>
    </xf>
    <xf numFmtId="0" fontId="11" fillId="13" borderId="12" xfId="4" applyFont="1" applyBorder="1" applyAlignment="1" applyProtection="1">
      <alignment horizontal="center" vertical="center" wrapText="1"/>
    </xf>
    <xf numFmtId="0" fontId="6" fillId="16" borderId="13" xfId="4" applyFont="1" applyFill="1" applyBorder="1" applyAlignment="1" applyProtection="1">
      <alignment horizontal="left" vertical="center" indent="1"/>
    </xf>
    <xf numFmtId="0" fontId="6" fillId="16" borderId="14" xfId="4" applyFont="1" applyFill="1" applyBorder="1" applyAlignment="1" applyProtection="1">
      <alignment horizontal="left" vertical="center" indent="1"/>
    </xf>
    <xf numFmtId="0" fontId="11" fillId="0" borderId="11" xfId="0" applyFont="1" applyBorder="1" applyAlignment="1" applyProtection="1">
      <alignment horizontal="center" vertical="center" wrapText="1"/>
    </xf>
    <xf numFmtId="174" fontId="6" fillId="18" borderId="0" xfId="4" applyNumberFormat="1" applyFill="1" applyBorder="1" applyAlignment="1" applyProtection="1">
      <alignment vertical="center"/>
    </xf>
    <xf numFmtId="0" fontId="6" fillId="18" borderId="1" xfId="4" applyFill="1" applyBorder="1" applyAlignment="1" applyProtection="1">
      <alignment horizontal="left" vertical="center" indent="1"/>
    </xf>
    <xf numFmtId="0" fontId="6" fillId="18" borderId="0" xfId="4" applyFill="1" applyBorder="1" applyAlignment="1" applyProtection="1">
      <alignment horizontal="left" vertical="center" indent="1"/>
    </xf>
    <xf numFmtId="0" fontId="6" fillId="18" borderId="2" xfId="4" applyFill="1" applyBorder="1" applyAlignment="1" applyProtection="1">
      <alignment horizontal="left" vertical="center" indent="1"/>
    </xf>
    <xf numFmtId="0" fontId="5" fillId="0" borderId="12" xfId="0" applyFont="1" applyBorder="1" applyAlignment="1"/>
    <xf numFmtId="0" fontId="5" fillId="2" borderId="15" xfId="0" applyFont="1" applyFill="1" applyBorder="1" applyAlignment="1">
      <alignment horizontal="center" vertical="center"/>
    </xf>
    <xf numFmtId="0" fontId="5" fillId="2" borderId="13" xfId="0" applyFont="1" applyFill="1" applyBorder="1" applyAlignment="1">
      <alignment horizontal="center" vertical="center"/>
    </xf>
    <xf numFmtId="0" fontId="5" fillId="0" borderId="1" xfId="0" applyFont="1" applyFill="1" applyBorder="1" applyAlignment="1">
      <alignment horizontal="left" indent="1"/>
    </xf>
    <xf numFmtId="0" fontId="5" fillId="0" borderId="11" xfId="0" applyFont="1" applyFill="1" applyBorder="1" applyAlignment="1">
      <alignment horizontal="left" indent="1"/>
    </xf>
    <xf numFmtId="0" fontId="0" fillId="0" borderId="0" xfId="0" applyProtection="1"/>
    <xf numFmtId="0" fontId="6" fillId="17" borderId="3" xfId="4" applyFont="1" applyFill="1" applyBorder="1" applyAlignment="1" applyProtection="1">
      <alignment horizontal="center" vertical="center"/>
    </xf>
    <xf numFmtId="166" fontId="6" fillId="17" borderId="3" xfId="4" applyNumberFormat="1" applyFont="1" applyFill="1" applyBorder="1" applyAlignment="1" applyProtection="1">
      <alignment horizontal="center" vertical="center"/>
    </xf>
    <xf numFmtId="166" fontId="6" fillId="15" borderId="3" xfId="4" applyNumberFormat="1" applyFont="1" applyFill="1" applyBorder="1" applyAlignment="1" applyProtection="1">
      <alignment horizontal="center" vertical="center"/>
    </xf>
    <xf numFmtId="0" fontId="6" fillId="15" borderId="3" xfId="4" applyFont="1" applyFill="1" applyBorder="1" applyAlignment="1" applyProtection="1">
      <alignment horizontal="center" vertical="center"/>
    </xf>
    <xf numFmtId="0" fontId="6" fillId="15" borderId="3" xfId="9" applyBorder="1" applyProtection="1">
      <alignment horizontal="left" vertical="center" indent="1"/>
    </xf>
    <xf numFmtId="0" fontId="6" fillId="15" borderId="3" xfId="9" applyFont="1" applyBorder="1" applyProtection="1">
      <alignment horizontal="left" vertical="center" indent="1"/>
    </xf>
    <xf numFmtId="3" fontId="6" fillId="15" borderId="3" xfId="10" applyFont="1" applyBorder="1" applyProtection="1">
      <alignment horizontal="right" vertical="center"/>
    </xf>
    <xf numFmtId="0" fontId="6" fillId="13" borderId="0" xfId="4" applyAlignment="1" applyProtection="1">
      <alignment horizontal="left" vertical="center"/>
    </xf>
    <xf numFmtId="0" fontId="6" fillId="18" borderId="2" xfId="4" applyFill="1" applyBorder="1" applyAlignment="1" applyProtection="1">
      <alignment vertical="center"/>
    </xf>
    <xf numFmtId="168" fontId="6" fillId="15" borderId="3" xfId="4" applyNumberFormat="1" applyFont="1" applyFill="1" applyBorder="1" applyAlignment="1" applyProtection="1">
      <alignment horizontal="right" vertical="center"/>
    </xf>
    <xf numFmtId="169" fontId="6" fillId="15" borderId="3" xfId="4" applyNumberFormat="1" applyFont="1" applyFill="1" applyBorder="1" applyAlignment="1" applyProtection="1">
      <alignment horizontal="right" vertical="center"/>
    </xf>
    <xf numFmtId="170" fontId="6" fillId="15" borderId="3" xfId="4" applyNumberFormat="1" applyFont="1" applyFill="1" applyBorder="1" applyAlignment="1" applyProtection="1">
      <alignment horizontal="right" vertical="center"/>
    </xf>
    <xf numFmtId="0" fontId="6" fillId="18" borderId="2" xfId="4" applyFill="1" applyBorder="1" applyAlignment="1" applyProtection="1">
      <alignment horizontal="left" vertical="center"/>
    </xf>
    <xf numFmtId="0" fontId="6" fillId="13" borderId="0" xfId="4" applyProtection="1"/>
    <xf numFmtId="0" fontId="6" fillId="18" borderId="1" xfId="4" applyFill="1" applyBorder="1" applyAlignment="1" applyProtection="1">
      <alignment horizontal="left" indent="1"/>
    </xf>
    <xf numFmtId="0" fontId="6" fillId="18" borderId="0" xfId="4" applyFill="1" applyBorder="1" applyProtection="1"/>
    <xf numFmtId="0" fontId="6" fillId="18" borderId="2" xfId="4" applyFill="1" applyBorder="1" applyProtection="1"/>
    <xf numFmtId="172" fontId="6" fillId="15" borderId="3" xfId="4" applyNumberFormat="1" applyFont="1" applyFill="1" applyBorder="1" applyAlignment="1" applyProtection="1">
      <alignment horizontal="right" vertical="center" indent="1"/>
    </xf>
    <xf numFmtId="0" fontId="6" fillId="12" borderId="6" xfId="4" applyFont="1" applyFill="1" applyBorder="1" applyAlignment="1" applyProtection="1">
      <alignment vertical="center"/>
    </xf>
    <xf numFmtId="0" fontId="6" fillId="12" borderId="8" xfId="4" applyFont="1" applyFill="1" applyBorder="1" applyAlignment="1" applyProtection="1">
      <alignment vertical="center"/>
    </xf>
    <xf numFmtId="0" fontId="6" fillId="12" borderId="11" xfId="4" applyFont="1" applyFill="1" applyBorder="1" applyAlignment="1" applyProtection="1">
      <alignment vertical="center"/>
    </xf>
    <xf numFmtId="0" fontId="6" fillId="12" borderId="10" xfId="4" applyFont="1" applyFill="1" applyBorder="1" applyAlignment="1" applyProtection="1">
      <alignment vertical="center"/>
    </xf>
    <xf numFmtId="3" fontId="6" fillId="5" borderId="29" xfId="4" applyNumberFormat="1" applyFont="1" applyFill="1" applyBorder="1" applyAlignment="1" applyProtection="1">
      <alignment horizontal="right" vertical="center" indent="1"/>
    </xf>
    <xf numFmtId="0" fontId="6" fillId="15" borderId="3" xfId="9" applyProtection="1">
      <alignment horizontal="left" vertical="center" indent="1"/>
    </xf>
    <xf numFmtId="3" fontId="6" fillId="5" borderId="19" xfId="4" applyNumberFormat="1" applyFont="1" applyFill="1" applyBorder="1" applyAlignment="1" applyProtection="1">
      <alignment horizontal="right" vertical="center" indent="1"/>
    </xf>
    <xf numFmtId="3" fontId="6" fillId="5" borderId="25" xfId="4" applyNumberFormat="1" applyFont="1" applyFill="1" applyBorder="1" applyAlignment="1" applyProtection="1">
      <alignment horizontal="right" vertical="center" indent="1"/>
    </xf>
    <xf numFmtId="0" fontId="6" fillId="18" borderId="11" xfId="4" applyFill="1" applyBorder="1" applyAlignment="1" applyProtection="1">
      <alignment horizontal="left" indent="1"/>
    </xf>
    <xf numFmtId="0" fontId="6" fillId="18" borderId="12" xfId="4" applyFill="1" applyBorder="1" applyProtection="1"/>
    <xf numFmtId="0" fontId="6" fillId="18" borderId="10" xfId="4" applyFill="1" applyBorder="1" applyProtection="1"/>
    <xf numFmtId="0" fontId="6" fillId="13" borderId="0" xfId="4" applyFont="1" applyAlignment="1" applyProtection="1">
      <alignment vertical="center"/>
    </xf>
    <xf numFmtId="0" fontId="6" fillId="13" borderId="0" xfId="4" applyFont="1" applyBorder="1" applyAlignment="1" applyProtection="1">
      <alignment vertical="center"/>
    </xf>
    <xf numFmtId="0" fontId="15" fillId="8" borderId="3" xfId="4" applyFont="1" applyFill="1" applyBorder="1" applyAlignment="1" applyProtection="1">
      <alignment horizontal="left" vertical="center" wrapText="1" indent="1"/>
      <protection locked="0"/>
    </xf>
    <xf numFmtId="0" fontId="5" fillId="19" borderId="3" xfId="16" applyNumberFormat="1" applyFont="1" applyFill="1" applyBorder="1" applyAlignment="1" applyProtection="1">
      <alignment horizontal="center" vertical="center"/>
      <protection locked="0"/>
    </xf>
    <xf numFmtId="0" fontId="8" fillId="13" borderId="0" xfId="5" applyFont="1" applyFill="1" applyBorder="1" applyAlignment="1" applyProtection="1">
      <alignment horizontal="center" vertical="center"/>
    </xf>
    <xf numFmtId="0" fontId="9" fillId="13" borderId="0" xfId="5" applyFont="1" applyFill="1" applyBorder="1" applyAlignment="1" applyProtection="1">
      <alignment vertical="center"/>
    </xf>
    <xf numFmtId="0" fontId="0" fillId="0" borderId="0" xfId="0" applyBorder="1" applyProtection="1"/>
    <xf numFmtId="164" fontId="5" fillId="6" borderId="2" xfId="1" applyNumberFormat="1" applyFont="1" applyFill="1" applyBorder="1"/>
    <xf numFmtId="164" fontId="5" fillId="6" borderId="0" xfId="1" applyNumberFormat="1" applyFont="1" applyFill="1" applyBorder="1"/>
    <xf numFmtId="164" fontId="5" fillId="6" borderId="12" xfId="1" applyNumberFormat="1" applyFont="1" applyFill="1" applyBorder="1"/>
    <xf numFmtId="164" fontId="5" fillId="6" borderId="10" xfId="1" applyNumberFormat="1" applyFont="1" applyFill="1" applyBorder="1"/>
    <xf numFmtId="0" fontId="5" fillId="8" borderId="14" xfId="0" applyFont="1" applyFill="1" applyBorder="1" applyAlignment="1">
      <alignment horizontal="center" vertical="center" wrapText="1"/>
    </xf>
    <xf numFmtId="0" fontId="5" fillId="10" borderId="14"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19" fillId="0" borderId="0" xfId="0" applyFont="1" applyBorder="1" applyAlignment="1">
      <alignment horizontal="center" vertical="center"/>
    </xf>
    <xf numFmtId="0" fontId="5" fillId="7" borderId="13"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3"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10" borderId="13" xfId="0" applyFont="1" applyFill="1" applyBorder="1" applyAlignment="1">
      <alignment horizontal="center" vertical="center" wrapText="1"/>
    </xf>
    <xf numFmtId="0" fontId="5" fillId="10" borderId="15" xfId="0" applyFont="1" applyFill="1" applyBorder="1" applyAlignment="1">
      <alignment horizontal="center" vertical="center" wrapText="1"/>
    </xf>
    <xf numFmtId="0" fontId="5" fillId="11" borderId="13" xfId="0" applyFont="1" applyFill="1" applyBorder="1" applyAlignment="1">
      <alignment horizontal="center" vertical="center" wrapText="1"/>
    </xf>
    <xf numFmtId="0" fontId="5" fillId="11" borderId="1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5" fillId="9" borderId="15" xfId="0" applyFont="1" applyFill="1" applyBorder="1" applyAlignment="1">
      <alignment horizontal="center" vertical="center" wrapText="1"/>
    </xf>
    <xf numFmtId="164" fontId="5" fillId="6" borderId="1" xfId="1" applyNumberFormat="1" applyFont="1" applyFill="1" applyBorder="1"/>
    <xf numFmtId="164" fontId="5" fillId="6" borderId="11" xfId="1" applyNumberFormat="1" applyFont="1" applyFill="1" applyBorder="1"/>
    <xf numFmtId="0" fontId="5" fillId="10" borderId="3" xfId="0" applyFont="1" applyFill="1" applyBorder="1" applyAlignment="1">
      <alignment horizontal="center" vertical="center"/>
    </xf>
    <xf numFmtId="0" fontId="0" fillId="12" borderId="3" xfId="0" applyFill="1" applyBorder="1"/>
    <xf numFmtId="0" fontId="20" fillId="12" borderId="6" xfId="0" applyFont="1" applyFill="1" applyBorder="1" applyAlignment="1">
      <alignment horizontal="right" vertical="center"/>
    </xf>
    <xf numFmtId="0" fontId="20" fillId="12" borderId="7" xfId="0" applyFont="1" applyFill="1" applyBorder="1" applyAlignment="1">
      <alignment horizontal="right" vertical="center"/>
    </xf>
    <xf numFmtId="0" fontId="0" fillId="12" borderId="7" xfId="0" applyFont="1" applyFill="1" applyBorder="1"/>
    <xf numFmtId="0" fontId="21" fillId="12" borderId="8" xfId="0" applyFont="1" applyFill="1" applyBorder="1" applyAlignment="1">
      <alignment horizontal="center" vertical="center"/>
    </xf>
    <xf numFmtId="165" fontId="5" fillId="19" borderId="3" xfId="2" applyNumberFormat="1" applyFont="1" applyFill="1" applyBorder="1" applyAlignment="1" applyProtection="1">
      <alignment horizontal="center" vertical="center"/>
      <protection locked="0"/>
    </xf>
    <xf numFmtId="0" fontId="20" fillId="12" borderId="11" xfId="0" applyFont="1" applyFill="1" applyBorder="1" applyAlignment="1">
      <alignment horizontal="right" vertical="center"/>
    </xf>
    <xf numFmtId="0" fontId="20" fillId="12" borderId="12" xfId="0" applyFont="1" applyFill="1" applyBorder="1" applyAlignment="1">
      <alignment horizontal="right" vertical="center"/>
    </xf>
    <xf numFmtId="0" fontId="0" fillId="12" borderId="12" xfId="0" applyFont="1" applyFill="1" applyBorder="1"/>
    <xf numFmtId="0" fontId="21" fillId="12" borderId="10" xfId="0" applyFont="1" applyFill="1" applyBorder="1" applyAlignment="1">
      <alignment horizontal="center" vertical="center"/>
    </xf>
    <xf numFmtId="164" fontId="5" fillId="19" borderId="3" xfId="1" applyNumberFormat="1" applyFont="1" applyFill="1" applyBorder="1" applyAlignment="1" applyProtection="1">
      <alignment vertical="center"/>
      <protection locked="0"/>
    </xf>
    <xf numFmtId="0" fontId="5" fillId="20" borderId="15" xfId="0" applyFont="1" applyFill="1" applyBorder="1" applyAlignment="1">
      <alignment horizontal="center" vertical="center" wrapText="1"/>
    </xf>
    <xf numFmtId="0" fontId="17" fillId="0" borderId="0" xfId="0" applyFont="1" applyAlignment="1">
      <alignment horizontal="left" indent="1"/>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10" borderId="13" xfId="0" applyFont="1" applyFill="1" applyBorder="1" applyAlignment="1">
      <alignment horizontal="center" vertical="center"/>
    </xf>
    <xf numFmtId="0" fontId="5" fillId="10" borderId="14" xfId="0" applyFont="1" applyFill="1" applyBorder="1" applyAlignment="1">
      <alignment horizontal="center" vertical="center"/>
    </xf>
    <xf numFmtId="0" fontId="5" fillId="10" borderId="15"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9" borderId="13" xfId="0" applyFont="1" applyFill="1" applyBorder="1" applyAlignment="1">
      <alignment horizontal="center" vertical="center"/>
    </xf>
    <xf numFmtId="0" fontId="5" fillId="9" borderId="15" xfId="0" applyFont="1" applyFill="1" applyBorder="1" applyAlignment="1">
      <alignment horizontal="center" vertical="center"/>
    </xf>
    <xf numFmtId="0" fontId="10" fillId="18" borderId="6" xfId="4" applyFont="1" applyFill="1" applyBorder="1" applyAlignment="1" applyProtection="1">
      <alignment horizontal="center" vertical="center"/>
    </xf>
    <xf numFmtId="0" fontId="10" fillId="18" borderId="7" xfId="4" applyFont="1" applyFill="1" applyBorder="1" applyAlignment="1" applyProtection="1">
      <alignment horizontal="center" vertical="center"/>
    </xf>
    <xf numFmtId="0" fontId="10" fillId="18" borderId="8" xfId="4" applyFont="1" applyFill="1" applyBorder="1" applyAlignment="1" applyProtection="1">
      <alignment horizontal="center" vertical="center"/>
    </xf>
    <xf numFmtId="0" fontId="6" fillId="16" borderId="6" xfId="4" applyFont="1" applyFill="1" applyBorder="1" applyAlignment="1" applyProtection="1">
      <alignment horizontal="left" vertical="center" wrapText="1" indent="1"/>
    </xf>
    <xf numFmtId="0" fontId="6" fillId="16" borderId="7" xfId="4" applyFont="1" applyFill="1" applyBorder="1" applyAlignment="1" applyProtection="1">
      <alignment horizontal="left" vertical="center" wrapText="1" indent="1"/>
    </xf>
    <xf numFmtId="0" fontId="6" fillId="16" borderId="8" xfId="4" applyFont="1" applyFill="1" applyBorder="1" applyAlignment="1" applyProtection="1">
      <alignment horizontal="left" vertical="center" wrapText="1" indent="1"/>
    </xf>
    <xf numFmtId="0" fontId="6" fillId="16" borderId="11" xfId="4" applyFont="1" applyFill="1" applyBorder="1" applyAlignment="1" applyProtection="1">
      <alignment horizontal="left" vertical="center" wrapText="1" indent="1"/>
    </xf>
    <xf numFmtId="0" fontId="6" fillId="16" borderId="12" xfId="4" applyFont="1" applyFill="1" applyBorder="1" applyAlignment="1" applyProtection="1">
      <alignment horizontal="left" vertical="center" wrapText="1" indent="1"/>
    </xf>
    <xf numFmtId="0" fontId="6" fillId="16" borderId="10" xfId="4" applyFont="1" applyFill="1" applyBorder="1" applyAlignment="1" applyProtection="1">
      <alignment horizontal="left" vertical="center" wrapText="1" indent="1"/>
    </xf>
    <xf numFmtId="0" fontId="7" fillId="13" borderId="12" xfId="5" applyFont="1" applyFill="1" applyBorder="1" applyAlignment="1" applyProtection="1">
      <alignment horizontal="center" vertical="center"/>
    </xf>
    <xf numFmtId="0" fontId="6" fillId="5" borderId="30" xfId="4" applyFill="1" applyBorder="1" applyAlignment="1" applyProtection="1">
      <alignment horizontal="left" vertical="center" wrapText="1" indent="1"/>
    </xf>
    <xf numFmtId="0" fontId="6" fillId="5" borderId="31" xfId="4" applyFill="1" applyBorder="1" applyAlignment="1" applyProtection="1">
      <alignment horizontal="left" vertical="center" wrapText="1" indent="1"/>
    </xf>
    <xf numFmtId="0" fontId="6" fillId="5" borderId="32" xfId="4" applyFill="1" applyBorder="1" applyAlignment="1" applyProtection="1">
      <alignment horizontal="left" vertical="center" wrapText="1" indent="1"/>
    </xf>
    <xf numFmtId="0" fontId="6" fillId="5" borderId="16" xfId="4" applyFill="1" applyBorder="1" applyAlignment="1" applyProtection="1">
      <alignment horizontal="left" vertical="center" wrapText="1" indent="1"/>
    </xf>
    <xf numFmtId="0" fontId="6" fillId="5" borderId="17" xfId="4" applyFill="1" applyBorder="1" applyAlignment="1" applyProtection="1">
      <alignment horizontal="left" vertical="center" wrapText="1" indent="1"/>
    </xf>
    <xf numFmtId="0" fontId="6" fillId="5" borderId="18" xfId="4" applyFill="1" applyBorder="1" applyAlignment="1" applyProtection="1">
      <alignment horizontal="left" vertical="center" wrapText="1" indent="1"/>
    </xf>
    <xf numFmtId="0" fontId="6" fillId="5" borderId="30" xfId="4" applyFill="1" applyBorder="1" applyAlignment="1" applyProtection="1">
      <alignment horizontal="left" vertical="center" wrapText="1" indent="2"/>
    </xf>
    <xf numFmtId="0" fontId="6" fillId="5" borderId="31" xfId="4" applyFill="1" applyBorder="1" applyAlignment="1" applyProtection="1">
      <alignment horizontal="left" vertical="center" wrapText="1" indent="2"/>
    </xf>
    <xf numFmtId="0" fontId="6" fillId="5" borderId="32" xfId="4" applyFill="1" applyBorder="1" applyAlignment="1" applyProtection="1">
      <alignment horizontal="left" vertical="center" wrapText="1" indent="2"/>
    </xf>
    <xf numFmtId="0" fontId="6" fillId="5" borderId="16" xfId="4" applyFill="1" applyBorder="1" applyAlignment="1" applyProtection="1">
      <alignment horizontal="left" vertical="center" wrapText="1" indent="2"/>
    </xf>
    <xf numFmtId="0" fontId="6" fillId="5" borderId="17" xfId="4" applyFill="1" applyBorder="1" applyAlignment="1" applyProtection="1">
      <alignment horizontal="left" vertical="center" wrapText="1" indent="2"/>
    </xf>
    <xf numFmtId="0" fontId="6" fillId="5" borderId="18" xfId="4" applyFill="1" applyBorder="1" applyAlignment="1" applyProtection="1">
      <alignment horizontal="left" vertical="center" wrapText="1" indent="2"/>
    </xf>
    <xf numFmtId="0" fontId="6" fillId="16" borderId="13" xfId="4" applyFont="1" applyFill="1" applyBorder="1" applyAlignment="1" applyProtection="1">
      <alignment horizontal="left" vertical="center" wrapText="1" indent="1"/>
    </xf>
    <xf numFmtId="0" fontId="6" fillId="16" borderId="14" xfId="4" applyFont="1" applyFill="1" applyBorder="1" applyAlignment="1" applyProtection="1">
      <alignment horizontal="left" vertical="center" wrapText="1" indent="1"/>
    </xf>
    <xf numFmtId="0" fontId="6" fillId="16" borderId="15" xfId="4" applyFont="1" applyFill="1" applyBorder="1" applyAlignment="1" applyProtection="1">
      <alignment horizontal="left" vertical="center" wrapText="1" indent="1"/>
    </xf>
    <xf numFmtId="49" fontId="11" fillId="12" borderId="5" xfId="4" applyNumberFormat="1" applyFont="1" applyFill="1" applyBorder="1" applyAlignment="1" applyProtection="1">
      <alignment horizontal="left" vertical="center" wrapText="1"/>
    </xf>
    <xf numFmtId="49" fontId="11" fillId="12" borderId="4" xfId="4" applyNumberFormat="1" applyFont="1" applyFill="1" applyBorder="1" applyAlignment="1" applyProtection="1">
      <alignment horizontal="left" vertical="center" wrapText="1"/>
    </xf>
    <xf numFmtId="0" fontId="11" fillId="13" borderId="0" xfId="4" applyFont="1" applyBorder="1" applyAlignment="1" applyProtection="1">
      <alignment horizontal="center" vertical="center" wrapText="1"/>
    </xf>
    <xf numFmtId="0" fontId="11" fillId="13" borderId="12" xfId="4" applyFont="1" applyBorder="1" applyAlignment="1" applyProtection="1">
      <alignment horizontal="center" vertical="center" wrapText="1"/>
    </xf>
    <xf numFmtId="0" fontId="11" fillId="5" borderId="0" xfId="12" applyFont="1" applyFill="1" applyBorder="1" applyAlignment="1" applyProtection="1">
      <alignment horizontal="center" vertical="center" wrapText="1"/>
    </xf>
    <xf numFmtId="0" fontId="11" fillId="5" borderId="12" xfId="12" applyFont="1" applyFill="1" applyBorder="1" applyAlignment="1" applyProtection="1">
      <alignment horizontal="center" vertical="center" wrapText="1"/>
    </xf>
    <xf numFmtId="0" fontId="6" fillId="16" borderId="13" xfId="4" applyFont="1" applyFill="1" applyBorder="1" applyAlignment="1" applyProtection="1">
      <alignment horizontal="left" vertical="center" indent="1"/>
    </xf>
    <xf numFmtId="0" fontId="6" fillId="16" borderId="14" xfId="4" applyFont="1" applyFill="1" applyBorder="1" applyAlignment="1" applyProtection="1">
      <alignment horizontal="left" vertical="center" indent="1"/>
    </xf>
    <xf numFmtId="0" fontId="6" fillId="16" borderId="15" xfId="4" applyFont="1" applyFill="1" applyBorder="1" applyAlignment="1" applyProtection="1">
      <alignment horizontal="left" vertical="center" indent="1"/>
    </xf>
    <xf numFmtId="0" fontId="3" fillId="7" borderId="0" xfId="0" applyFont="1" applyFill="1"/>
    <xf numFmtId="0" fontId="3" fillId="8" borderId="0" xfId="0" applyFont="1" applyFill="1"/>
    <xf numFmtId="0" fontId="3" fillId="8" borderId="0" xfId="0" applyFont="1" applyFill="1" applyAlignment="1">
      <alignment horizontal="left"/>
    </xf>
    <xf numFmtId="0" fontId="3" fillId="10" borderId="0" xfId="0" applyFont="1" applyFill="1" applyAlignment="1">
      <alignment horizontal="left"/>
    </xf>
    <xf numFmtId="0" fontId="3" fillId="20" borderId="0" xfId="0" applyFont="1" applyFill="1"/>
    <xf numFmtId="0" fontId="3" fillId="9" borderId="0" xfId="0" applyFont="1" applyFill="1" applyAlignment="1">
      <alignment horizontal="left"/>
    </xf>
    <xf numFmtId="0" fontId="3" fillId="11" borderId="0" xfId="0" applyFont="1" applyFill="1" applyAlignment="1">
      <alignment horizontal="left"/>
    </xf>
  </cellXfs>
  <cellStyles count="17">
    <cellStyle name="Amounts" xfId="10"/>
    <cellStyle name="Bad" xfId="3" builtinId="27"/>
    <cellStyle name="Bad 2" xfId="7"/>
    <cellStyle name="Calculated" xfId="11"/>
    <cellStyle name="Category" xfId="6"/>
    <cellStyle name="Comma" xfId="16" builtinId="3"/>
    <cellStyle name="Comma 2" xfId="8"/>
    <cellStyle name="Comments" xfId="9"/>
    <cellStyle name="Currency" xfId="1" builtinId="4"/>
    <cellStyle name="Heading 1 2" xfId="5"/>
    <cellStyle name="Heading 2 2" xfId="12"/>
    <cellStyle name="Normal" xfId="0" builtinId="0"/>
    <cellStyle name="Normal 2" xfId="4"/>
    <cellStyle name="Percent" xfId="2" builtinId="5"/>
    <cellStyle name="Percent 2" xfId="14"/>
    <cellStyle name="Remark" xfId="15"/>
    <cellStyle name="Total2" xfId="13"/>
  </cellStyles>
  <dxfs count="12">
    <dxf>
      <fill>
        <patternFill>
          <bgColor rgb="FFFFC7CE"/>
        </patternFill>
      </fill>
    </dxf>
    <dxf>
      <fill>
        <patternFill>
          <bgColor rgb="FFFFCCCC"/>
        </patternFill>
      </fill>
      <border>
        <left style="thin">
          <color indexed="64"/>
        </left>
        <right style="thin">
          <color indexed="64"/>
        </right>
        <top style="thin">
          <color indexed="64"/>
        </top>
        <bottom style="thin">
          <color indexed="64"/>
        </bottom>
      </border>
    </dxf>
    <dxf>
      <fill>
        <patternFill>
          <bgColor rgb="FFFFC7CE"/>
        </patternFill>
      </fill>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
      <fill>
        <patternFill>
          <bgColor rgb="FFFFCCCC"/>
        </patternFill>
      </fill>
      <border>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FF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Graphs!$T$3</c:f>
              <c:strCache>
                <c:ptCount val="1"/>
                <c:pt idx="0">
                  <c:v>Total Exposures</c:v>
                </c:pt>
              </c:strCache>
            </c:strRef>
          </c:tx>
          <c:spPr>
            <a:solidFill>
              <a:schemeClr val="bg2">
                <a:lumMod val="75000"/>
              </a:schemeClr>
            </a:solidFill>
            <a:ln>
              <a:noFill/>
            </a:ln>
            <a:effectLst/>
          </c:spPr>
          <c:invertIfNegative val="0"/>
          <c:cat>
            <c:strRef>
              <c:f>Graphs!$R$4:$R$36</c:f>
              <c:strCache>
                <c:ptCount val="33"/>
                <c:pt idx="0">
                  <c:v>Jpmorgan Chase &amp; Co.</c:v>
                </c:pt>
                <c:pt idx="1">
                  <c:v>Citigroup Inc.</c:v>
                </c:pt>
                <c:pt idx="2">
                  <c:v>Bank Of America Corporation</c:v>
                </c:pt>
                <c:pt idx="3">
                  <c:v>Wells Fargo &amp; Company</c:v>
                </c:pt>
                <c:pt idx="4">
                  <c:v>Goldman Sachs Group, Inc., The</c:v>
                </c:pt>
                <c:pt idx="5">
                  <c:v>Morgan Stanley</c:v>
                </c:pt>
                <c:pt idx="6">
                  <c:v>U.S. Bancorp</c:v>
                </c:pt>
                <c:pt idx="7">
                  <c:v>Pnc Financial Services Group, Inc., The</c:v>
                </c:pt>
                <c:pt idx="8">
                  <c:v>Bank Of New York Mellon Corporation, The</c:v>
                </c:pt>
                <c:pt idx="9">
                  <c:v>Hsbc North America Holdings Inc.</c:v>
                </c:pt>
                <c:pt idx="10">
                  <c:v>State Street Corporation</c:v>
                </c:pt>
                <c:pt idx="11">
                  <c:v>Capital One Financial Corporation</c:v>
                </c:pt>
                <c:pt idx="12">
                  <c:v>Td Bank Us Holding Company</c:v>
                </c:pt>
                <c:pt idx="13">
                  <c:v>Suntrust Banks, Inc.</c:v>
                </c:pt>
                <c:pt idx="14">
                  <c:v>Bb&amp;T Corporation</c:v>
                </c:pt>
                <c:pt idx="15">
                  <c:v>American Express Company</c:v>
                </c:pt>
                <c:pt idx="16">
                  <c:v>Fifth Third Bancorp</c:v>
                </c:pt>
                <c:pt idx="17">
                  <c:v>Bmo Financial Corp.</c:v>
                </c:pt>
                <c:pt idx="18">
                  <c:v>Ally Financial Inc.</c:v>
                </c:pt>
                <c:pt idx="19">
                  <c:v>Unionbancal Corporation</c:v>
                </c:pt>
                <c:pt idx="20">
                  <c:v>Rbs Citizens Financial Group, Inc.</c:v>
                </c:pt>
                <c:pt idx="21">
                  <c:v>Regions Financial Corporation</c:v>
                </c:pt>
                <c:pt idx="22">
                  <c:v>Northern Trust Corporation</c:v>
                </c:pt>
                <c:pt idx="23">
                  <c:v>Keycorp</c:v>
                </c:pt>
                <c:pt idx="24">
                  <c:v>M&amp;T Bank Corporation</c:v>
                </c:pt>
                <c:pt idx="25">
                  <c:v>Bancwest Corporation</c:v>
                </c:pt>
                <c:pt idx="26">
                  <c:v>Bbva Compass Bancshares, Inc.</c:v>
                </c:pt>
                <c:pt idx="27">
                  <c:v>Santander Holdings Usa, Inc.</c:v>
                </c:pt>
                <c:pt idx="28">
                  <c:v>Comerica Incorporated</c:v>
                </c:pt>
                <c:pt idx="29">
                  <c:v>Discover Financial Services</c:v>
                </c:pt>
                <c:pt idx="30">
                  <c:v>Zions Bancorporation</c:v>
                </c:pt>
                <c:pt idx="31">
                  <c:v>Huntington Bancshares Incorporated</c:v>
                </c:pt>
                <c:pt idx="32">
                  <c:v>Deutsche Bank Trust Corporation</c:v>
                </c:pt>
              </c:strCache>
            </c:strRef>
          </c:cat>
          <c:val>
            <c:numRef>
              <c:f>Graphs!$T$4:$T$36</c:f>
              <c:numCache>
                <c:formatCode>_([$$-409]* #,##0.00_);_([$$-409]* \(#,##0.00\);_([$$-409]* "-"??_);_(@_)</c:formatCode>
                <c:ptCount val="33"/>
                <c:pt idx="0">
                  <c:v>3569551.8</c:v>
                </c:pt>
                <c:pt idx="1">
                  <c:v>2894627.6</c:v>
                </c:pt>
                <c:pt idx="2">
                  <c:v>2695636.963</c:v>
                </c:pt>
                <c:pt idx="3">
                  <c:v>1961304.7</c:v>
                </c:pt>
                <c:pt idx="4">
                  <c:v>1517513.7</c:v>
                </c:pt>
                <c:pt idx="5">
                  <c:v>1282726.862</c:v>
                </c:pt>
                <c:pt idx="6">
                  <c:v>524636.19999999995</c:v>
                </c:pt>
                <c:pt idx="7">
                  <c:v>425387.038</c:v>
                </c:pt>
                <c:pt idx="8">
                  <c:v>409666.2</c:v>
                </c:pt>
                <c:pt idx="9">
                  <c:v>405781.91700000002</c:v>
                </c:pt>
                <c:pt idx="10">
                  <c:v>345428.17</c:v>
                </c:pt>
                <c:pt idx="11">
                  <c:v>336207.913</c:v>
                </c:pt>
                <c:pt idx="12">
                  <c:v>276806.64299999998</c:v>
                </c:pt>
                <c:pt idx="13">
                  <c:v>229448.402</c:v>
                </c:pt>
                <c:pt idx="14">
                  <c:v>212387.101</c:v>
                </c:pt>
                <c:pt idx="15">
                  <c:v>177271.7</c:v>
                </c:pt>
                <c:pt idx="16">
                  <c:v>174422.68599999999</c:v>
                </c:pt>
                <c:pt idx="17">
                  <c:v>162934.99299999999</c:v>
                </c:pt>
                <c:pt idx="18">
                  <c:v>152516</c:v>
                </c:pt>
                <c:pt idx="19">
                  <c:v>146461.571</c:v>
                </c:pt>
                <c:pt idx="20">
                  <c:v>146082.291</c:v>
                </c:pt>
                <c:pt idx="21">
                  <c:v>145969.288</c:v>
                </c:pt>
                <c:pt idx="22">
                  <c:v>142399.20300000001</c:v>
                </c:pt>
                <c:pt idx="23">
                  <c:v>134368.815</c:v>
                </c:pt>
                <c:pt idx="24">
                  <c:v>104645.236</c:v>
                </c:pt>
                <c:pt idx="25">
                  <c:v>102647.429</c:v>
                </c:pt>
                <c:pt idx="26">
                  <c:v>100957.34299999999</c:v>
                </c:pt>
                <c:pt idx="27">
                  <c:v>98283.41</c:v>
                </c:pt>
                <c:pt idx="28">
                  <c:v>98084.048999999999</c:v>
                </c:pt>
                <c:pt idx="29">
                  <c:v>95633.012000000002</c:v>
                </c:pt>
                <c:pt idx="30">
                  <c:v>75164.967999999993</c:v>
                </c:pt>
                <c:pt idx="31">
                  <c:v>64612.413999999997</c:v>
                </c:pt>
                <c:pt idx="32">
                  <c:v>63609</c:v>
                </c:pt>
              </c:numCache>
            </c:numRef>
          </c:val>
        </c:ser>
        <c:dLbls>
          <c:showLegendKey val="0"/>
          <c:showVal val="0"/>
          <c:showCatName val="0"/>
          <c:showSerName val="0"/>
          <c:showPercent val="0"/>
          <c:showBubbleSize val="0"/>
        </c:dLbls>
        <c:gapWidth val="45"/>
        <c:axId val="293376144"/>
        <c:axId val="296199920"/>
      </c:barChart>
      <c:catAx>
        <c:axId val="29337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99920"/>
        <c:crosses val="autoZero"/>
        <c:auto val="1"/>
        <c:lblAlgn val="ctr"/>
        <c:lblOffset val="100"/>
        <c:noMultiLvlLbl val="0"/>
      </c:catAx>
      <c:valAx>
        <c:axId val="29619992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6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Graphs!$X$3</c:f>
              <c:strCache>
                <c:ptCount val="1"/>
                <c:pt idx="0">
                  <c:v>Intra-Financial System Assets</c:v>
                </c:pt>
              </c:strCache>
            </c:strRef>
          </c:tx>
          <c:spPr>
            <a:solidFill>
              <a:schemeClr val="tx2">
                <a:lumMod val="40000"/>
                <a:lumOff val="60000"/>
              </a:schemeClr>
            </a:solidFill>
            <a:ln>
              <a:noFill/>
            </a:ln>
            <a:effectLst/>
          </c:spPr>
          <c:invertIfNegative val="0"/>
          <c:cat>
            <c:strRef>
              <c:f>Graphs!$V$4:$V$36</c:f>
              <c:strCache>
                <c:ptCount val="33"/>
                <c:pt idx="0">
                  <c:v>Morgan Stanley</c:v>
                </c:pt>
                <c:pt idx="1">
                  <c:v>Jpmorgan Chase &amp; Co.</c:v>
                </c:pt>
                <c:pt idx="2">
                  <c:v>Citigroup Inc.</c:v>
                </c:pt>
                <c:pt idx="3">
                  <c:v>Goldman Sachs Group, Inc., The</c:v>
                </c:pt>
                <c:pt idx="4">
                  <c:v>Bank Of America Corporation</c:v>
                </c:pt>
                <c:pt idx="5">
                  <c:v>Wells Fargo &amp; Company</c:v>
                </c:pt>
                <c:pt idx="6">
                  <c:v>Bank Of New York Mellon Corporation, The</c:v>
                </c:pt>
                <c:pt idx="7">
                  <c:v>Northern Trust Corporation</c:v>
                </c:pt>
                <c:pt idx="8">
                  <c:v>Hsbc North America Holdings Inc.</c:v>
                </c:pt>
                <c:pt idx="9">
                  <c:v>State Street Corporation</c:v>
                </c:pt>
                <c:pt idx="10">
                  <c:v>Deutsche Bank Trust Corporation</c:v>
                </c:pt>
                <c:pt idx="11">
                  <c:v>Pnc Financial Services Group, Inc., The</c:v>
                </c:pt>
                <c:pt idx="12">
                  <c:v>Bmo Financial Corp.</c:v>
                </c:pt>
                <c:pt idx="13">
                  <c:v>Td Bank Us Holding Company</c:v>
                </c:pt>
                <c:pt idx="14">
                  <c:v>Capital One Financial Corporation</c:v>
                </c:pt>
                <c:pt idx="15">
                  <c:v>U.S. Bancorp</c:v>
                </c:pt>
                <c:pt idx="16">
                  <c:v>Unionbancal Corporation</c:v>
                </c:pt>
                <c:pt idx="17">
                  <c:v>Comerica Incorporated</c:v>
                </c:pt>
                <c:pt idx="18">
                  <c:v>American Express Company</c:v>
                </c:pt>
                <c:pt idx="19">
                  <c:v>Discover Financial Services</c:v>
                </c:pt>
                <c:pt idx="20">
                  <c:v>Keycorp</c:v>
                </c:pt>
                <c:pt idx="21">
                  <c:v>Ally Financial Inc.</c:v>
                </c:pt>
                <c:pt idx="22">
                  <c:v>Fifth Third Bancorp</c:v>
                </c:pt>
                <c:pt idx="23">
                  <c:v>Santander Holdings Usa, Inc.</c:v>
                </c:pt>
                <c:pt idx="24">
                  <c:v>Rbs Citizens Financial Group, Inc.</c:v>
                </c:pt>
                <c:pt idx="25">
                  <c:v>Bbva Compass Bancshares, Inc.</c:v>
                </c:pt>
                <c:pt idx="26">
                  <c:v>Suntrust Banks, Inc.</c:v>
                </c:pt>
                <c:pt idx="27">
                  <c:v>Zions Bancorporation</c:v>
                </c:pt>
                <c:pt idx="28">
                  <c:v>M&amp;T Bank Corporation</c:v>
                </c:pt>
                <c:pt idx="29">
                  <c:v>Huntington Bancshares Incorporated</c:v>
                </c:pt>
                <c:pt idx="30">
                  <c:v>Bb&amp;T Corporation</c:v>
                </c:pt>
                <c:pt idx="31">
                  <c:v>Regions Financial Corporation</c:v>
                </c:pt>
                <c:pt idx="32">
                  <c:v>Bancwest Corporation</c:v>
                </c:pt>
              </c:strCache>
            </c:strRef>
          </c:cat>
          <c:val>
            <c:numRef>
              <c:f>Graphs!$X$4:$X$35</c:f>
              <c:numCache>
                <c:formatCode>_([$$-409]* #,##0.00_);_([$$-409]* \(#,##0.00\);_([$$-409]* "-"??_);_(@_)</c:formatCode>
                <c:ptCount val="32"/>
                <c:pt idx="0">
                  <c:v>535021.79799999995</c:v>
                </c:pt>
                <c:pt idx="1">
                  <c:v>421963</c:v>
                </c:pt>
                <c:pt idx="2">
                  <c:v>420904</c:v>
                </c:pt>
                <c:pt idx="3">
                  <c:v>336644</c:v>
                </c:pt>
                <c:pt idx="4">
                  <c:v>293938.65899999999</c:v>
                </c:pt>
                <c:pt idx="5">
                  <c:v>110263</c:v>
                </c:pt>
                <c:pt idx="6">
                  <c:v>79313</c:v>
                </c:pt>
                <c:pt idx="7">
                  <c:v>43593.978000000003</c:v>
                </c:pt>
                <c:pt idx="8">
                  <c:v>35711.364999999998</c:v>
                </c:pt>
                <c:pt idx="9">
                  <c:v>30393.030999999999</c:v>
                </c:pt>
                <c:pt idx="10">
                  <c:v>19744</c:v>
                </c:pt>
                <c:pt idx="11">
                  <c:v>17703</c:v>
                </c:pt>
                <c:pt idx="12">
                  <c:v>15723.663</c:v>
                </c:pt>
                <c:pt idx="13">
                  <c:v>14569.418</c:v>
                </c:pt>
                <c:pt idx="14">
                  <c:v>14186.642</c:v>
                </c:pt>
                <c:pt idx="15">
                  <c:v>11460</c:v>
                </c:pt>
                <c:pt idx="16">
                  <c:v>9834.2180000000008</c:v>
                </c:pt>
                <c:pt idx="17">
                  <c:v>8430.61</c:v>
                </c:pt>
                <c:pt idx="18">
                  <c:v>7155</c:v>
                </c:pt>
                <c:pt idx="19">
                  <c:v>6860.9449999999997</c:v>
                </c:pt>
                <c:pt idx="20">
                  <c:v>6166.3220000000001</c:v>
                </c:pt>
                <c:pt idx="21">
                  <c:v>6098</c:v>
                </c:pt>
                <c:pt idx="22">
                  <c:v>4097.9110000000001</c:v>
                </c:pt>
                <c:pt idx="23">
                  <c:v>3861.761</c:v>
                </c:pt>
                <c:pt idx="24">
                  <c:v>3777.723</c:v>
                </c:pt>
                <c:pt idx="25">
                  <c:v>3574.69</c:v>
                </c:pt>
                <c:pt idx="26">
                  <c:v>3490.9749999999999</c:v>
                </c:pt>
                <c:pt idx="27">
                  <c:v>2607.12</c:v>
                </c:pt>
                <c:pt idx="28">
                  <c:v>2069.7339999999999</c:v>
                </c:pt>
                <c:pt idx="29">
                  <c:v>1550.4159999999999</c:v>
                </c:pt>
                <c:pt idx="30">
                  <c:v>1470.9829999999999</c:v>
                </c:pt>
                <c:pt idx="31">
                  <c:v>1253.874</c:v>
                </c:pt>
              </c:numCache>
            </c:numRef>
          </c:val>
        </c:ser>
        <c:dLbls>
          <c:showLegendKey val="0"/>
          <c:showVal val="0"/>
          <c:showCatName val="0"/>
          <c:showSerName val="0"/>
          <c:showPercent val="0"/>
          <c:showBubbleSize val="0"/>
        </c:dLbls>
        <c:gapWidth val="45"/>
        <c:axId val="296202272"/>
        <c:axId val="296202664"/>
      </c:barChart>
      <c:catAx>
        <c:axId val="29620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2664"/>
        <c:crosses val="autoZero"/>
        <c:auto val="1"/>
        <c:lblAlgn val="ctr"/>
        <c:lblOffset val="100"/>
        <c:noMultiLvlLbl val="0"/>
      </c:catAx>
      <c:valAx>
        <c:axId val="29620266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2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Graphs!$AB$3</c:f>
              <c:strCache>
                <c:ptCount val="1"/>
                <c:pt idx="0">
                  <c:v>Intra-Financial System Liabilities</c:v>
                </c:pt>
              </c:strCache>
            </c:strRef>
          </c:tx>
          <c:spPr>
            <a:solidFill>
              <a:schemeClr val="tx2">
                <a:lumMod val="40000"/>
                <a:lumOff val="60000"/>
              </a:schemeClr>
            </a:solidFill>
            <a:ln>
              <a:noFill/>
            </a:ln>
            <a:effectLst/>
          </c:spPr>
          <c:invertIfNegative val="0"/>
          <c:cat>
            <c:strRef>
              <c:f>Graphs!$Z$4:$Z$36</c:f>
              <c:strCache>
                <c:ptCount val="33"/>
                <c:pt idx="0">
                  <c:v>Jpmorgan Chase &amp; Co.</c:v>
                </c:pt>
                <c:pt idx="1">
                  <c:v>Citigroup Inc.</c:v>
                </c:pt>
                <c:pt idx="2">
                  <c:v>Bank Of New York Mellon Corporation, The</c:v>
                </c:pt>
                <c:pt idx="3">
                  <c:v>Bank Of America Corporation</c:v>
                </c:pt>
                <c:pt idx="4">
                  <c:v>State Street Corporation</c:v>
                </c:pt>
                <c:pt idx="5">
                  <c:v>Morgan Stanley</c:v>
                </c:pt>
                <c:pt idx="6">
                  <c:v>Wells Fargo &amp; Company</c:v>
                </c:pt>
                <c:pt idx="7">
                  <c:v>Goldman Sachs Group, Inc., The</c:v>
                </c:pt>
                <c:pt idx="8">
                  <c:v>Hsbc North America Holdings Inc.</c:v>
                </c:pt>
                <c:pt idx="9">
                  <c:v>American Express Company</c:v>
                </c:pt>
                <c:pt idx="10">
                  <c:v>Deutsche Bank Trust Corporation</c:v>
                </c:pt>
                <c:pt idx="11">
                  <c:v>U.S. Bancorp</c:v>
                </c:pt>
                <c:pt idx="12">
                  <c:v>Ally Financial Inc.</c:v>
                </c:pt>
                <c:pt idx="13">
                  <c:v>Pnc Financial Services Group, Inc., The</c:v>
                </c:pt>
                <c:pt idx="14">
                  <c:v>Northern Trust Corporation</c:v>
                </c:pt>
                <c:pt idx="15">
                  <c:v>Bb&amp;T Corporation</c:v>
                </c:pt>
                <c:pt idx="16">
                  <c:v>Fifth Third Bancorp</c:v>
                </c:pt>
                <c:pt idx="17">
                  <c:v>Bancwest Corporation</c:v>
                </c:pt>
                <c:pt idx="18">
                  <c:v>Regions Financial Corporation</c:v>
                </c:pt>
                <c:pt idx="19">
                  <c:v>Unionbancal Corporation</c:v>
                </c:pt>
                <c:pt idx="20">
                  <c:v>Td Bank Us Holding Company</c:v>
                </c:pt>
                <c:pt idx="21">
                  <c:v>M&amp;T Bank Corporation</c:v>
                </c:pt>
                <c:pt idx="22">
                  <c:v>Comerica Incorporated</c:v>
                </c:pt>
                <c:pt idx="23">
                  <c:v>Rbs Citizens Financial Group, Inc.</c:v>
                </c:pt>
                <c:pt idx="24">
                  <c:v>Zions Bancorporation</c:v>
                </c:pt>
                <c:pt idx="25">
                  <c:v>Capital One Financial Corporation</c:v>
                </c:pt>
                <c:pt idx="26">
                  <c:v>Bbva Compass Bancshares, Inc.</c:v>
                </c:pt>
                <c:pt idx="27">
                  <c:v>Suntrust Banks, Inc.</c:v>
                </c:pt>
                <c:pt idx="28">
                  <c:v>Bmo Financial Corp.</c:v>
                </c:pt>
                <c:pt idx="29">
                  <c:v>Keycorp</c:v>
                </c:pt>
                <c:pt idx="30">
                  <c:v>Santander Holdings Usa, Inc.</c:v>
                </c:pt>
                <c:pt idx="31">
                  <c:v>Huntington Bancshares Incorporated</c:v>
                </c:pt>
                <c:pt idx="32">
                  <c:v>Discover Financial Services</c:v>
                </c:pt>
              </c:strCache>
            </c:strRef>
          </c:cat>
          <c:val>
            <c:numRef>
              <c:f>Graphs!$AB$4:$AB$36</c:f>
              <c:numCache>
                <c:formatCode>_([$$-409]* #,##0.00_);_([$$-409]* \(#,##0.00\);_([$$-409]* "-"??_);_(@_)</c:formatCode>
                <c:ptCount val="33"/>
                <c:pt idx="0">
                  <c:v>544258</c:v>
                </c:pt>
                <c:pt idx="1">
                  <c:v>512523</c:v>
                </c:pt>
                <c:pt idx="2">
                  <c:v>229805</c:v>
                </c:pt>
                <c:pt idx="3">
                  <c:v>219926.538</c:v>
                </c:pt>
                <c:pt idx="4">
                  <c:v>209263.087</c:v>
                </c:pt>
                <c:pt idx="5">
                  <c:v>182491.08900000001</c:v>
                </c:pt>
                <c:pt idx="6">
                  <c:v>128896</c:v>
                </c:pt>
                <c:pt idx="7">
                  <c:v>106942</c:v>
                </c:pt>
                <c:pt idx="8">
                  <c:v>54924.874000000003</c:v>
                </c:pt>
                <c:pt idx="9">
                  <c:v>36921</c:v>
                </c:pt>
                <c:pt idx="10">
                  <c:v>25846</c:v>
                </c:pt>
                <c:pt idx="11">
                  <c:v>21887</c:v>
                </c:pt>
                <c:pt idx="12">
                  <c:v>16534</c:v>
                </c:pt>
                <c:pt idx="13">
                  <c:v>13135</c:v>
                </c:pt>
                <c:pt idx="14">
                  <c:v>12215.42</c:v>
                </c:pt>
                <c:pt idx="15">
                  <c:v>10316.636</c:v>
                </c:pt>
                <c:pt idx="16">
                  <c:v>8942.6470000000008</c:v>
                </c:pt>
                <c:pt idx="17">
                  <c:v>7834.8270000000002</c:v>
                </c:pt>
                <c:pt idx="18">
                  <c:v>6692.8410000000003</c:v>
                </c:pt>
                <c:pt idx="19">
                  <c:v>5857.9530000000004</c:v>
                </c:pt>
                <c:pt idx="20">
                  <c:v>5124.83</c:v>
                </c:pt>
                <c:pt idx="21">
                  <c:v>4983.2709999999997</c:v>
                </c:pt>
                <c:pt idx="22">
                  <c:v>4241.7650000000003</c:v>
                </c:pt>
                <c:pt idx="23">
                  <c:v>3609.7739999999999</c:v>
                </c:pt>
                <c:pt idx="24">
                  <c:v>2500.6170000000002</c:v>
                </c:pt>
                <c:pt idx="25">
                  <c:v>2466.8710000000001</c:v>
                </c:pt>
                <c:pt idx="26">
                  <c:v>2381.3389999999999</c:v>
                </c:pt>
                <c:pt idx="27">
                  <c:v>1307.5239999999999</c:v>
                </c:pt>
                <c:pt idx="28">
                  <c:v>957.76800000000003</c:v>
                </c:pt>
                <c:pt idx="29">
                  <c:v>724.42899999999997</c:v>
                </c:pt>
                <c:pt idx="30">
                  <c:v>401.81799999999998</c:v>
                </c:pt>
                <c:pt idx="31">
                  <c:v>313.49700000000001</c:v>
                </c:pt>
                <c:pt idx="32">
                  <c:v>295.98500000000001</c:v>
                </c:pt>
              </c:numCache>
            </c:numRef>
          </c:val>
        </c:ser>
        <c:dLbls>
          <c:showLegendKey val="0"/>
          <c:showVal val="0"/>
          <c:showCatName val="0"/>
          <c:showSerName val="0"/>
          <c:showPercent val="0"/>
          <c:showBubbleSize val="0"/>
        </c:dLbls>
        <c:gapWidth val="45"/>
        <c:axId val="296203448"/>
        <c:axId val="296203840"/>
      </c:barChart>
      <c:catAx>
        <c:axId val="296203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3840"/>
        <c:crosses val="autoZero"/>
        <c:auto val="1"/>
        <c:lblAlgn val="ctr"/>
        <c:lblOffset val="100"/>
        <c:noMultiLvlLbl val="0"/>
      </c:catAx>
      <c:valAx>
        <c:axId val="29620384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3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Graphs!$AF$3</c:f>
              <c:strCache>
                <c:ptCount val="1"/>
                <c:pt idx="0">
                  <c:v>Securities Outstanding</c:v>
                </c:pt>
              </c:strCache>
            </c:strRef>
          </c:tx>
          <c:spPr>
            <a:solidFill>
              <a:schemeClr val="tx2">
                <a:lumMod val="40000"/>
                <a:lumOff val="60000"/>
              </a:schemeClr>
            </a:solidFill>
            <a:ln>
              <a:noFill/>
            </a:ln>
            <a:effectLst/>
          </c:spPr>
          <c:invertIfNegative val="0"/>
          <c:cat>
            <c:strRef>
              <c:f>Graphs!$AD$4:$AD$36</c:f>
              <c:strCache>
                <c:ptCount val="33"/>
                <c:pt idx="0">
                  <c:v>Jpmorgan Chase &amp; Co.</c:v>
                </c:pt>
                <c:pt idx="1">
                  <c:v>Citigroup Inc.</c:v>
                </c:pt>
                <c:pt idx="2">
                  <c:v>Wells Fargo &amp; Company</c:v>
                </c:pt>
                <c:pt idx="3">
                  <c:v>Bank Of America Corporation</c:v>
                </c:pt>
                <c:pt idx="4">
                  <c:v>Goldman Sachs Group, Inc., The</c:v>
                </c:pt>
                <c:pt idx="5">
                  <c:v>Morgan Stanley</c:v>
                </c:pt>
                <c:pt idx="6">
                  <c:v>American Express Company</c:v>
                </c:pt>
                <c:pt idx="7">
                  <c:v>U.S. Bancorp</c:v>
                </c:pt>
                <c:pt idx="8">
                  <c:v>Ally Financial Inc.</c:v>
                </c:pt>
                <c:pt idx="9">
                  <c:v>Capital One Financial Corporation</c:v>
                </c:pt>
                <c:pt idx="10">
                  <c:v>Discover Financial Services</c:v>
                </c:pt>
                <c:pt idx="11">
                  <c:v>Bb&amp;T Corporation</c:v>
                </c:pt>
                <c:pt idx="12">
                  <c:v>Pnc Financial Services Group, Inc., The</c:v>
                </c:pt>
                <c:pt idx="13">
                  <c:v>Bank Of New York Mellon Corporation, The</c:v>
                </c:pt>
                <c:pt idx="14">
                  <c:v>Hsbc North America Holdings Inc.</c:v>
                </c:pt>
                <c:pt idx="15">
                  <c:v>Suntrust Banks, Inc.</c:v>
                </c:pt>
                <c:pt idx="16">
                  <c:v>State Street Corporation</c:v>
                </c:pt>
                <c:pt idx="17">
                  <c:v>Fifth Third Bancorp</c:v>
                </c:pt>
                <c:pt idx="18">
                  <c:v>Regions Financial Corporation</c:v>
                </c:pt>
                <c:pt idx="19">
                  <c:v>Keycorp</c:v>
                </c:pt>
                <c:pt idx="20">
                  <c:v>Bmo Financial Corp.</c:v>
                </c:pt>
                <c:pt idx="21">
                  <c:v>M&amp;T Bank Corporation</c:v>
                </c:pt>
                <c:pt idx="22">
                  <c:v>Unionbancal Corporation</c:v>
                </c:pt>
                <c:pt idx="23">
                  <c:v>Comerica Incorporated</c:v>
                </c:pt>
                <c:pt idx="24">
                  <c:v>Northern Trust Corporation</c:v>
                </c:pt>
                <c:pt idx="25">
                  <c:v>Huntington Bancshares Incorporated</c:v>
                </c:pt>
                <c:pt idx="26">
                  <c:v>Bbva Compass Bancshares, Inc.</c:v>
                </c:pt>
                <c:pt idx="27">
                  <c:v>Deutsche Bank Trust Corporation</c:v>
                </c:pt>
                <c:pt idx="28">
                  <c:v>Santander Holdings Usa, Inc.</c:v>
                </c:pt>
                <c:pt idx="29">
                  <c:v>Bancwest Corporation</c:v>
                </c:pt>
                <c:pt idx="30">
                  <c:v>Zions Bancorporation</c:v>
                </c:pt>
                <c:pt idx="31">
                  <c:v>Td Bank Us Holding Company</c:v>
                </c:pt>
                <c:pt idx="32">
                  <c:v>Rbs Citizens Financial Group, Inc.</c:v>
                </c:pt>
              </c:strCache>
            </c:strRef>
          </c:cat>
          <c:val>
            <c:numRef>
              <c:f>Graphs!$AF$4:$AF$36</c:f>
              <c:numCache>
                <c:formatCode>_([$$-409]* #,##0.00_);_([$$-409]* \(#,##0.00\);_([$$-409]* "-"??_);_(@_)</c:formatCode>
                <c:ptCount val="33"/>
                <c:pt idx="0">
                  <c:v>598997</c:v>
                </c:pt>
                <c:pt idx="1">
                  <c:v>595500</c:v>
                </c:pt>
                <c:pt idx="2">
                  <c:v>507718</c:v>
                </c:pt>
                <c:pt idx="3">
                  <c:v>488785.261</c:v>
                </c:pt>
                <c:pt idx="4">
                  <c:v>310141</c:v>
                </c:pt>
                <c:pt idx="5">
                  <c:v>231405.818</c:v>
                </c:pt>
                <c:pt idx="6">
                  <c:v>161518</c:v>
                </c:pt>
                <c:pt idx="7">
                  <c:v>138882</c:v>
                </c:pt>
                <c:pt idx="8">
                  <c:v>108149</c:v>
                </c:pt>
                <c:pt idx="9">
                  <c:v>94444.311000000002</c:v>
                </c:pt>
                <c:pt idx="10">
                  <c:v>74146</c:v>
                </c:pt>
                <c:pt idx="11">
                  <c:v>68851.721000000005</c:v>
                </c:pt>
                <c:pt idx="12">
                  <c:v>67592.5</c:v>
                </c:pt>
                <c:pt idx="13">
                  <c:v>61106</c:v>
                </c:pt>
                <c:pt idx="14">
                  <c:v>50430.947999999997</c:v>
                </c:pt>
                <c:pt idx="15">
                  <c:v>49991.783000000003</c:v>
                </c:pt>
                <c:pt idx="16">
                  <c:v>42822.161999999997</c:v>
                </c:pt>
                <c:pt idx="17">
                  <c:v>37550.497000000003</c:v>
                </c:pt>
                <c:pt idx="18">
                  <c:v>27270.646000000001</c:v>
                </c:pt>
                <c:pt idx="19">
                  <c:v>26156.038</c:v>
                </c:pt>
                <c:pt idx="20">
                  <c:v>25682.19</c:v>
                </c:pt>
                <c:pt idx="21">
                  <c:v>21928.216</c:v>
                </c:pt>
                <c:pt idx="22">
                  <c:v>19747.054</c:v>
                </c:pt>
                <c:pt idx="23">
                  <c:v>17245.465</c:v>
                </c:pt>
                <c:pt idx="24">
                  <c:v>16241.617</c:v>
                </c:pt>
                <c:pt idx="25">
                  <c:v>15666.102999999999</c:v>
                </c:pt>
                <c:pt idx="26">
                  <c:v>12790.829</c:v>
                </c:pt>
                <c:pt idx="27">
                  <c:v>11819</c:v>
                </c:pt>
                <c:pt idx="28">
                  <c:v>11631.17</c:v>
                </c:pt>
                <c:pt idx="29">
                  <c:v>11550.342000000001</c:v>
                </c:pt>
                <c:pt idx="30">
                  <c:v>10865.665999999999</c:v>
                </c:pt>
                <c:pt idx="31">
                  <c:v>8343.5339999999997</c:v>
                </c:pt>
                <c:pt idx="32">
                  <c:v>1350</c:v>
                </c:pt>
              </c:numCache>
            </c:numRef>
          </c:val>
        </c:ser>
        <c:dLbls>
          <c:showLegendKey val="0"/>
          <c:showVal val="0"/>
          <c:showCatName val="0"/>
          <c:showSerName val="0"/>
          <c:showPercent val="0"/>
          <c:showBubbleSize val="0"/>
        </c:dLbls>
        <c:gapWidth val="45"/>
        <c:axId val="296206192"/>
        <c:axId val="296206584"/>
      </c:barChart>
      <c:catAx>
        <c:axId val="29620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6584"/>
        <c:crosses val="autoZero"/>
        <c:auto val="1"/>
        <c:lblAlgn val="ctr"/>
        <c:lblOffset val="100"/>
        <c:noMultiLvlLbl val="0"/>
      </c:catAx>
      <c:valAx>
        <c:axId val="29620658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Graphs!$AJ$3</c:f>
              <c:strCache>
                <c:ptCount val="1"/>
                <c:pt idx="0">
                  <c:v>Payments </c:v>
                </c:pt>
              </c:strCache>
            </c:strRef>
          </c:tx>
          <c:spPr>
            <a:solidFill>
              <a:schemeClr val="accent2">
                <a:lumMod val="40000"/>
                <a:lumOff val="60000"/>
              </a:schemeClr>
            </a:solidFill>
            <a:ln>
              <a:noFill/>
            </a:ln>
            <a:effectLst/>
          </c:spPr>
          <c:invertIfNegative val="0"/>
          <c:cat>
            <c:strRef>
              <c:f>Graphs!$AH$4:$AH$36</c:f>
              <c:strCache>
                <c:ptCount val="33"/>
                <c:pt idx="0">
                  <c:v>Jpmorgan Chase &amp; Co.</c:v>
                </c:pt>
                <c:pt idx="1">
                  <c:v>Citigroup Inc.</c:v>
                </c:pt>
                <c:pt idx="2">
                  <c:v>Bank Of New York Mellon Corporation, The</c:v>
                </c:pt>
                <c:pt idx="3">
                  <c:v>Bank Of America Corporation</c:v>
                </c:pt>
                <c:pt idx="4">
                  <c:v>State Street Corporation</c:v>
                </c:pt>
                <c:pt idx="5">
                  <c:v>Deutsche Bank Trust Corporation</c:v>
                </c:pt>
                <c:pt idx="6">
                  <c:v>Northern Trust Corporation</c:v>
                </c:pt>
                <c:pt idx="7">
                  <c:v>Wells Fargo &amp; Company</c:v>
                </c:pt>
                <c:pt idx="8">
                  <c:v>Morgan Stanley</c:v>
                </c:pt>
                <c:pt idx="9">
                  <c:v>Goldman Sachs Group, Inc., The</c:v>
                </c:pt>
                <c:pt idx="10">
                  <c:v>U.S. Bancorp</c:v>
                </c:pt>
                <c:pt idx="11">
                  <c:v>Bmo Financial Corp.</c:v>
                </c:pt>
                <c:pt idx="12">
                  <c:v>Rbs Citizens Financial Group, Inc.</c:v>
                </c:pt>
                <c:pt idx="13">
                  <c:v>Td Bank Us Holding Company</c:v>
                </c:pt>
                <c:pt idx="14">
                  <c:v>Pnc Financial Services Group, Inc., The</c:v>
                </c:pt>
                <c:pt idx="15">
                  <c:v>M&amp;T Bank Corporation</c:v>
                </c:pt>
                <c:pt idx="16">
                  <c:v>Fifth Third Bancorp</c:v>
                </c:pt>
                <c:pt idx="17">
                  <c:v>Hsbc North America Holdings Inc.</c:v>
                </c:pt>
                <c:pt idx="18">
                  <c:v>Unionbancal Corporation</c:v>
                </c:pt>
                <c:pt idx="19">
                  <c:v>Keycorp</c:v>
                </c:pt>
                <c:pt idx="20">
                  <c:v>Bb&amp;T Corporation</c:v>
                </c:pt>
                <c:pt idx="21">
                  <c:v>Capital One Financial Corporation</c:v>
                </c:pt>
                <c:pt idx="22">
                  <c:v>Regions Financial Corporation</c:v>
                </c:pt>
                <c:pt idx="23">
                  <c:v>Suntrust Banks, Inc.</c:v>
                </c:pt>
                <c:pt idx="24">
                  <c:v>Bancwest Corporation</c:v>
                </c:pt>
                <c:pt idx="25">
                  <c:v>Zions Bancorporation</c:v>
                </c:pt>
                <c:pt idx="26">
                  <c:v>Discover Financial Services</c:v>
                </c:pt>
                <c:pt idx="27">
                  <c:v>Huntington Bancshares Incorporated</c:v>
                </c:pt>
                <c:pt idx="28">
                  <c:v>Ally Financial Inc.</c:v>
                </c:pt>
                <c:pt idx="29">
                  <c:v>Comerica Incorporated</c:v>
                </c:pt>
                <c:pt idx="30">
                  <c:v>Bbva Compass Bancshares, Inc.</c:v>
                </c:pt>
                <c:pt idx="31">
                  <c:v>American Express Company</c:v>
                </c:pt>
                <c:pt idx="32">
                  <c:v>Santander Holdings Usa, Inc.</c:v>
                </c:pt>
              </c:strCache>
            </c:strRef>
          </c:cat>
          <c:val>
            <c:numRef>
              <c:f>Graphs!$AJ$4:$AJ$36</c:f>
              <c:numCache>
                <c:formatCode>_([$$-409]* #,##0.00_);_([$$-409]* \(#,##0.00\);_([$$-409]* "-"??_);_(@_)</c:formatCode>
                <c:ptCount val="33"/>
                <c:pt idx="0">
                  <c:v>321458431</c:v>
                </c:pt>
                <c:pt idx="1">
                  <c:v>300782648</c:v>
                </c:pt>
                <c:pt idx="2">
                  <c:v>166278578</c:v>
                </c:pt>
                <c:pt idx="3">
                  <c:v>83704983.989999995</c:v>
                </c:pt>
                <c:pt idx="4">
                  <c:v>59122189.976999998</c:v>
                </c:pt>
                <c:pt idx="5">
                  <c:v>58495158</c:v>
                </c:pt>
                <c:pt idx="6">
                  <c:v>32997307.763</c:v>
                </c:pt>
                <c:pt idx="7">
                  <c:v>28761213</c:v>
                </c:pt>
                <c:pt idx="8">
                  <c:v>9811965.0739999991</c:v>
                </c:pt>
                <c:pt idx="9">
                  <c:v>9584773</c:v>
                </c:pt>
                <c:pt idx="10">
                  <c:v>6918228</c:v>
                </c:pt>
                <c:pt idx="11">
                  <c:v>5244697.7949999999</c:v>
                </c:pt>
                <c:pt idx="12">
                  <c:v>2816151.1549999998</c:v>
                </c:pt>
                <c:pt idx="13">
                  <c:v>2392518.835</c:v>
                </c:pt>
                <c:pt idx="14">
                  <c:v>2004252</c:v>
                </c:pt>
                <c:pt idx="15">
                  <c:v>1594474.13</c:v>
                </c:pt>
                <c:pt idx="16">
                  <c:v>1186752.1640000001</c:v>
                </c:pt>
                <c:pt idx="17">
                  <c:v>1061322.3430000001</c:v>
                </c:pt>
                <c:pt idx="18">
                  <c:v>1058278.541</c:v>
                </c:pt>
                <c:pt idx="19">
                  <c:v>983712.09199999995</c:v>
                </c:pt>
                <c:pt idx="20">
                  <c:v>972398.49699999997</c:v>
                </c:pt>
                <c:pt idx="21">
                  <c:v>913806.35199999996</c:v>
                </c:pt>
                <c:pt idx="22">
                  <c:v>754883.18</c:v>
                </c:pt>
                <c:pt idx="23">
                  <c:v>643952.04599999997</c:v>
                </c:pt>
                <c:pt idx="24">
                  <c:v>443211.74099999998</c:v>
                </c:pt>
                <c:pt idx="25">
                  <c:v>437011.29200000002</c:v>
                </c:pt>
                <c:pt idx="26">
                  <c:v>321092.913</c:v>
                </c:pt>
                <c:pt idx="27">
                  <c:v>302706.092</c:v>
                </c:pt>
                <c:pt idx="28">
                  <c:v>290017</c:v>
                </c:pt>
                <c:pt idx="29">
                  <c:v>245756.383</c:v>
                </c:pt>
                <c:pt idx="30">
                  <c:v>198758.14</c:v>
                </c:pt>
                <c:pt idx="31">
                  <c:v>143718</c:v>
                </c:pt>
                <c:pt idx="32">
                  <c:v>24074.151000000002</c:v>
                </c:pt>
              </c:numCache>
            </c:numRef>
          </c:val>
        </c:ser>
        <c:dLbls>
          <c:showLegendKey val="0"/>
          <c:showVal val="0"/>
          <c:showCatName val="0"/>
          <c:showSerName val="0"/>
          <c:showPercent val="0"/>
          <c:showBubbleSize val="0"/>
        </c:dLbls>
        <c:gapWidth val="45"/>
        <c:axId val="296205800"/>
        <c:axId val="296205408"/>
      </c:barChart>
      <c:catAx>
        <c:axId val="296205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5408"/>
        <c:crosses val="autoZero"/>
        <c:auto val="1"/>
        <c:lblAlgn val="ctr"/>
        <c:lblOffset val="100"/>
        <c:noMultiLvlLbl val="0"/>
      </c:catAx>
      <c:valAx>
        <c:axId val="29620540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5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Graphs!$AN$3</c:f>
              <c:strCache>
                <c:ptCount val="1"/>
                <c:pt idx="0">
                  <c:v>Assets Under Custody</c:v>
                </c:pt>
              </c:strCache>
            </c:strRef>
          </c:tx>
          <c:spPr>
            <a:solidFill>
              <a:schemeClr val="accent2">
                <a:lumMod val="40000"/>
                <a:lumOff val="60000"/>
              </a:schemeClr>
            </a:solidFill>
            <a:ln>
              <a:noFill/>
            </a:ln>
            <a:effectLst/>
          </c:spPr>
          <c:invertIfNegative val="0"/>
          <c:cat>
            <c:strRef>
              <c:f>Graphs!$AL$4:$AL$36</c:f>
              <c:strCache>
                <c:ptCount val="33"/>
                <c:pt idx="0">
                  <c:v>Bank Of New York Mellon Corporation, The</c:v>
                </c:pt>
                <c:pt idx="1">
                  <c:v>Jpmorgan Chase &amp; Co.</c:v>
                </c:pt>
                <c:pt idx="2">
                  <c:v>State Street Corporation</c:v>
                </c:pt>
                <c:pt idx="3">
                  <c:v>Citigroup Inc.</c:v>
                </c:pt>
                <c:pt idx="4">
                  <c:v>Northern Trust Corporation</c:v>
                </c:pt>
                <c:pt idx="5">
                  <c:v>Wells Fargo &amp; Company</c:v>
                </c:pt>
                <c:pt idx="6">
                  <c:v>Morgan Stanley</c:v>
                </c:pt>
                <c:pt idx="7">
                  <c:v>U.S. Bancorp</c:v>
                </c:pt>
                <c:pt idx="8">
                  <c:v>Goldman Sachs Group, Inc., The</c:v>
                </c:pt>
                <c:pt idx="9">
                  <c:v>Bmo Financial Corp.</c:v>
                </c:pt>
                <c:pt idx="10">
                  <c:v>Fifth Third Bancorp</c:v>
                </c:pt>
                <c:pt idx="11">
                  <c:v>Pnc Financial Services Group, Inc., The</c:v>
                </c:pt>
                <c:pt idx="12">
                  <c:v>Bank Of America Corporation</c:v>
                </c:pt>
                <c:pt idx="13">
                  <c:v>Unionbancal Corporation</c:v>
                </c:pt>
                <c:pt idx="14">
                  <c:v>M&amp;T Bank Corporation</c:v>
                </c:pt>
                <c:pt idx="15">
                  <c:v>Keycorp</c:v>
                </c:pt>
                <c:pt idx="16">
                  <c:v>Huntington Bancshares Incorporated</c:v>
                </c:pt>
                <c:pt idx="17">
                  <c:v>Suntrust Banks, Inc.</c:v>
                </c:pt>
                <c:pt idx="18">
                  <c:v>Comerica Incorporated</c:v>
                </c:pt>
                <c:pt idx="19">
                  <c:v>Hsbc North America Holdings Inc.</c:v>
                </c:pt>
                <c:pt idx="20">
                  <c:v>Bb&amp;T Corporation</c:v>
                </c:pt>
                <c:pt idx="21">
                  <c:v>Regions Financial Corporation</c:v>
                </c:pt>
                <c:pt idx="22">
                  <c:v>Td Bank Us Holding Company</c:v>
                </c:pt>
                <c:pt idx="23">
                  <c:v>Rbs Citizens Financial Group, Inc.</c:v>
                </c:pt>
                <c:pt idx="24">
                  <c:v>Bbva Compass Bancshares, Inc.</c:v>
                </c:pt>
                <c:pt idx="25">
                  <c:v>Zions Bancorporation</c:v>
                </c:pt>
                <c:pt idx="26">
                  <c:v>Bancwest Corporation</c:v>
                </c:pt>
                <c:pt idx="27">
                  <c:v>Capital One Financial Corporation</c:v>
                </c:pt>
                <c:pt idx="28">
                  <c:v>Ally Financial Inc.</c:v>
                </c:pt>
                <c:pt idx="29">
                  <c:v>American Express Company</c:v>
                </c:pt>
                <c:pt idx="30">
                  <c:v>Deutsche Bank Trust Corporation</c:v>
                </c:pt>
                <c:pt idx="31">
                  <c:v>Discover Financial Services</c:v>
                </c:pt>
                <c:pt idx="32">
                  <c:v>Santander Holdings Usa, Inc.</c:v>
                </c:pt>
              </c:strCache>
            </c:strRef>
          </c:cat>
          <c:val>
            <c:numRef>
              <c:f>Graphs!$AN$4:$AN$36</c:f>
              <c:numCache>
                <c:formatCode>_([$$-409]* #,##0.00_);_([$$-409]* \(#,##0.00\);_([$$-409]* "-"??_);_(@_)</c:formatCode>
                <c:ptCount val="33"/>
                <c:pt idx="0">
                  <c:v>23590412</c:v>
                </c:pt>
                <c:pt idx="1">
                  <c:v>21320085</c:v>
                </c:pt>
                <c:pt idx="2">
                  <c:v>20411068</c:v>
                </c:pt>
                <c:pt idx="3">
                  <c:v>11095924</c:v>
                </c:pt>
                <c:pt idx="4">
                  <c:v>5575700</c:v>
                </c:pt>
                <c:pt idx="5">
                  <c:v>2400000</c:v>
                </c:pt>
                <c:pt idx="6">
                  <c:v>1369185.923</c:v>
                </c:pt>
                <c:pt idx="7">
                  <c:v>959466</c:v>
                </c:pt>
                <c:pt idx="8">
                  <c:v>865755</c:v>
                </c:pt>
                <c:pt idx="9">
                  <c:v>257113</c:v>
                </c:pt>
                <c:pt idx="10">
                  <c:v>240024.09599999999</c:v>
                </c:pt>
                <c:pt idx="11">
                  <c:v>161000</c:v>
                </c:pt>
                <c:pt idx="12">
                  <c:v>136190</c:v>
                </c:pt>
                <c:pt idx="13">
                  <c:v>119954.708</c:v>
                </c:pt>
                <c:pt idx="14">
                  <c:v>100836.317</c:v>
                </c:pt>
                <c:pt idx="15">
                  <c:v>82230.812999999995</c:v>
                </c:pt>
                <c:pt idx="16">
                  <c:v>79935.241999999998</c:v>
                </c:pt>
                <c:pt idx="17">
                  <c:v>64437.735000000001</c:v>
                </c:pt>
                <c:pt idx="18">
                  <c:v>53084.402999999998</c:v>
                </c:pt>
                <c:pt idx="19">
                  <c:v>42774.61</c:v>
                </c:pt>
                <c:pt idx="20">
                  <c:v>34913.368000000002</c:v>
                </c:pt>
                <c:pt idx="21">
                  <c:v>22040.422999999999</c:v>
                </c:pt>
                <c:pt idx="22">
                  <c:v>9655.0290000000005</c:v>
                </c:pt>
                <c:pt idx="23">
                  <c:v>6723.9949999999999</c:v>
                </c:pt>
                <c:pt idx="24">
                  <c:v>3069.3150000000001</c:v>
                </c:pt>
                <c:pt idx="25">
                  <c:v>2848.6060000000002</c:v>
                </c:pt>
                <c:pt idx="26">
                  <c:v>2774.232</c:v>
                </c:pt>
                <c:pt idx="27">
                  <c:v>2723.5650000000001</c:v>
                </c:pt>
                <c:pt idx="28">
                  <c:v>0</c:v>
                </c:pt>
                <c:pt idx="29">
                  <c:v>0</c:v>
                </c:pt>
                <c:pt idx="30">
                  <c:v>0</c:v>
                </c:pt>
                <c:pt idx="31">
                  <c:v>0</c:v>
                </c:pt>
                <c:pt idx="32">
                  <c:v>0</c:v>
                </c:pt>
              </c:numCache>
            </c:numRef>
          </c:val>
        </c:ser>
        <c:dLbls>
          <c:showLegendKey val="0"/>
          <c:showVal val="0"/>
          <c:showCatName val="0"/>
          <c:showSerName val="0"/>
          <c:showPercent val="0"/>
          <c:showBubbleSize val="0"/>
        </c:dLbls>
        <c:gapWidth val="45"/>
        <c:axId val="296205016"/>
        <c:axId val="296204624"/>
      </c:barChart>
      <c:catAx>
        <c:axId val="296205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4624"/>
        <c:crosses val="autoZero"/>
        <c:auto val="1"/>
        <c:lblAlgn val="ctr"/>
        <c:lblOffset val="100"/>
        <c:noMultiLvlLbl val="0"/>
      </c:catAx>
      <c:valAx>
        <c:axId val="29620462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96205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Graphs!$AR$3</c:f>
              <c:strCache>
                <c:ptCount val="1"/>
                <c:pt idx="0">
                  <c:v>Underwriting</c:v>
                </c:pt>
              </c:strCache>
            </c:strRef>
          </c:tx>
          <c:spPr>
            <a:solidFill>
              <a:schemeClr val="accent2">
                <a:lumMod val="40000"/>
                <a:lumOff val="60000"/>
              </a:schemeClr>
            </a:solidFill>
            <a:ln>
              <a:noFill/>
            </a:ln>
            <a:effectLst/>
          </c:spPr>
          <c:invertIfNegative val="0"/>
          <c:cat>
            <c:strRef>
              <c:f>Graphs!$AP$4:$AP$36</c:f>
              <c:strCache>
                <c:ptCount val="33"/>
                <c:pt idx="0">
                  <c:v>Jpmorgan Chase &amp; Co.</c:v>
                </c:pt>
                <c:pt idx="1">
                  <c:v>Bank Of America Corporation</c:v>
                </c:pt>
                <c:pt idx="2">
                  <c:v>Goldman Sachs Group, Inc., The</c:v>
                </c:pt>
                <c:pt idx="3">
                  <c:v>Citigroup Inc.</c:v>
                </c:pt>
                <c:pt idx="4">
                  <c:v>Morgan Stanley</c:v>
                </c:pt>
                <c:pt idx="5">
                  <c:v>Wells Fargo &amp; Company</c:v>
                </c:pt>
                <c:pt idx="6">
                  <c:v>Bbva Compass Bancshares, Inc.</c:v>
                </c:pt>
                <c:pt idx="7">
                  <c:v>Hsbc North America Holdings Inc.</c:v>
                </c:pt>
                <c:pt idx="8">
                  <c:v>Regions Financial Corporation</c:v>
                </c:pt>
                <c:pt idx="9">
                  <c:v>M&amp;T Bank Corporation</c:v>
                </c:pt>
                <c:pt idx="10">
                  <c:v>U.S. Bancorp</c:v>
                </c:pt>
                <c:pt idx="11">
                  <c:v>Suntrust Banks, Inc.</c:v>
                </c:pt>
                <c:pt idx="12">
                  <c:v>Pnc Financial Services Group, Inc., The</c:v>
                </c:pt>
                <c:pt idx="13">
                  <c:v>Bmo Financial Corp.</c:v>
                </c:pt>
                <c:pt idx="14">
                  <c:v>Bank Of New York Mellon Corporation, The</c:v>
                </c:pt>
                <c:pt idx="15">
                  <c:v>Bb&amp;T Corporation</c:v>
                </c:pt>
                <c:pt idx="16">
                  <c:v>Fifth Third Bancorp</c:v>
                </c:pt>
                <c:pt idx="17">
                  <c:v>Keycorp</c:v>
                </c:pt>
                <c:pt idx="18">
                  <c:v>Capital One Financial Corporation</c:v>
                </c:pt>
                <c:pt idx="19">
                  <c:v>Comerica Incorporated</c:v>
                </c:pt>
                <c:pt idx="20">
                  <c:v>Huntington Bancshares Incorporated</c:v>
                </c:pt>
                <c:pt idx="21">
                  <c:v>Zions Bancorporation</c:v>
                </c:pt>
                <c:pt idx="22">
                  <c:v>Ally Financial Inc.</c:v>
                </c:pt>
                <c:pt idx="23">
                  <c:v>American Express Company</c:v>
                </c:pt>
                <c:pt idx="24">
                  <c:v>Bancwest Corporation</c:v>
                </c:pt>
                <c:pt idx="25">
                  <c:v>Deutsche Bank Trust Corporation</c:v>
                </c:pt>
                <c:pt idx="26">
                  <c:v>Discover Financial Services</c:v>
                </c:pt>
                <c:pt idx="27">
                  <c:v>Northern Trust Corporation</c:v>
                </c:pt>
                <c:pt idx="28">
                  <c:v>Rbs Citizens Financial Group, Inc.</c:v>
                </c:pt>
                <c:pt idx="29">
                  <c:v>Santander Holdings Usa, Inc.</c:v>
                </c:pt>
                <c:pt idx="30">
                  <c:v>State Street Corporation</c:v>
                </c:pt>
                <c:pt idx="31">
                  <c:v>Td Bank Us Holding Company</c:v>
                </c:pt>
                <c:pt idx="32">
                  <c:v>Unionbancal Corporation</c:v>
                </c:pt>
              </c:strCache>
            </c:strRef>
          </c:cat>
          <c:val>
            <c:numRef>
              <c:f>Graphs!$AR$4:$AR$36</c:f>
              <c:numCache>
                <c:formatCode>_([$$-409]* #,##0.00_);_([$$-409]* \(#,##0.00\);_([$$-409]* "-"??_);_(@_)</c:formatCode>
                <c:ptCount val="33"/>
                <c:pt idx="0">
                  <c:v>507734</c:v>
                </c:pt>
                <c:pt idx="1">
                  <c:v>390267.4</c:v>
                </c:pt>
                <c:pt idx="2">
                  <c:v>371000</c:v>
                </c:pt>
                <c:pt idx="3">
                  <c:v>331012</c:v>
                </c:pt>
                <c:pt idx="4">
                  <c:v>261804.79999999999</c:v>
                </c:pt>
                <c:pt idx="5">
                  <c:v>85947</c:v>
                </c:pt>
                <c:pt idx="6">
                  <c:v>79954.813999999998</c:v>
                </c:pt>
                <c:pt idx="7">
                  <c:v>48735.222999999998</c:v>
                </c:pt>
                <c:pt idx="8">
                  <c:v>44635.402999999998</c:v>
                </c:pt>
                <c:pt idx="9">
                  <c:v>25845.374</c:v>
                </c:pt>
                <c:pt idx="10">
                  <c:v>17199</c:v>
                </c:pt>
                <c:pt idx="11">
                  <c:v>11251.064</c:v>
                </c:pt>
                <c:pt idx="12">
                  <c:v>10044</c:v>
                </c:pt>
                <c:pt idx="13">
                  <c:v>8304.4369999999999</c:v>
                </c:pt>
                <c:pt idx="14">
                  <c:v>5840</c:v>
                </c:pt>
                <c:pt idx="15">
                  <c:v>5511.0330000000004</c:v>
                </c:pt>
                <c:pt idx="16">
                  <c:v>5427.5410000000002</c:v>
                </c:pt>
                <c:pt idx="17">
                  <c:v>5378.5680000000002</c:v>
                </c:pt>
                <c:pt idx="18">
                  <c:v>1850.634</c:v>
                </c:pt>
                <c:pt idx="19">
                  <c:v>1484</c:v>
                </c:pt>
                <c:pt idx="20">
                  <c:v>941.58399999999995</c:v>
                </c:pt>
                <c:pt idx="21">
                  <c:v>231.55</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45"/>
        <c:axId val="457747456"/>
        <c:axId val="457747848"/>
      </c:barChart>
      <c:catAx>
        <c:axId val="45774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7848"/>
        <c:crosses val="autoZero"/>
        <c:auto val="1"/>
        <c:lblAlgn val="ctr"/>
        <c:lblOffset val="100"/>
        <c:noMultiLvlLbl val="0"/>
      </c:catAx>
      <c:valAx>
        <c:axId val="45774784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7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Graphs!$AV$3</c:f>
              <c:strCache>
                <c:ptCount val="1"/>
                <c:pt idx="0">
                  <c:v>OTC Derivatives</c:v>
                </c:pt>
              </c:strCache>
            </c:strRef>
          </c:tx>
          <c:spPr>
            <a:solidFill>
              <a:schemeClr val="accent3">
                <a:lumMod val="40000"/>
                <a:lumOff val="60000"/>
              </a:schemeClr>
            </a:solidFill>
            <a:ln>
              <a:noFill/>
            </a:ln>
            <a:effectLst/>
          </c:spPr>
          <c:invertIfNegative val="0"/>
          <c:cat>
            <c:strRef>
              <c:f>Graphs!$AT$4:$AT$36</c:f>
              <c:strCache>
                <c:ptCount val="33"/>
                <c:pt idx="0">
                  <c:v>Jpmorgan Chase &amp; Co.</c:v>
                </c:pt>
                <c:pt idx="1">
                  <c:v>Citigroup Inc.</c:v>
                </c:pt>
                <c:pt idx="2">
                  <c:v>Bank Of America Corporation</c:v>
                </c:pt>
                <c:pt idx="3">
                  <c:v>Goldman Sachs Group, Inc., The</c:v>
                </c:pt>
                <c:pt idx="4">
                  <c:v>Morgan Stanley</c:v>
                </c:pt>
                <c:pt idx="5">
                  <c:v>Hsbc North America Holdings Inc.</c:v>
                </c:pt>
                <c:pt idx="6">
                  <c:v>Wells Fargo &amp; Company</c:v>
                </c:pt>
                <c:pt idx="7">
                  <c:v>Bank Of New York Mellon Corporation, The</c:v>
                </c:pt>
                <c:pt idx="8">
                  <c:v>State Street Corporation</c:v>
                </c:pt>
                <c:pt idx="9">
                  <c:v>Northern Trust Corporation</c:v>
                </c:pt>
                <c:pt idx="10">
                  <c:v>Pnc Financial Services Group, Inc., The</c:v>
                </c:pt>
                <c:pt idx="11">
                  <c:v>Suntrust Banks, Inc.</c:v>
                </c:pt>
                <c:pt idx="12">
                  <c:v>Td Bank Us Holding Company</c:v>
                </c:pt>
                <c:pt idx="13">
                  <c:v>U.S. Bancorp</c:v>
                </c:pt>
                <c:pt idx="14">
                  <c:v>Regions Financial Corporation</c:v>
                </c:pt>
                <c:pt idx="15">
                  <c:v>Unionbancal Corporation</c:v>
                </c:pt>
                <c:pt idx="16">
                  <c:v>Fifth Third Bancorp</c:v>
                </c:pt>
                <c:pt idx="17">
                  <c:v>Capital One Financial Corporation</c:v>
                </c:pt>
                <c:pt idx="18">
                  <c:v>Keycorp</c:v>
                </c:pt>
                <c:pt idx="19">
                  <c:v>Ally Financial Inc.</c:v>
                </c:pt>
                <c:pt idx="20">
                  <c:v>Bb&amp;T Corporation</c:v>
                </c:pt>
                <c:pt idx="21">
                  <c:v>Rbs Citizens Financial Group, Inc.</c:v>
                </c:pt>
                <c:pt idx="22">
                  <c:v>American Express Company</c:v>
                </c:pt>
                <c:pt idx="23">
                  <c:v>Bmo Financial Corp.</c:v>
                </c:pt>
                <c:pt idx="24">
                  <c:v>M&amp;T Bank Corporation</c:v>
                </c:pt>
                <c:pt idx="25">
                  <c:v>Comerica Incorporated</c:v>
                </c:pt>
                <c:pt idx="26">
                  <c:v>Bbva Compass Bancshares, Inc.</c:v>
                </c:pt>
                <c:pt idx="27">
                  <c:v>Santander Holdings Usa, Inc.</c:v>
                </c:pt>
                <c:pt idx="28">
                  <c:v>Bancwest Corporation</c:v>
                </c:pt>
                <c:pt idx="29">
                  <c:v>Deutsche Bank Trust Corporation</c:v>
                </c:pt>
                <c:pt idx="30">
                  <c:v>Discover Financial Services</c:v>
                </c:pt>
                <c:pt idx="31">
                  <c:v>Huntington Bancshares Incorporated</c:v>
                </c:pt>
                <c:pt idx="32">
                  <c:v>Zions Bancorporation</c:v>
                </c:pt>
              </c:strCache>
            </c:strRef>
          </c:cat>
          <c:val>
            <c:numRef>
              <c:f>Graphs!$AV$4:$AV$36</c:f>
              <c:numCache>
                <c:formatCode>_([$$-409]* #,##0.00_);_([$$-409]* \(#,##0.00\);_([$$-409]* "-"??_);_(@_)</c:formatCode>
                <c:ptCount val="33"/>
                <c:pt idx="0">
                  <c:v>68003662</c:v>
                </c:pt>
                <c:pt idx="1">
                  <c:v>59472006</c:v>
                </c:pt>
                <c:pt idx="2">
                  <c:v>54887232.052000001</c:v>
                </c:pt>
                <c:pt idx="3">
                  <c:v>50355240</c:v>
                </c:pt>
                <c:pt idx="4">
                  <c:v>43610512.376000002</c:v>
                </c:pt>
                <c:pt idx="5">
                  <c:v>5193826.41</c:v>
                </c:pt>
                <c:pt idx="6">
                  <c:v>4879596</c:v>
                </c:pt>
                <c:pt idx="7">
                  <c:v>1157850</c:v>
                </c:pt>
                <c:pt idx="8">
                  <c:v>1141088.6499999999</c:v>
                </c:pt>
                <c:pt idx="9">
                  <c:v>254851.42800000001</c:v>
                </c:pt>
                <c:pt idx="10">
                  <c:v>251979</c:v>
                </c:pt>
                <c:pt idx="11">
                  <c:v>182526.57500000001</c:v>
                </c:pt>
                <c:pt idx="12">
                  <c:v>151227.64300000001</c:v>
                </c:pt>
                <c:pt idx="13">
                  <c:v>106000</c:v>
                </c:pt>
                <c:pt idx="14">
                  <c:v>74346.036999999997</c:v>
                </c:pt>
                <c:pt idx="15">
                  <c:v>64308.843000000001</c:v>
                </c:pt>
                <c:pt idx="16">
                  <c:v>63886.559000000001</c:v>
                </c:pt>
                <c:pt idx="17">
                  <c:v>63418.290999999997</c:v>
                </c:pt>
                <c:pt idx="18">
                  <c:v>61561.347000000002</c:v>
                </c:pt>
                <c:pt idx="19">
                  <c:v>61542</c:v>
                </c:pt>
                <c:pt idx="20">
                  <c:v>59275.900999999998</c:v>
                </c:pt>
                <c:pt idx="21">
                  <c:v>43162.955000000002</c:v>
                </c:pt>
                <c:pt idx="22">
                  <c:v>42224</c:v>
                </c:pt>
                <c:pt idx="23">
                  <c:v>21976.5</c:v>
                </c:pt>
                <c:pt idx="24">
                  <c:v>21408.258000000002</c:v>
                </c:pt>
                <c:pt idx="25">
                  <c:v>20538.469000000001</c:v>
                </c:pt>
                <c:pt idx="26">
                  <c:v>18058.78</c:v>
                </c:pt>
                <c:pt idx="27">
                  <c:v>17537.179</c:v>
                </c:pt>
                <c:pt idx="28">
                  <c:v>15779.84</c:v>
                </c:pt>
                <c:pt idx="29">
                  <c:v>14406</c:v>
                </c:pt>
                <c:pt idx="30">
                  <c:v>11631.07</c:v>
                </c:pt>
                <c:pt idx="31">
                  <c:v>7580.2389999999996</c:v>
                </c:pt>
                <c:pt idx="32">
                  <c:v>3048.64</c:v>
                </c:pt>
              </c:numCache>
            </c:numRef>
          </c:val>
        </c:ser>
        <c:dLbls>
          <c:showLegendKey val="0"/>
          <c:showVal val="0"/>
          <c:showCatName val="0"/>
          <c:showSerName val="0"/>
          <c:showPercent val="0"/>
          <c:showBubbleSize val="0"/>
        </c:dLbls>
        <c:gapWidth val="45"/>
        <c:axId val="457748632"/>
        <c:axId val="457749024"/>
      </c:barChart>
      <c:catAx>
        <c:axId val="457748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9024"/>
        <c:crosses val="autoZero"/>
        <c:auto val="1"/>
        <c:lblAlgn val="ctr"/>
        <c:lblOffset val="100"/>
        <c:noMultiLvlLbl val="0"/>
      </c:catAx>
      <c:valAx>
        <c:axId val="45774902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8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Graphs!$AZ$3</c:f>
              <c:strCache>
                <c:ptCount val="1"/>
                <c:pt idx="0">
                  <c:v>Trading and AFS Securities</c:v>
                </c:pt>
              </c:strCache>
            </c:strRef>
          </c:tx>
          <c:spPr>
            <a:solidFill>
              <a:schemeClr val="accent3">
                <a:lumMod val="40000"/>
                <a:lumOff val="60000"/>
              </a:schemeClr>
            </a:solidFill>
            <a:ln>
              <a:noFill/>
            </a:ln>
            <a:effectLst/>
          </c:spPr>
          <c:invertIfNegative val="0"/>
          <c:cat>
            <c:strRef>
              <c:f>Graphs!$AX$4:$AX$36</c:f>
              <c:strCache>
                <c:ptCount val="33"/>
                <c:pt idx="0">
                  <c:v>Jpmorgan Chase &amp; Co.</c:v>
                </c:pt>
                <c:pt idx="1">
                  <c:v>Morgan Stanley</c:v>
                </c:pt>
                <c:pt idx="2">
                  <c:v>Bank Of America Corporation</c:v>
                </c:pt>
                <c:pt idx="3">
                  <c:v>Goldman Sachs Group, Inc., The</c:v>
                </c:pt>
                <c:pt idx="4">
                  <c:v>Citigroup Inc.</c:v>
                </c:pt>
                <c:pt idx="5">
                  <c:v>Wells Fargo &amp; Company</c:v>
                </c:pt>
                <c:pt idx="6">
                  <c:v>State Street Corporation</c:v>
                </c:pt>
                <c:pt idx="7">
                  <c:v>Hsbc North America Holdings Inc.</c:v>
                </c:pt>
                <c:pt idx="8">
                  <c:v>Bank Of New York Mellon Corporation, The</c:v>
                </c:pt>
                <c:pt idx="9">
                  <c:v>Pnc Financial Services Group, Inc., The</c:v>
                </c:pt>
                <c:pt idx="10">
                  <c:v>Td Bank Us Holding Company</c:v>
                </c:pt>
                <c:pt idx="11">
                  <c:v>Capital One Financial Corporation</c:v>
                </c:pt>
                <c:pt idx="12">
                  <c:v>Suntrust Banks, Inc.</c:v>
                </c:pt>
                <c:pt idx="13">
                  <c:v>U.S. Bancorp</c:v>
                </c:pt>
                <c:pt idx="14">
                  <c:v>Northern Trust Corporation</c:v>
                </c:pt>
                <c:pt idx="15">
                  <c:v>Santander Holdings Usa, Inc.</c:v>
                </c:pt>
                <c:pt idx="16">
                  <c:v>Bmo Financial Corp.</c:v>
                </c:pt>
                <c:pt idx="17">
                  <c:v>Ally Financial Inc.</c:v>
                </c:pt>
                <c:pt idx="18">
                  <c:v>Unionbancal Corporation</c:v>
                </c:pt>
                <c:pt idx="19">
                  <c:v>Fifth Third Bancorp</c:v>
                </c:pt>
                <c:pt idx="20">
                  <c:v>Regions Financial Corporation</c:v>
                </c:pt>
                <c:pt idx="21">
                  <c:v>American Express Company</c:v>
                </c:pt>
                <c:pt idx="22">
                  <c:v>Bb&amp;T Corporation</c:v>
                </c:pt>
                <c:pt idx="23">
                  <c:v>Huntington Bancshares Incorporated</c:v>
                </c:pt>
                <c:pt idx="24">
                  <c:v>Zions Bancorporation</c:v>
                </c:pt>
                <c:pt idx="25">
                  <c:v>Comerica Incorporated</c:v>
                </c:pt>
                <c:pt idx="26">
                  <c:v>Keycorp</c:v>
                </c:pt>
                <c:pt idx="27">
                  <c:v>Bancwest Corporation</c:v>
                </c:pt>
                <c:pt idx="28">
                  <c:v>Bbva Compass Bancshares, Inc.</c:v>
                </c:pt>
                <c:pt idx="29">
                  <c:v>Rbs Citizens Financial Group, Inc.</c:v>
                </c:pt>
                <c:pt idx="30">
                  <c:v>M&amp;T Bank Corporation</c:v>
                </c:pt>
                <c:pt idx="31">
                  <c:v>Discover Financial Services</c:v>
                </c:pt>
                <c:pt idx="32">
                  <c:v>Deutsche Bank Trust Corporation</c:v>
                </c:pt>
              </c:strCache>
            </c:strRef>
          </c:cat>
          <c:val>
            <c:numRef>
              <c:f>Graphs!$AZ$4:$AZ$36</c:f>
              <c:numCache>
                <c:formatCode>_([$$-409]* #,##0.00_);_([$$-409]* \(#,##0.00\);_([$$-409]* "-"??_);_(@_)</c:formatCode>
                <c:ptCount val="33"/>
                <c:pt idx="0">
                  <c:v>446323</c:v>
                </c:pt>
                <c:pt idx="1">
                  <c:v>316368.65500000003</c:v>
                </c:pt>
                <c:pt idx="2">
                  <c:v>203137.92600000001</c:v>
                </c:pt>
                <c:pt idx="3">
                  <c:v>138305</c:v>
                </c:pt>
                <c:pt idx="4">
                  <c:v>130113</c:v>
                </c:pt>
                <c:pt idx="5">
                  <c:v>127761</c:v>
                </c:pt>
                <c:pt idx="6">
                  <c:v>53759.419000000002</c:v>
                </c:pt>
                <c:pt idx="7">
                  <c:v>39638.237999999998</c:v>
                </c:pt>
                <c:pt idx="8">
                  <c:v>38944</c:v>
                </c:pt>
                <c:pt idx="9">
                  <c:v>25920.728999999999</c:v>
                </c:pt>
                <c:pt idx="10">
                  <c:v>17761.485000000001</c:v>
                </c:pt>
                <c:pt idx="11">
                  <c:v>16185.754999999999</c:v>
                </c:pt>
                <c:pt idx="12">
                  <c:v>14987.093000000001</c:v>
                </c:pt>
                <c:pt idx="13">
                  <c:v>12961</c:v>
                </c:pt>
                <c:pt idx="14">
                  <c:v>11761.216</c:v>
                </c:pt>
                <c:pt idx="15">
                  <c:v>11600.007</c:v>
                </c:pt>
                <c:pt idx="16">
                  <c:v>10560.869000000001</c:v>
                </c:pt>
                <c:pt idx="17">
                  <c:v>9027</c:v>
                </c:pt>
                <c:pt idx="18">
                  <c:v>8144.2979999999998</c:v>
                </c:pt>
                <c:pt idx="19">
                  <c:v>6808.3919999999998</c:v>
                </c:pt>
                <c:pt idx="20">
                  <c:v>5061.2979999999998</c:v>
                </c:pt>
                <c:pt idx="21">
                  <c:v>4401</c:v>
                </c:pt>
                <c:pt idx="22">
                  <c:v>4024.306</c:v>
                </c:pt>
                <c:pt idx="23">
                  <c:v>2909.136</c:v>
                </c:pt>
                <c:pt idx="24">
                  <c:v>2522.819</c:v>
                </c:pt>
                <c:pt idx="25">
                  <c:v>1682.347</c:v>
                </c:pt>
                <c:pt idx="26">
                  <c:v>1643.5160000000001</c:v>
                </c:pt>
                <c:pt idx="27">
                  <c:v>1220.223</c:v>
                </c:pt>
                <c:pt idx="28">
                  <c:v>1088.7339999999999</c:v>
                </c:pt>
                <c:pt idx="29">
                  <c:v>869.36400000000003</c:v>
                </c:pt>
                <c:pt idx="30">
                  <c:v>587.51400000000001</c:v>
                </c:pt>
                <c:pt idx="31">
                  <c:v>559.48199999999997</c:v>
                </c:pt>
                <c:pt idx="32">
                  <c:v>52</c:v>
                </c:pt>
              </c:numCache>
            </c:numRef>
          </c:val>
        </c:ser>
        <c:dLbls>
          <c:showLegendKey val="0"/>
          <c:showVal val="0"/>
          <c:showCatName val="0"/>
          <c:showSerName val="0"/>
          <c:showPercent val="0"/>
          <c:showBubbleSize val="0"/>
        </c:dLbls>
        <c:gapWidth val="45"/>
        <c:axId val="457749808"/>
        <c:axId val="457750200"/>
      </c:barChart>
      <c:catAx>
        <c:axId val="45774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0200"/>
        <c:crosses val="autoZero"/>
        <c:auto val="1"/>
        <c:lblAlgn val="ctr"/>
        <c:lblOffset val="100"/>
        <c:noMultiLvlLbl val="0"/>
      </c:catAx>
      <c:valAx>
        <c:axId val="45775020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9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Graphs!$BD$3</c:f>
              <c:strCache>
                <c:ptCount val="1"/>
                <c:pt idx="0">
                  <c:v>Level 3 Assets</c:v>
                </c:pt>
              </c:strCache>
            </c:strRef>
          </c:tx>
          <c:spPr>
            <a:solidFill>
              <a:schemeClr val="accent3">
                <a:lumMod val="40000"/>
                <a:lumOff val="60000"/>
              </a:schemeClr>
            </a:solidFill>
            <a:ln>
              <a:noFill/>
            </a:ln>
            <a:effectLst/>
          </c:spPr>
          <c:invertIfNegative val="0"/>
          <c:cat>
            <c:strRef>
              <c:f>Graphs!$BB$4:$BB$36</c:f>
              <c:strCache>
                <c:ptCount val="33"/>
                <c:pt idx="0">
                  <c:v>Jpmorgan Chase &amp; Co.</c:v>
                </c:pt>
                <c:pt idx="1">
                  <c:v>Citigroup Inc.</c:v>
                </c:pt>
                <c:pt idx="2">
                  <c:v>Goldman Sachs Group, Inc., The</c:v>
                </c:pt>
                <c:pt idx="3">
                  <c:v>Wells Fargo &amp; Company</c:v>
                </c:pt>
                <c:pt idx="4">
                  <c:v>Bank Of America Corporation</c:v>
                </c:pt>
                <c:pt idx="5">
                  <c:v>Morgan Stanley</c:v>
                </c:pt>
                <c:pt idx="6">
                  <c:v>Pnc Financial Services Group, Inc., The</c:v>
                </c:pt>
                <c:pt idx="7">
                  <c:v>State Street Corporation</c:v>
                </c:pt>
                <c:pt idx="8">
                  <c:v>Hsbc North America Holdings Inc.</c:v>
                </c:pt>
                <c:pt idx="9">
                  <c:v>U.S. Bancorp</c:v>
                </c:pt>
                <c:pt idx="10">
                  <c:v>Capital One Financial Corporation</c:v>
                </c:pt>
                <c:pt idx="11">
                  <c:v>Keycorp</c:v>
                </c:pt>
                <c:pt idx="12">
                  <c:v>Suntrust Banks, Inc.</c:v>
                </c:pt>
                <c:pt idx="13">
                  <c:v>Unionbancal Corporation</c:v>
                </c:pt>
                <c:pt idx="14">
                  <c:v>Bb&amp;T Corporation</c:v>
                </c:pt>
                <c:pt idx="15">
                  <c:v>Td Bank Us Holding Company</c:v>
                </c:pt>
                <c:pt idx="16">
                  <c:v>Zions Bancorporation</c:v>
                </c:pt>
                <c:pt idx="17">
                  <c:v>Huntington Bancshares Incorporated</c:v>
                </c:pt>
                <c:pt idx="18">
                  <c:v>Fifth Third Bancorp</c:v>
                </c:pt>
                <c:pt idx="19">
                  <c:v>Regions Financial Corporation</c:v>
                </c:pt>
                <c:pt idx="20">
                  <c:v>Ally Financial Inc.</c:v>
                </c:pt>
                <c:pt idx="21">
                  <c:v>Santander Holdings Usa, Inc.</c:v>
                </c:pt>
                <c:pt idx="22">
                  <c:v>Comerica Incorporated</c:v>
                </c:pt>
                <c:pt idx="23">
                  <c:v>Bank Of New York Mellon Corporation, The</c:v>
                </c:pt>
                <c:pt idx="24">
                  <c:v>Deutsche Bank Trust Corporation</c:v>
                </c:pt>
                <c:pt idx="25">
                  <c:v>Northern Trust Corporation</c:v>
                </c:pt>
                <c:pt idx="26">
                  <c:v>Bancwest Corporation</c:v>
                </c:pt>
                <c:pt idx="27">
                  <c:v>Bmo Financial Corp.</c:v>
                </c:pt>
                <c:pt idx="28">
                  <c:v>M&amp;T Bank Corporation</c:v>
                </c:pt>
                <c:pt idx="29">
                  <c:v>Bbva Compass Bancshares, Inc.</c:v>
                </c:pt>
                <c:pt idx="30">
                  <c:v>Discover Financial Services</c:v>
                </c:pt>
                <c:pt idx="31">
                  <c:v>Rbs Citizens Financial Group, Inc.</c:v>
                </c:pt>
                <c:pt idx="32">
                  <c:v>American Express Company</c:v>
                </c:pt>
              </c:strCache>
            </c:strRef>
          </c:cat>
          <c:val>
            <c:numRef>
              <c:f>Graphs!$BD$4:$BD$36</c:f>
              <c:numCache>
                <c:formatCode>_([$$-409]* #,##0.00_);_([$$-409]* \(#,##0.00\);_([$$-409]* "-"??_);_(@_)</c:formatCode>
                <c:ptCount val="33"/>
                <c:pt idx="0">
                  <c:v>69310</c:v>
                </c:pt>
                <c:pt idx="1">
                  <c:v>45685</c:v>
                </c:pt>
                <c:pt idx="2">
                  <c:v>43003</c:v>
                </c:pt>
                <c:pt idx="3">
                  <c:v>37171</c:v>
                </c:pt>
                <c:pt idx="4">
                  <c:v>31779</c:v>
                </c:pt>
                <c:pt idx="5">
                  <c:v>23281</c:v>
                </c:pt>
                <c:pt idx="6">
                  <c:v>10635.102999999999</c:v>
                </c:pt>
                <c:pt idx="7">
                  <c:v>7563.6180000000004</c:v>
                </c:pt>
                <c:pt idx="8">
                  <c:v>4205.9679999999998</c:v>
                </c:pt>
                <c:pt idx="9">
                  <c:v>4042</c:v>
                </c:pt>
                <c:pt idx="10">
                  <c:v>3649.2310000000002</c:v>
                </c:pt>
                <c:pt idx="11">
                  <c:v>2764.8420000000001</c:v>
                </c:pt>
                <c:pt idx="12">
                  <c:v>2629.8429999999998</c:v>
                </c:pt>
                <c:pt idx="13">
                  <c:v>2289.1320000000001</c:v>
                </c:pt>
                <c:pt idx="14">
                  <c:v>2201.6779999999999</c:v>
                </c:pt>
                <c:pt idx="15">
                  <c:v>1776.915</c:v>
                </c:pt>
                <c:pt idx="16">
                  <c:v>1387.287</c:v>
                </c:pt>
                <c:pt idx="17">
                  <c:v>883.774</c:v>
                </c:pt>
                <c:pt idx="18">
                  <c:v>488.51900000000001</c:v>
                </c:pt>
                <c:pt idx="19">
                  <c:v>313.26799999999997</c:v>
                </c:pt>
                <c:pt idx="20">
                  <c:v>205</c:v>
                </c:pt>
                <c:pt idx="21">
                  <c:v>195.28800000000001</c:v>
                </c:pt>
                <c:pt idx="22">
                  <c:v>161.518</c:v>
                </c:pt>
                <c:pt idx="23">
                  <c:v>139</c:v>
                </c:pt>
                <c:pt idx="24">
                  <c:v>131</c:v>
                </c:pt>
                <c:pt idx="25">
                  <c:v>98.93</c:v>
                </c:pt>
                <c:pt idx="26">
                  <c:v>86.227999999999994</c:v>
                </c:pt>
                <c:pt idx="27">
                  <c:v>78.116</c:v>
                </c:pt>
                <c:pt idx="28">
                  <c:v>72.549000000000007</c:v>
                </c:pt>
                <c:pt idx="29">
                  <c:v>32.662999999999997</c:v>
                </c:pt>
                <c:pt idx="30">
                  <c:v>4.0979999999999999</c:v>
                </c:pt>
                <c:pt idx="31">
                  <c:v>0.73499999999999999</c:v>
                </c:pt>
                <c:pt idx="32">
                  <c:v>0</c:v>
                </c:pt>
              </c:numCache>
            </c:numRef>
          </c:val>
        </c:ser>
        <c:dLbls>
          <c:showLegendKey val="0"/>
          <c:showVal val="0"/>
          <c:showCatName val="0"/>
          <c:showSerName val="0"/>
          <c:showPercent val="0"/>
          <c:showBubbleSize val="0"/>
        </c:dLbls>
        <c:gapWidth val="45"/>
        <c:axId val="457750984"/>
        <c:axId val="457751376"/>
      </c:barChart>
      <c:catAx>
        <c:axId val="457750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1376"/>
        <c:crosses val="autoZero"/>
        <c:auto val="1"/>
        <c:lblAlgn val="ctr"/>
        <c:lblOffset val="100"/>
        <c:noMultiLvlLbl val="0"/>
      </c:catAx>
      <c:valAx>
        <c:axId val="45775137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0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Graphs!$BH$3</c:f>
              <c:strCache>
                <c:ptCount val="1"/>
                <c:pt idx="0">
                  <c:v>Cross-Jurisdictional Claims</c:v>
                </c:pt>
              </c:strCache>
            </c:strRef>
          </c:tx>
          <c:spPr>
            <a:solidFill>
              <a:schemeClr val="accent4">
                <a:lumMod val="40000"/>
                <a:lumOff val="60000"/>
              </a:schemeClr>
            </a:solidFill>
            <a:ln>
              <a:noFill/>
            </a:ln>
            <a:effectLst/>
          </c:spPr>
          <c:invertIfNegative val="0"/>
          <c:cat>
            <c:strRef>
              <c:f>Graphs!$BF$4:$BF$36</c:f>
              <c:strCache>
                <c:ptCount val="33"/>
                <c:pt idx="0">
                  <c:v>Citigroup Inc.</c:v>
                </c:pt>
                <c:pt idx="1">
                  <c:v>Jpmorgan Chase &amp; Co.</c:v>
                </c:pt>
                <c:pt idx="2">
                  <c:v>Bank Of America Corporation</c:v>
                </c:pt>
                <c:pt idx="3">
                  <c:v>Morgan Stanley</c:v>
                </c:pt>
                <c:pt idx="4">
                  <c:v>Goldman Sachs Group, Inc., The</c:v>
                </c:pt>
                <c:pt idx="5">
                  <c:v>Bank Of New York Mellon Corporation, The</c:v>
                </c:pt>
                <c:pt idx="6">
                  <c:v>Wells Fargo &amp; Company</c:v>
                </c:pt>
                <c:pt idx="7">
                  <c:v>State Street Corporation</c:v>
                </c:pt>
                <c:pt idx="8">
                  <c:v>Hsbc North America Holdings Inc.</c:v>
                </c:pt>
                <c:pt idx="9">
                  <c:v>Td Bank Us Holding Company</c:v>
                </c:pt>
                <c:pt idx="10">
                  <c:v>American Express Company</c:v>
                </c:pt>
                <c:pt idx="11">
                  <c:v>Northern Trust Corporation</c:v>
                </c:pt>
                <c:pt idx="12">
                  <c:v>Capital One Financial Corporation</c:v>
                </c:pt>
                <c:pt idx="13">
                  <c:v>Bmo Financial Corp.</c:v>
                </c:pt>
                <c:pt idx="14">
                  <c:v>Pnc Financial Services Group, Inc., The</c:v>
                </c:pt>
                <c:pt idx="15">
                  <c:v>Fifth Third Bancorp</c:v>
                </c:pt>
                <c:pt idx="16">
                  <c:v>Deutsche Bank Trust Corporation</c:v>
                </c:pt>
                <c:pt idx="17">
                  <c:v>Santander Holdings Usa, Inc.</c:v>
                </c:pt>
                <c:pt idx="18">
                  <c:v>U.S. Bancorp</c:v>
                </c:pt>
                <c:pt idx="19">
                  <c:v>Ally Financial Inc.</c:v>
                </c:pt>
                <c:pt idx="20">
                  <c:v>Keycorp</c:v>
                </c:pt>
                <c:pt idx="21">
                  <c:v>Unionbancal Corporation</c:v>
                </c:pt>
                <c:pt idx="22">
                  <c:v>Comerica Incorporated</c:v>
                </c:pt>
                <c:pt idx="23">
                  <c:v>Rbs Citizens Financial Group, Inc.</c:v>
                </c:pt>
                <c:pt idx="24">
                  <c:v>Suntrust Banks, Inc.</c:v>
                </c:pt>
                <c:pt idx="25">
                  <c:v>Regions Financial Corporation</c:v>
                </c:pt>
                <c:pt idx="26">
                  <c:v>Bbva Compass Bancshares, Inc.</c:v>
                </c:pt>
                <c:pt idx="27">
                  <c:v>Huntington Bancshares Incorporated</c:v>
                </c:pt>
                <c:pt idx="28">
                  <c:v>Bb&amp;T Corporation</c:v>
                </c:pt>
                <c:pt idx="29">
                  <c:v>Bancwest Corporation</c:v>
                </c:pt>
                <c:pt idx="30">
                  <c:v>M&amp;T Bank Corporation</c:v>
                </c:pt>
                <c:pt idx="31">
                  <c:v>Discover Financial Services</c:v>
                </c:pt>
                <c:pt idx="32">
                  <c:v>Zions Bancorporation</c:v>
                </c:pt>
              </c:strCache>
            </c:strRef>
          </c:cat>
          <c:val>
            <c:numRef>
              <c:f>Graphs!$BH$4:$BH$36</c:f>
              <c:numCache>
                <c:formatCode>_([$$-409]* #,##0.00_);_([$$-409]* \(#,##0.00\);_([$$-409]* "-"??_);_(@_)</c:formatCode>
                <c:ptCount val="33"/>
                <c:pt idx="0">
                  <c:v>838644</c:v>
                </c:pt>
                <c:pt idx="1">
                  <c:v>692557</c:v>
                </c:pt>
                <c:pt idx="2">
                  <c:v>387493</c:v>
                </c:pt>
                <c:pt idx="3">
                  <c:v>353380</c:v>
                </c:pt>
                <c:pt idx="4">
                  <c:v>346666</c:v>
                </c:pt>
                <c:pt idx="5">
                  <c:v>86775</c:v>
                </c:pt>
                <c:pt idx="6">
                  <c:v>70104</c:v>
                </c:pt>
                <c:pt idx="7">
                  <c:v>47446.989000000001</c:v>
                </c:pt>
                <c:pt idx="8">
                  <c:v>43465</c:v>
                </c:pt>
                <c:pt idx="9">
                  <c:v>35402</c:v>
                </c:pt>
                <c:pt idx="10">
                  <c:v>29504</c:v>
                </c:pt>
                <c:pt idx="11">
                  <c:v>28277</c:v>
                </c:pt>
                <c:pt idx="12">
                  <c:v>9495</c:v>
                </c:pt>
                <c:pt idx="13">
                  <c:v>6756</c:v>
                </c:pt>
                <c:pt idx="14">
                  <c:v>4895</c:v>
                </c:pt>
                <c:pt idx="15">
                  <c:v>4407</c:v>
                </c:pt>
                <c:pt idx="16">
                  <c:v>3983</c:v>
                </c:pt>
                <c:pt idx="17">
                  <c:v>3824.9059999999999</c:v>
                </c:pt>
                <c:pt idx="18">
                  <c:v>3297</c:v>
                </c:pt>
                <c:pt idx="19">
                  <c:v>2236</c:v>
                </c:pt>
                <c:pt idx="20">
                  <c:v>2218</c:v>
                </c:pt>
                <c:pt idx="21">
                  <c:v>2201</c:v>
                </c:pt>
                <c:pt idx="22">
                  <c:v>1790</c:v>
                </c:pt>
                <c:pt idx="23">
                  <c:v>1689</c:v>
                </c:pt>
                <c:pt idx="24">
                  <c:v>1643</c:v>
                </c:pt>
                <c:pt idx="25">
                  <c:v>1058</c:v>
                </c:pt>
                <c:pt idx="26">
                  <c:v>860</c:v>
                </c:pt>
                <c:pt idx="27">
                  <c:v>834</c:v>
                </c:pt>
                <c:pt idx="28">
                  <c:v>634</c:v>
                </c:pt>
                <c:pt idx="29">
                  <c:v>504</c:v>
                </c:pt>
                <c:pt idx="30">
                  <c:v>272.875</c:v>
                </c:pt>
                <c:pt idx="31">
                  <c:v>192</c:v>
                </c:pt>
                <c:pt idx="32">
                  <c:v>86</c:v>
                </c:pt>
              </c:numCache>
            </c:numRef>
          </c:val>
        </c:ser>
        <c:dLbls>
          <c:showLegendKey val="0"/>
          <c:showVal val="0"/>
          <c:showCatName val="0"/>
          <c:showSerName val="0"/>
          <c:showPercent val="0"/>
          <c:showBubbleSize val="0"/>
        </c:dLbls>
        <c:gapWidth val="45"/>
        <c:axId val="457746672"/>
        <c:axId val="457752160"/>
      </c:barChart>
      <c:catAx>
        <c:axId val="45774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2160"/>
        <c:crosses val="autoZero"/>
        <c:auto val="1"/>
        <c:lblAlgn val="ctr"/>
        <c:lblOffset val="100"/>
        <c:noMultiLvlLbl val="0"/>
      </c:catAx>
      <c:valAx>
        <c:axId val="45775216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46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0299493813273346E-2"/>
          <c:y val="5.2443216232586305E-2"/>
          <c:w val="0.91300630389951254"/>
          <c:h val="0.52904732017193501"/>
        </c:manualLayout>
      </c:layout>
      <c:barChart>
        <c:barDir val="col"/>
        <c:grouping val="clustered"/>
        <c:varyColors val="0"/>
        <c:ser>
          <c:idx val="0"/>
          <c:order val="0"/>
          <c:tx>
            <c:strRef>
              <c:f>Graphs!$BL$3</c:f>
              <c:strCache>
                <c:ptCount val="1"/>
                <c:pt idx="0">
                  <c:v>Cross-Jurisdictional Liabilities</c:v>
                </c:pt>
              </c:strCache>
            </c:strRef>
          </c:tx>
          <c:spPr>
            <a:solidFill>
              <a:schemeClr val="accent4">
                <a:lumMod val="40000"/>
                <a:lumOff val="60000"/>
              </a:schemeClr>
            </a:solidFill>
            <a:ln>
              <a:noFill/>
            </a:ln>
            <a:effectLst/>
          </c:spPr>
          <c:invertIfNegative val="0"/>
          <c:cat>
            <c:strRef>
              <c:f>Graphs!$BJ$4:$BJ$36</c:f>
              <c:strCache>
                <c:ptCount val="33"/>
                <c:pt idx="0">
                  <c:v>Citigroup Inc.</c:v>
                </c:pt>
                <c:pt idx="1">
                  <c:v>Jpmorgan Chase &amp; Co.</c:v>
                </c:pt>
                <c:pt idx="2">
                  <c:v>Morgan Stanley</c:v>
                </c:pt>
                <c:pt idx="3">
                  <c:v>Goldman Sachs Group, Inc., The</c:v>
                </c:pt>
                <c:pt idx="4">
                  <c:v>Bank Of America Corporation</c:v>
                </c:pt>
                <c:pt idx="5">
                  <c:v>Bank Of New York Mellon Corporation, The</c:v>
                </c:pt>
                <c:pt idx="6">
                  <c:v>Wells Fargo &amp; Company</c:v>
                </c:pt>
                <c:pt idx="7">
                  <c:v>State Street Corporation</c:v>
                </c:pt>
                <c:pt idx="8">
                  <c:v>Northern Trust Corporation</c:v>
                </c:pt>
                <c:pt idx="9">
                  <c:v>U.S. Bancorp</c:v>
                </c:pt>
                <c:pt idx="10">
                  <c:v>American Express Company</c:v>
                </c:pt>
                <c:pt idx="11">
                  <c:v>Bmo Financial Corp.</c:v>
                </c:pt>
                <c:pt idx="12">
                  <c:v>Unionbancal Corporation</c:v>
                </c:pt>
                <c:pt idx="13">
                  <c:v>Suntrust Banks, Inc.</c:v>
                </c:pt>
                <c:pt idx="14">
                  <c:v>Pnc Financial Services Group, Inc., The</c:v>
                </c:pt>
                <c:pt idx="15">
                  <c:v>Zions Bancorporation</c:v>
                </c:pt>
                <c:pt idx="16">
                  <c:v>Ally Financial Inc.</c:v>
                </c:pt>
                <c:pt idx="17">
                  <c:v>Capital One Financial Corporation</c:v>
                </c:pt>
                <c:pt idx="18">
                  <c:v>Bbva Compass Bancshares, Inc.</c:v>
                </c:pt>
                <c:pt idx="19">
                  <c:v>Comerica Incorporated</c:v>
                </c:pt>
                <c:pt idx="20">
                  <c:v>Bb&amp;T Corporation</c:v>
                </c:pt>
                <c:pt idx="21">
                  <c:v>Td Bank Us Holding Company</c:v>
                </c:pt>
                <c:pt idx="22">
                  <c:v>Santander Holdings Usa, Inc.</c:v>
                </c:pt>
                <c:pt idx="23">
                  <c:v>Rbs Citizens Financial Group, Inc.</c:v>
                </c:pt>
                <c:pt idx="24">
                  <c:v>Hsbc North America Holdings Inc.</c:v>
                </c:pt>
                <c:pt idx="25">
                  <c:v>Bancwest Corporation</c:v>
                </c:pt>
                <c:pt idx="26">
                  <c:v>Fifth Third Bancorp</c:v>
                </c:pt>
                <c:pt idx="27">
                  <c:v>Regions Financial Corporation</c:v>
                </c:pt>
                <c:pt idx="28">
                  <c:v>Deutsche Bank Trust Corporation</c:v>
                </c:pt>
                <c:pt idx="29">
                  <c:v>M&amp;T Bank Corporation</c:v>
                </c:pt>
                <c:pt idx="30">
                  <c:v>Keycorp</c:v>
                </c:pt>
                <c:pt idx="31">
                  <c:v>Discover Financial Services</c:v>
                </c:pt>
                <c:pt idx="32">
                  <c:v>Huntington Bancshares Incorporated</c:v>
                </c:pt>
              </c:strCache>
            </c:strRef>
          </c:cat>
          <c:val>
            <c:numRef>
              <c:f>Graphs!$BL$4:$BL$36</c:f>
              <c:numCache>
                <c:formatCode>_([$$-409]* #,##0.00_);_([$$-409]* \(#,##0.00\);_([$$-409]* "-"??_);_(@_)</c:formatCode>
                <c:ptCount val="33"/>
                <c:pt idx="0">
                  <c:v>742475</c:v>
                </c:pt>
                <c:pt idx="1">
                  <c:v>673734</c:v>
                </c:pt>
                <c:pt idx="2">
                  <c:v>470008</c:v>
                </c:pt>
                <c:pt idx="3">
                  <c:v>319418</c:v>
                </c:pt>
                <c:pt idx="4">
                  <c:v>245722</c:v>
                </c:pt>
                <c:pt idx="5">
                  <c:v>164125</c:v>
                </c:pt>
                <c:pt idx="6">
                  <c:v>130239</c:v>
                </c:pt>
                <c:pt idx="7">
                  <c:v>124911</c:v>
                </c:pt>
                <c:pt idx="8">
                  <c:v>51357.603000000003</c:v>
                </c:pt>
                <c:pt idx="9">
                  <c:v>33759</c:v>
                </c:pt>
                <c:pt idx="10">
                  <c:v>19906</c:v>
                </c:pt>
                <c:pt idx="11">
                  <c:v>5772</c:v>
                </c:pt>
                <c:pt idx="12">
                  <c:v>2618.3609999999999</c:v>
                </c:pt>
                <c:pt idx="13">
                  <c:v>2002.2339999999999</c:v>
                </c:pt>
                <c:pt idx="14">
                  <c:v>1989</c:v>
                </c:pt>
                <c:pt idx="15">
                  <c:v>1954.2280000000001</c:v>
                </c:pt>
                <c:pt idx="16">
                  <c:v>1932</c:v>
                </c:pt>
                <c:pt idx="17">
                  <c:v>1882.42</c:v>
                </c:pt>
                <c:pt idx="18">
                  <c:v>1864</c:v>
                </c:pt>
                <c:pt idx="19">
                  <c:v>1759</c:v>
                </c:pt>
                <c:pt idx="20">
                  <c:v>1409</c:v>
                </c:pt>
                <c:pt idx="21">
                  <c:v>1244</c:v>
                </c:pt>
                <c:pt idx="22">
                  <c:v>1210.3789999999999</c:v>
                </c:pt>
                <c:pt idx="23">
                  <c:v>954</c:v>
                </c:pt>
                <c:pt idx="24">
                  <c:v>897.96299999999997</c:v>
                </c:pt>
                <c:pt idx="25">
                  <c:v>649.71299999999997</c:v>
                </c:pt>
                <c:pt idx="26">
                  <c:v>562</c:v>
                </c:pt>
                <c:pt idx="27">
                  <c:v>460</c:v>
                </c:pt>
                <c:pt idx="28">
                  <c:v>49</c:v>
                </c:pt>
                <c:pt idx="29">
                  <c:v>30.274000000000001</c:v>
                </c:pt>
                <c:pt idx="30">
                  <c:v>27</c:v>
                </c:pt>
                <c:pt idx="31">
                  <c:v>21</c:v>
                </c:pt>
                <c:pt idx="32">
                  <c:v>0</c:v>
                </c:pt>
              </c:numCache>
            </c:numRef>
          </c:val>
        </c:ser>
        <c:dLbls>
          <c:showLegendKey val="0"/>
          <c:showVal val="0"/>
          <c:showCatName val="0"/>
          <c:showSerName val="0"/>
          <c:showPercent val="0"/>
          <c:showBubbleSize val="0"/>
        </c:dLbls>
        <c:gapWidth val="45"/>
        <c:axId val="457752944"/>
        <c:axId val="457753336"/>
      </c:barChart>
      <c:catAx>
        <c:axId val="45775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3336"/>
        <c:crosses val="autoZero"/>
        <c:auto val="1"/>
        <c:lblAlgn val="ctr"/>
        <c:lblOffset val="100"/>
        <c:noMultiLvlLbl val="0"/>
      </c:catAx>
      <c:valAx>
        <c:axId val="45775333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7752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615860517435314E-2"/>
          <c:y val="3.3212560386473432E-2"/>
          <c:w val="0.91300630389951254"/>
          <c:h val="0.52904732017193501"/>
        </c:manualLayout>
      </c:layout>
      <c:barChart>
        <c:barDir val="col"/>
        <c:grouping val="clustered"/>
        <c:varyColors val="0"/>
        <c:ser>
          <c:idx val="2"/>
          <c:order val="0"/>
          <c:tx>
            <c:strRef>
              <c:f>Graphs!$BP$3</c:f>
              <c:strCache>
                <c:ptCount val="1"/>
                <c:pt idx="0">
                  <c:v>Systemic Score (bps)</c:v>
                </c:pt>
              </c:strCache>
            </c:strRef>
          </c:tx>
          <c:spPr>
            <a:solidFill>
              <a:schemeClr val="accent6">
                <a:lumMod val="40000"/>
                <a:lumOff val="60000"/>
              </a:schemeClr>
            </a:solidFill>
            <a:ln>
              <a:noFill/>
            </a:ln>
            <a:effectLst/>
          </c:spPr>
          <c:invertIfNegative val="0"/>
          <c:cat>
            <c:strRef>
              <c:f>Graphs!$BN$4:$BN$36</c:f>
              <c:strCache>
                <c:ptCount val="33"/>
                <c:pt idx="0">
                  <c:v>Ally Financial Inc.</c:v>
                </c:pt>
                <c:pt idx="1">
                  <c:v>American Express Company</c:v>
                </c:pt>
                <c:pt idx="2">
                  <c:v>Bancwest Corporation</c:v>
                </c:pt>
                <c:pt idx="3">
                  <c:v>Bank Of America Corporation</c:v>
                </c:pt>
                <c:pt idx="4">
                  <c:v>Bank Of New York Mellon Corporation, The</c:v>
                </c:pt>
                <c:pt idx="5">
                  <c:v>Bb&amp;T Corporation</c:v>
                </c:pt>
                <c:pt idx="6">
                  <c:v>Bbva Compass Bancshares, Inc.</c:v>
                </c:pt>
                <c:pt idx="7">
                  <c:v>Bmo Financial Corp.</c:v>
                </c:pt>
                <c:pt idx="8">
                  <c:v>Capital One Financial Corporation</c:v>
                </c:pt>
                <c:pt idx="9">
                  <c:v>Citigroup Inc.</c:v>
                </c:pt>
                <c:pt idx="10">
                  <c:v>Comerica Incorporated</c:v>
                </c:pt>
                <c:pt idx="11">
                  <c:v>Deutsche Bank Trust Corporation</c:v>
                </c:pt>
                <c:pt idx="12">
                  <c:v>Discover Financial Services</c:v>
                </c:pt>
                <c:pt idx="13">
                  <c:v>Fifth Third Bancorp</c:v>
                </c:pt>
                <c:pt idx="14">
                  <c:v>Goldman Sachs Group, Inc., The</c:v>
                </c:pt>
                <c:pt idx="15">
                  <c:v>Hsbc North America Holdings Inc.</c:v>
                </c:pt>
                <c:pt idx="16">
                  <c:v>Huntington Bancshares Incorporated</c:v>
                </c:pt>
                <c:pt idx="17">
                  <c:v>Jpmorgan Chase &amp; Co.</c:v>
                </c:pt>
                <c:pt idx="18">
                  <c:v>Keycorp</c:v>
                </c:pt>
                <c:pt idx="19">
                  <c:v>M&amp;T Bank Corporation</c:v>
                </c:pt>
                <c:pt idx="20">
                  <c:v>Morgan Stanley</c:v>
                </c:pt>
                <c:pt idx="21">
                  <c:v>Northern Trust Corporation</c:v>
                </c:pt>
                <c:pt idx="22">
                  <c:v>Pnc Financial Services Group, Inc., The</c:v>
                </c:pt>
                <c:pt idx="23">
                  <c:v>Rbs Citizens Financial Group, Inc.</c:v>
                </c:pt>
                <c:pt idx="24">
                  <c:v>Regions Financial Corporation</c:v>
                </c:pt>
                <c:pt idx="25">
                  <c:v>Santander Holdings Usa, Inc.</c:v>
                </c:pt>
                <c:pt idx="26">
                  <c:v>State Street Corporation</c:v>
                </c:pt>
                <c:pt idx="27">
                  <c:v>Suntrust Banks, Inc.</c:v>
                </c:pt>
                <c:pt idx="28">
                  <c:v>Td Bank Us Holding Company</c:v>
                </c:pt>
                <c:pt idx="29">
                  <c:v>U.S. Bancorp</c:v>
                </c:pt>
                <c:pt idx="30">
                  <c:v>Unionbancal Corporation</c:v>
                </c:pt>
                <c:pt idx="31">
                  <c:v>Wells Fargo &amp; Company</c:v>
                </c:pt>
                <c:pt idx="32">
                  <c:v>Zions Bancorporation</c:v>
                </c:pt>
              </c:strCache>
            </c:strRef>
          </c:cat>
          <c:val>
            <c:numRef>
              <c:f>Graphs!$BP$4:$BP$36</c:f>
              <c:numCache>
                <c:formatCode>_(* #,##0_);_(* \(#,##0\);_(* "-"??_);_(@_)</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45"/>
        <c:axId val="458197688"/>
        <c:axId val="458198080"/>
      </c:barChart>
      <c:catAx>
        <c:axId val="458197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98080"/>
        <c:crosses val="autoZero"/>
        <c:auto val="1"/>
        <c:lblAlgn val="ctr"/>
        <c:lblOffset val="100"/>
        <c:noMultiLvlLbl val="0"/>
      </c:catAx>
      <c:valAx>
        <c:axId val="45819808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197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15</xdr:col>
      <xdr:colOff>0</xdr:colOff>
      <xdr:row>26</xdr:row>
      <xdr:rowOff>0</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29</xdr:row>
      <xdr:rowOff>1</xdr:rowOff>
    </xdr:from>
    <xdr:to>
      <xdr:col>15</xdr:col>
      <xdr:colOff>0</xdr:colOff>
      <xdr:row>51</xdr:row>
      <xdr:rowOff>1</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55</xdr:row>
      <xdr:rowOff>190499</xdr:rowOff>
    </xdr:from>
    <xdr:to>
      <xdr:col>15</xdr:col>
      <xdr:colOff>0</xdr:colOff>
      <xdr:row>77</xdr:row>
      <xdr:rowOff>187451</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81</xdr:row>
      <xdr:rowOff>0</xdr:rowOff>
    </xdr:from>
    <xdr:to>
      <xdr:col>15</xdr:col>
      <xdr:colOff>0</xdr:colOff>
      <xdr:row>103</xdr:row>
      <xdr:rowOff>0</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108</xdr:row>
      <xdr:rowOff>0</xdr:rowOff>
    </xdr:from>
    <xdr:to>
      <xdr:col>15</xdr:col>
      <xdr:colOff>0</xdr:colOff>
      <xdr:row>130</xdr:row>
      <xdr:rowOff>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133</xdr:row>
      <xdr:rowOff>0</xdr:rowOff>
    </xdr:from>
    <xdr:to>
      <xdr:col>15</xdr:col>
      <xdr:colOff>0</xdr:colOff>
      <xdr:row>155</xdr:row>
      <xdr:rowOff>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160</xdr:row>
      <xdr:rowOff>0</xdr:rowOff>
    </xdr:from>
    <xdr:to>
      <xdr:col>15</xdr:col>
      <xdr:colOff>0</xdr:colOff>
      <xdr:row>182</xdr:row>
      <xdr:rowOff>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185</xdr:row>
      <xdr:rowOff>1</xdr:rowOff>
    </xdr:from>
    <xdr:to>
      <xdr:col>15</xdr:col>
      <xdr:colOff>0</xdr:colOff>
      <xdr:row>207</xdr:row>
      <xdr:rowOff>1</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212</xdr:row>
      <xdr:rowOff>1</xdr:rowOff>
    </xdr:from>
    <xdr:to>
      <xdr:col>15</xdr:col>
      <xdr:colOff>0</xdr:colOff>
      <xdr:row>234</xdr:row>
      <xdr:rowOff>1</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237</xdr:row>
      <xdr:rowOff>1</xdr:rowOff>
    </xdr:from>
    <xdr:to>
      <xdr:col>15</xdr:col>
      <xdr:colOff>0</xdr:colOff>
      <xdr:row>259</xdr:row>
      <xdr:rowOff>1</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0</xdr:colOff>
      <xdr:row>264</xdr:row>
      <xdr:rowOff>0</xdr:rowOff>
    </xdr:from>
    <xdr:to>
      <xdr:col>15</xdr:col>
      <xdr:colOff>0</xdr:colOff>
      <xdr:row>285</xdr:row>
      <xdr:rowOff>187452</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289</xdr:row>
      <xdr:rowOff>1</xdr:rowOff>
    </xdr:from>
    <xdr:to>
      <xdr:col>15</xdr:col>
      <xdr:colOff>0</xdr:colOff>
      <xdr:row>311</xdr:row>
      <xdr:rowOff>1</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316</xdr:row>
      <xdr:rowOff>-1</xdr:rowOff>
    </xdr:from>
    <xdr:to>
      <xdr:col>15</xdr:col>
      <xdr:colOff>0</xdr:colOff>
      <xdr:row>338</xdr:row>
      <xdr:rowOff>0</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79998168889431442"/>
    <pageSetUpPr fitToPage="1"/>
  </sheetPr>
  <dimension ref="A2:P40"/>
  <sheetViews>
    <sheetView showGridLines="0" tabSelected="1" zoomScale="85" zoomScaleNormal="85" workbookViewId="0">
      <selection activeCell="D3" sqref="D3"/>
    </sheetView>
  </sheetViews>
  <sheetFormatPr defaultRowHeight="15"/>
  <cols>
    <col min="1" max="1" width="5.7109375" customWidth="1"/>
    <col min="2" max="2" width="44.7109375" customWidth="1"/>
    <col min="3" max="3" width="12.7109375" customWidth="1"/>
    <col min="4" max="15" width="15.7109375" customWidth="1"/>
  </cols>
  <sheetData>
    <row r="2" spans="1:16" ht="26.25">
      <c r="B2" s="288" t="s">
        <v>471</v>
      </c>
      <c r="C2" s="2"/>
      <c r="D2" s="238" t="s">
        <v>458</v>
      </c>
      <c r="E2" s="238"/>
      <c r="F2" s="238"/>
      <c r="G2" s="238"/>
      <c r="H2" s="238"/>
      <c r="I2" s="238"/>
      <c r="J2" s="238"/>
      <c r="K2" s="238"/>
      <c r="L2" s="238"/>
      <c r="M2" s="238"/>
      <c r="N2" s="238"/>
      <c r="O2" s="238"/>
      <c r="P2" s="1"/>
    </row>
    <row r="3" spans="1:16" ht="18" customHeight="1">
      <c r="C3" s="2"/>
      <c r="D3" s="211" t="s">
        <v>15</v>
      </c>
      <c r="E3" s="318" t="s">
        <v>16</v>
      </c>
      <c r="F3" s="319"/>
      <c r="G3" s="320"/>
      <c r="H3" s="321" t="s">
        <v>21</v>
      </c>
      <c r="I3" s="322"/>
      <c r="J3" s="323"/>
      <c r="K3" s="324" t="s">
        <v>17</v>
      </c>
      <c r="L3" s="325"/>
      <c r="M3" s="326"/>
      <c r="N3" s="327" t="s">
        <v>18</v>
      </c>
      <c r="O3" s="328"/>
    </row>
    <row r="4" spans="1:16">
      <c r="A4" s="1"/>
      <c r="B4" s="290" t="s">
        <v>0</v>
      </c>
      <c r="C4" s="291" t="s">
        <v>1</v>
      </c>
      <c r="D4" s="215" t="s">
        <v>2</v>
      </c>
      <c r="E4" s="292" t="s">
        <v>3</v>
      </c>
      <c r="F4" s="287" t="s">
        <v>4</v>
      </c>
      <c r="G4" s="293" t="s">
        <v>5</v>
      </c>
      <c r="H4" s="292" t="s">
        <v>6</v>
      </c>
      <c r="I4" s="287" t="s">
        <v>7</v>
      </c>
      <c r="J4" s="293" t="s">
        <v>8</v>
      </c>
      <c r="K4" s="292" t="s">
        <v>9</v>
      </c>
      <c r="L4" s="287" t="s">
        <v>10</v>
      </c>
      <c r="M4" s="293" t="s">
        <v>11</v>
      </c>
      <c r="N4" s="292" t="s">
        <v>12</v>
      </c>
      <c r="O4" s="293" t="s">
        <v>13</v>
      </c>
    </row>
    <row r="5" spans="1:16" ht="45" customHeight="1">
      <c r="A5" s="1"/>
      <c r="B5" s="240" t="s">
        <v>459</v>
      </c>
      <c r="C5" s="239" t="s">
        <v>469</v>
      </c>
      <c r="D5" s="211" t="s">
        <v>19</v>
      </c>
      <c r="E5" s="294" t="s">
        <v>455</v>
      </c>
      <c r="F5" s="284" t="s">
        <v>456</v>
      </c>
      <c r="G5" s="295" t="s">
        <v>457</v>
      </c>
      <c r="H5" s="296" t="s">
        <v>27</v>
      </c>
      <c r="I5" s="285" t="s">
        <v>26</v>
      </c>
      <c r="J5" s="297" t="s">
        <v>28</v>
      </c>
      <c r="K5" s="298" t="s">
        <v>25</v>
      </c>
      <c r="L5" s="286" t="s">
        <v>22</v>
      </c>
      <c r="M5" s="299" t="s">
        <v>23</v>
      </c>
      <c r="N5" s="300" t="s">
        <v>24</v>
      </c>
      <c r="O5" s="301" t="s">
        <v>536</v>
      </c>
    </row>
    <row r="6" spans="1:16">
      <c r="A6" s="1"/>
      <c r="B6" s="241" t="str">
        <f>INDEX('FR Y-15 Data'!$A$1:$ED$66,MATCH($C6,'FR Y-15 Data'!$C$1:$C$66,0),MATCH($B$4,'FR Y-15 Data'!$A$1:$EE$1,0))</f>
        <v xml:space="preserve">ALLY FINANCIAL INC.                                                                                                     </v>
      </c>
      <c r="C6" s="191">
        <f>INDEX('FR Y-15 Data'!$A$1:$ED$66,ROWS($C$5:C6)+1,MATCH($C$4,'FR Y-15 Data'!$A$1:$EE$1,0))</f>
        <v>1562859</v>
      </c>
      <c r="D6" s="200">
        <f>INDEX('FR Y-15 Data'!$A$1:$DK$66,MATCH($C6,'FR Y-15 Data'!$C$1:$C$66,0),MATCH(D$4,'FR Y-15 Data'!$A$1:$DK$1,0))/1000</f>
        <v>152516</v>
      </c>
      <c r="E6" s="302">
        <f>INDEX('FR Y-15 Data'!$A$1:$DK$66,MATCH($C6,'FR Y-15 Data'!$C$1:$C$66,0),MATCH(E$4,'FR Y-15 Data'!$A$1:$DK$1,0))/1000</f>
        <v>6098</v>
      </c>
      <c r="F6" s="281">
        <f>INDEX('FR Y-15 Data'!$A$1:$DK$66,MATCH($C6,'FR Y-15 Data'!$C$1:$C$66,0),MATCH(F$4,'FR Y-15 Data'!$A$1:$DK$1,0))/1000</f>
        <v>16534</v>
      </c>
      <c r="G6" s="280">
        <f>INDEX('FR Y-15 Data'!$A$1:$DK$66,MATCH($C6,'FR Y-15 Data'!$C$1:$C$66,0),MATCH(G$4,'FR Y-15 Data'!$A$1:$DK$1,0))/1000</f>
        <v>108149</v>
      </c>
      <c r="H6" s="302">
        <f>INDEX('FR Y-15 Data'!$A$1:$DK$66,MATCH($C6,'FR Y-15 Data'!$C$1:$C$66,0),MATCH(H$4,'FR Y-15 Data'!$A$1:$DK$1,0))/1000</f>
        <v>290017</v>
      </c>
      <c r="I6" s="281">
        <f>INDEX('FR Y-15 Data'!$A$1:$DK$66,MATCH($C6,'FR Y-15 Data'!$C$1:$C$66,0),MATCH(I$4,'FR Y-15 Data'!$A$1:$DK$1,0))/1000</f>
        <v>0</v>
      </c>
      <c r="J6" s="280">
        <f>INDEX('FR Y-15 Data'!$A$1:$DK$66,MATCH($C6,'FR Y-15 Data'!$C$1:$C$66,0),MATCH(J$4,'FR Y-15 Data'!$A$1:$DK$1,0))/1000</f>
        <v>0</v>
      </c>
      <c r="K6" s="302">
        <f>INDEX('FR Y-15 Data'!$A$1:$DK$66,MATCH($C6,'FR Y-15 Data'!$C$1:$C$66,0),MATCH(K$4,'FR Y-15 Data'!$A$1:$DK$1,0))/1000</f>
        <v>61542</v>
      </c>
      <c r="L6" s="281">
        <f>INDEX('FR Y-15 Data'!$A$1:$DK$66,MATCH($C6,'FR Y-15 Data'!$C$1:$C$66,0),MATCH(L$4,'FR Y-15 Data'!$A$1:$DK$1,0))/1000</f>
        <v>9027</v>
      </c>
      <c r="M6" s="280">
        <f>INDEX('FR Y-15 Data'!$A$1:$DK$66,MATCH($C6,'FR Y-15 Data'!$C$1:$C$66,0),MATCH(M$4,'FR Y-15 Data'!$A$1:$DK$1,0))/1000</f>
        <v>205</v>
      </c>
      <c r="N6" s="302">
        <f>INDEX('FR Y-15 Data'!$A$1:$DK$66,MATCH($C6,'FR Y-15 Data'!$C$1:$C$66,0),MATCH(N$4,'FR Y-15 Data'!$A$1:$DK$1,0))/1000</f>
        <v>2236</v>
      </c>
      <c r="O6" s="280">
        <f>INDEX('FR Y-15 Data'!$A$1:$DK$66,MATCH($C6,'FR Y-15 Data'!$C$1:$C$66,0),MATCH(O$4,'FR Y-15 Data'!$A$1:$DK$1,0))/1000</f>
        <v>1932</v>
      </c>
    </row>
    <row r="7" spans="1:16">
      <c r="A7" s="1"/>
      <c r="B7" s="241" t="str">
        <f>INDEX('FR Y-15 Data'!$A$1:$ED$66,MATCH($C7,'FR Y-15 Data'!$C$1:$C$66,0),MATCH($B$4,'FR Y-15 Data'!$A$1:$EE$1,0))</f>
        <v xml:space="preserve">AMERICAN EXPRESS COMPANY                                                                                                </v>
      </c>
      <c r="C7" s="4">
        <f>INDEX('FR Y-15 Data'!$A$1:$ED$66,ROWS($C$5:C7)+1,MATCH($C$4,'FR Y-15 Data'!$A$1:$EE$1,0))</f>
        <v>1275216</v>
      </c>
      <c r="D7" s="200">
        <f>INDEX('FR Y-15 Data'!$A$1:$DK$66,MATCH($C7,'FR Y-15 Data'!$C$1:$C$66,0),MATCH(D$4,'FR Y-15 Data'!$A$1:$DK$1,0))/1000</f>
        <v>177271.7</v>
      </c>
      <c r="E7" s="302">
        <f>INDEX('FR Y-15 Data'!$A$1:$DK$66,MATCH($C7,'FR Y-15 Data'!$C$1:$C$66,0),MATCH(E$4,'FR Y-15 Data'!$A$1:$DK$1,0))/1000</f>
        <v>7155</v>
      </c>
      <c r="F7" s="281">
        <f>INDEX('FR Y-15 Data'!$A$1:$DK$66,MATCH($C7,'FR Y-15 Data'!$C$1:$C$66,0),MATCH(F$4,'FR Y-15 Data'!$A$1:$DK$1,0))/1000</f>
        <v>36921</v>
      </c>
      <c r="G7" s="280">
        <f>INDEX('FR Y-15 Data'!$A$1:$DK$66,MATCH($C7,'FR Y-15 Data'!$C$1:$C$66,0),MATCH(G$4,'FR Y-15 Data'!$A$1:$DK$1,0))/1000</f>
        <v>161518</v>
      </c>
      <c r="H7" s="302">
        <f>INDEX('FR Y-15 Data'!$A$1:$DK$66,MATCH($C7,'FR Y-15 Data'!$C$1:$C$66,0),MATCH(H$4,'FR Y-15 Data'!$A$1:$DK$1,0))/1000</f>
        <v>143718</v>
      </c>
      <c r="I7" s="281">
        <f>INDEX('FR Y-15 Data'!$A$1:$DK$66,MATCH($C7,'FR Y-15 Data'!$C$1:$C$66,0),MATCH(I$4,'FR Y-15 Data'!$A$1:$DK$1,0))/1000</f>
        <v>0</v>
      </c>
      <c r="J7" s="280">
        <f>INDEX('FR Y-15 Data'!$A$1:$DK$66,MATCH($C7,'FR Y-15 Data'!$C$1:$C$66,0),MATCH(J$4,'FR Y-15 Data'!$A$1:$DK$1,0))/1000</f>
        <v>0</v>
      </c>
      <c r="K7" s="302">
        <f>INDEX('FR Y-15 Data'!$A$1:$DK$66,MATCH($C7,'FR Y-15 Data'!$C$1:$C$66,0),MATCH(K$4,'FR Y-15 Data'!$A$1:$DK$1,0))/1000</f>
        <v>42224</v>
      </c>
      <c r="L7" s="281">
        <f>INDEX('FR Y-15 Data'!$A$1:$DK$66,MATCH($C7,'FR Y-15 Data'!$C$1:$C$66,0),MATCH(L$4,'FR Y-15 Data'!$A$1:$DK$1,0))/1000</f>
        <v>4401</v>
      </c>
      <c r="M7" s="280">
        <f>INDEX('FR Y-15 Data'!$A$1:$DK$66,MATCH($C7,'FR Y-15 Data'!$C$1:$C$66,0),MATCH(M$4,'FR Y-15 Data'!$A$1:$DK$1,0))/1000</f>
        <v>0</v>
      </c>
      <c r="N7" s="302">
        <f>INDEX('FR Y-15 Data'!$A$1:$DK$66,MATCH($C7,'FR Y-15 Data'!$C$1:$C$66,0),MATCH(N$4,'FR Y-15 Data'!$A$1:$DK$1,0))/1000</f>
        <v>29504</v>
      </c>
      <c r="O7" s="280">
        <f>INDEX('FR Y-15 Data'!$A$1:$DK$66,MATCH($C7,'FR Y-15 Data'!$C$1:$C$66,0),MATCH(O$4,'FR Y-15 Data'!$A$1:$DK$1,0))/1000</f>
        <v>19906</v>
      </c>
    </row>
    <row r="8" spans="1:16">
      <c r="A8" s="1"/>
      <c r="B8" s="241" t="str">
        <f>INDEX('FR Y-15 Data'!$A$1:$ED$66,MATCH($C8,'FR Y-15 Data'!$C$1:$C$66,0),MATCH($B$4,'FR Y-15 Data'!$A$1:$EE$1,0))</f>
        <v xml:space="preserve">BANCWEST CORPORATION                                                                                                    </v>
      </c>
      <c r="C8" s="4">
        <f>INDEX('FR Y-15 Data'!$A$1:$ED$66,ROWS($C$5:C8)+1,MATCH($C$4,'FR Y-15 Data'!$A$1:$EE$1,0))</f>
        <v>1025608</v>
      </c>
      <c r="D8" s="200">
        <f>INDEX('FR Y-15 Data'!$A$1:$DK$66,MATCH($C8,'FR Y-15 Data'!$C$1:$C$66,0),MATCH(D$4,'FR Y-15 Data'!$A$1:$DK$1,0))/1000</f>
        <v>102647.429</v>
      </c>
      <c r="E8" s="302">
        <f>INDEX('FR Y-15 Data'!$A$1:$DK$66,MATCH($C8,'FR Y-15 Data'!$C$1:$C$66,0),MATCH(E$4,'FR Y-15 Data'!$A$1:$DK$1,0))/1000</f>
        <v>889.00699999999995</v>
      </c>
      <c r="F8" s="281">
        <f>INDEX('FR Y-15 Data'!$A$1:$DK$66,MATCH($C8,'FR Y-15 Data'!$C$1:$C$66,0),MATCH(F$4,'FR Y-15 Data'!$A$1:$DK$1,0))/1000</f>
        <v>7834.8270000000002</v>
      </c>
      <c r="G8" s="280">
        <f>INDEX('FR Y-15 Data'!$A$1:$DK$66,MATCH($C8,'FR Y-15 Data'!$C$1:$C$66,0),MATCH(G$4,'FR Y-15 Data'!$A$1:$DK$1,0))/1000</f>
        <v>11550.342000000001</v>
      </c>
      <c r="H8" s="302">
        <f>INDEX('FR Y-15 Data'!$A$1:$DK$66,MATCH($C8,'FR Y-15 Data'!$C$1:$C$66,0),MATCH(H$4,'FR Y-15 Data'!$A$1:$DK$1,0))/1000</f>
        <v>443211.74099999998</v>
      </c>
      <c r="I8" s="281">
        <f>INDEX('FR Y-15 Data'!$A$1:$DK$66,MATCH($C8,'FR Y-15 Data'!$C$1:$C$66,0),MATCH(I$4,'FR Y-15 Data'!$A$1:$DK$1,0))/1000</f>
        <v>2774.232</v>
      </c>
      <c r="J8" s="280">
        <f>INDEX('FR Y-15 Data'!$A$1:$DK$66,MATCH($C8,'FR Y-15 Data'!$C$1:$C$66,0),MATCH(J$4,'FR Y-15 Data'!$A$1:$DK$1,0))/1000</f>
        <v>0</v>
      </c>
      <c r="K8" s="302">
        <f>INDEX('FR Y-15 Data'!$A$1:$DK$66,MATCH($C8,'FR Y-15 Data'!$C$1:$C$66,0),MATCH(K$4,'FR Y-15 Data'!$A$1:$DK$1,0))/1000</f>
        <v>15779.84</v>
      </c>
      <c r="L8" s="281">
        <f>INDEX('FR Y-15 Data'!$A$1:$DK$66,MATCH($C8,'FR Y-15 Data'!$C$1:$C$66,0),MATCH(L$4,'FR Y-15 Data'!$A$1:$DK$1,0))/1000</f>
        <v>1220.223</v>
      </c>
      <c r="M8" s="280">
        <f>INDEX('FR Y-15 Data'!$A$1:$DK$66,MATCH($C8,'FR Y-15 Data'!$C$1:$C$66,0),MATCH(M$4,'FR Y-15 Data'!$A$1:$DK$1,0))/1000</f>
        <v>86.227999999999994</v>
      </c>
      <c r="N8" s="302">
        <f>INDEX('FR Y-15 Data'!$A$1:$DK$66,MATCH($C8,'FR Y-15 Data'!$C$1:$C$66,0),MATCH(N$4,'FR Y-15 Data'!$A$1:$DK$1,0))/1000</f>
        <v>504</v>
      </c>
      <c r="O8" s="280">
        <f>INDEX('FR Y-15 Data'!$A$1:$DK$66,MATCH($C8,'FR Y-15 Data'!$C$1:$C$66,0),MATCH(O$4,'FR Y-15 Data'!$A$1:$DK$1,0))/1000</f>
        <v>649.71299999999997</v>
      </c>
    </row>
    <row r="9" spans="1:16">
      <c r="A9" s="1"/>
      <c r="B9" s="241" t="str">
        <f>INDEX('FR Y-15 Data'!$A$1:$ED$66,MATCH($C9,'FR Y-15 Data'!$C$1:$C$66,0),MATCH($B$4,'FR Y-15 Data'!$A$1:$EE$1,0))</f>
        <v xml:space="preserve">BANK OF AMERICA CORPORATION                                                                                             </v>
      </c>
      <c r="C9" s="4">
        <f>INDEX('FR Y-15 Data'!$A$1:$ED$66,ROWS($C$5:C9)+1,MATCH($C$4,'FR Y-15 Data'!$A$1:$EE$1,0))</f>
        <v>1073757</v>
      </c>
      <c r="D9" s="200">
        <f>INDEX('FR Y-15 Data'!$A$1:$DK$66,MATCH($C9,'FR Y-15 Data'!$C$1:$C$66,0),MATCH(D$4,'FR Y-15 Data'!$A$1:$DK$1,0))/1000</f>
        <v>2695636.963</v>
      </c>
      <c r="E9" s="302">
        <f>INDEX('FR Y-15 Data'!$A$1:$DK$66,MATCH($C9,'FR Y-15 Data'!$C$1:$C$66,0),MATCH(E$4,'FR Y-15 Data'!$A$1:$DK$1,0))/1000</f>
        <v>293938.65899999999</v>
      </c>
      <c r="F9" s="281">
        <f>INDEX('FR Y-15 Data'!$A$1:$DK$66,MATCH($C9,'FR Y-15 Data'!$C$1:$C$66,0),MATCH(F$4,'FR Y-15 Data'!$A$1:$DK$1,0))/1000</f>
        <v>219926.538</v>
      </c>
      <c r="G9" s="280">
        <f>INDEX('FR Y-15 Data'!$A$1:$DK$66,MATCH($C9,'FR Y-15 Data'!$C$1:$C$66,0),MATCH(G$4,'FR Y-15 Data'!$A$1:$DK$1,0))/1000</f>
        <v>488785.261</v>
      </c>
      <c r="H9" s="302">
        <f>INDEX('FR Y-15 Data'!$A$1:$DK$66,MATCH($C9,'FR Y-15 Data'!$C$1:$C$66,0),MATCH(H$4,'FR Y-15 Data'!$A$1:$DK$1,0))/1000</f>
        <v>83704983.989999995</v>
      </c>
      <c r="I9" s="281">
        <f>INDEX('FR Y-15 Data'!$A$1:$DK$66,MATCH($C9,'FR Y-15 Data'!$C$1:$C$66,0),MATCH(I$4,'FR Y-15 Data'!$A$1:$DK$1,0))/1000</f>
        <v>136190</v>
      </c>
      <c r="J9" s="280">
        <f>INDEX('FR Y-15 Data'!$A$1:$DK$66,MATCH($C9,'FR Y-15 Data'!$C$1:$C$66,0),MATCH(J$4,'FR Y-15 Data'!$A$1:$DK$1,0))/1000</f>
        <v>390267.4</v>
      </c>
      <c r="K9" s="302">
        <f>INDEX('FR Y-15 Data'!$A$1:$DK$66,MATCH($C9,'FR Y-15 Data'!$C$1:$C$66,0),MATCH(K$4,'FR Y-15 Data'!$A$1:$DK$1,0))/1000</f>
        <v>54887232.052000001</v>
      </c>
      <c r="L9" s="281">
        <f>INDEX('FR Y-15 Data'!$A$1:$DK$66,MATCH($C9,'FR Y-15 Data'!$C$1:$C$66,0),MATCH(L$4,'FR Y-15 Data'!$A$1:$DK$1,0))/1000</f>
        <v>203137.92600000001</v>
      </c>
      <c r="M9" s="280">
        <f>INDEX('FR Y-15 Data'!$A$1:$DK$66,MATCH($C9,'FR Y-15 Data'!$C$1:$C$66,0),MATCH(M$4,'FR Y-15 Data'!$A$1:$DK$1,0))/1000</f>
        <v>31779</v>
      </c>
      <c r="N9" s="302">
        <f>INDEX('FR Y-15 Data'!$A$1:$DK$66,MATCH($C9,'FR Y-15 Data'!$C$1:$C$66,0),MATCH(N$4,'FR Y-15 Data'!$A$1:$DK$1,0))/1000</f>
        <v>387493</v>
      </c>
      <c r="O9" s="280">
        <f>INDEX('FR Y-15 Data'!$A$1:$DK$66,MATCH($C9,'FR Y-15 Data'!$C$1:$C$66,0),MATCH(O$4,'FR Y-15 Data'!$A$1:$DK$1,0))/1000</f>
        <v>245722</v>
      </c>
    </row>
    <row r="10" spans="1:16">
      <c r="A10" s="1"/>
      <c r="B10" s="241" t="str">
        <f>INDEX('FR Y-15 Data'!$A$1:$ED$66,MATCH($C10,'FR Y-15 Data'!$C$1:$C$66,0),MATCH($B$4,'FR Y-15 Data'!$A$1:$EE$1,0))</f>
        <v xml:space="preserve">BANK OF NEW YORK MELLON CORPORATION, THE                                                                                </v>
      </c>
      <c r="C10" s="4">
        <f>INDEX('FR Y-15 Data'!$A$1:$ED$66,ROWS($C$5:C10)+1,MATCH($C$4,'FR Y-15 Data'!$A$1:$EE$1,0))</f>
        <v>3587146</v>
      </c>
      <c r="D10" s="200">
        <f>INDEX('FR Y-15 Data'!$A$1:$DK$66,MATCH($C10,'FR Y-15 Data'!$C$1:$C$66,0),MATCH(D$4,'FR Y-15 Data'!$A$1:$DK$1,0))/1000</f>
        <v>409666.2</v>
      </c>
      <c r="E10" s="302">
        <f>INDEX('FR Y-15 Data'!$A$1:$DK$66,MATCH($C10,'FR Y-15 Data'!$C$1:$C$66,0),MATCH(E$4,'FR Y-15 Data'!$A$1:$DK$1,0))/1000</f>
        <v>79313</v>
      </c>
      <c r="F10" s="281">
        <f>INDEX('FR Y-15 Data'!$A$1:$DK$66,MATCH($C10,'FR Y-15 Data'!$C$1:$C$66,0),MATCH(F$4,'FR Y-15 Data'!$A$1:$DK$1,0))/1000</f>
        <v>229805</v>
      </c>
      <c r="G10" s="280">
        <f>INDEX('FR Y-15 Data'!$A$1:$DK$66,MATCH($C10,'FR Y-15 Data'!$C$1:$C$66,0),MATCH(G$4,'FR Y-15 Data'!$A$1:$DK$1,0))/1000</f>
        <v>61106</v>
      </c>
      <c r="H10" s="302">
        <f>INDEX('FR Y-15 Data'!$A$1:$DK$66,MATCH($C10,'FR Y-15 Data'!$C$1:$C$66,0),MATCH(H$4,'FR Y-15 Data'!$A$1:$DK$1,0))/1000</f>
        <v>166278578</v>
      </c>
      <c r="I10" s="281">
        <f>INDEX('FR Y-15 Data'!$A$1:$DK$66,MATCH($C10,'FR Y-15 Data'!$C$1:$C$66,0),MATCH(I$4,'FR Y-15 Data'!$A$1:$DK$1,0))/1000</f>
        <v>23590412</v>
      </c>
      <c r="J10" s="280">
        <f>INDEX('FR Y-15 Data'!$A$1:$DK$66,MATCH($C10,'FR Y-15 Data'!$C$1:$C$66,0),MATCH(J$4,'FR Y-15 Data'!$A$1:$DK$1,0))/1000</f>
        <v>5840</v>
      </c>
      <c r="K10" s="302">
        <f>INDEX('FR Y-15 Data'!$A$1:$DK$66,MATCH($C10,'FR Y-15 Data'!$C$1:$C$66,0),MATCH(K$4,'FR Y-15 Data'!$A$1:$DK$1,0))/1000</f>
        <v>1157850</v>
      </c>
      <c r="L10" s="281">
        <f>INDEX('FR Y-15 Data'!$A$1:$DK$66,MATCH($C10,'FR Y-15 Data'!$C$1:$C$66,0),MATCH(L$4,'FR Y-15 Data'!$A$1:$DK$1,0))/1000</f>
        <v>38944</v>
      </c>
      <c r="M10" s="280">
        <f>INDEX('FR Y-15 Data'!$A$1:$DK$66,MATCH($C10,'FR Y-15 Data'!$C$1:$C$66,0),MATCH(M$4,'FR Y-15 Data'!$A$1:$DK$1,0))/1000</f>
        <v>139</v>
      </c>
      <c r="N10" s="302">
        <f>INDEX('FR Y-15 Data'!$A$1:$DK$66,MATCH($C10,'FR Y-15 Data'!$C$1:$C$66,0),MATCH(N$4,'FR Y-15 Data'!$A$1:$DK$1,0))/1000</f>
        <v>86775</v>
      </c>
      <c r="O10" s="280">
        <f>INDEX('FR Y-15 Data'!$A$1:$DK$66,MATCH($C10,'FR Y-15 Data'!$C$1:$C$66,0),MATCH(O$4,'FR Y-15 Data'!$A$1:$DK$1,0))/1000</f>
        <v>164125</v>
      </c>
    </row>
    <row r="11" spans="1:16">
      <c r="A11" s="1"/>
      <c r="B11" s="241" t="str">
        <f>INDEX('FR Y-15 Data'!$A$1:$ED$66,MATCH($C11,'FR Y-15 Data'!$C$1:$C$66,0),MATCH($B$4,'FR Y-15 Data'!$A$1:$EE$1,0))</f>
        <v xml:space="preserve">BB&amp;T CORPORATION                                                                                                        </v>
      </c>
      <c r="C11" s="4">
        <f>INDEX('FR Y-15 Data'!$A$1:$ED$66,ROWS($C$5:C11)+1,MATCH($C$4,'FR Y-15 Data'!$A$1:$EE$1,0))</f>
        <v>1074156</v>
      </c>
      <c r="D11" s="200">
        <f>INDEX('FR Y-15 Data'!$A$1:$DK$66,MATCH($C11,'FR Y-15 Data'!$C$1:$C$66,0),MATCH(D$4,'FR Y-15 Data'!$A$1:$DK$1,0))/1000</f>
        <v>212387.101</v>
      </c>
      <c r="E11" s="302">
        <f>INDEX('FR Y-15 Data'!$A$1:$DK$66,MATCH($C11,'FR Y-15 Data'!$C$1:$C$66,0),MATCH(E$4,'FR Y-15 Data'!$A$1:$DK$1,0))/1000</f>
        <v>1470.9829999999999</v>
      </c>
      <c r="F11" s="281">
        <f>INDEX('FR Y-15 Data'!$A$1:$DK$66,MATCH($C11,'FR Y-15 Data'!$C$1:$C$66,0),MATCH(F$4,'FR Y-15 Data'!$A$1:$DK$1,0))/1000</f>
        <v>10316.636</v>
      </c>
      <c r="G11" s="280">
        <f>INDEX('FR Y-15 Data'!$A$1:$DK$66,MATCH($C11,'FR Y-15 Data'!$C$1:$C$66,0),MATCH(G$4,'FR Y-15 Data'!$A$1:$DK$1,0))/1000</f>
        <v>68851.721000000005</v>
      </c>
      <c r="H11" s="302">
        <f>INDEX('FR Y-15 Data'!$A$1:$DK$66,MATCH($C11,'FR Y-15 Data'!$C$1:$C$66,0),MATCH(H$4,'FR Y-15 Data'!$A$1:$DK$1,0))/1000</f>
        <v>972398.49699999997</v>
      </c>
      <c r="I11" s="281">
        <f>INDEX('FR Y-15 Data'!$A$1:$DK$66,MATCH($C11,'FR Y-15 Data'!$C$1:$C$66,0),MATCH(I$4,'FR Y-15 Data'!$A$1:$DK$1,0))/1000</f>
        <v>34913.368000000002</v>
      </c>
      <c r="J11" s="280">
        <f>INDEX('FR Y-15 Data'!$A$1:$DK$66,MATCH($C11,'FR Y-15 Data'!$C$1:$C$66,0),MATCH(J$4,'FR Y-15 Data'!$A$1:$DK$1,0))/1000</f>
        <v>5511.0330000000004</v>
      </c>
      <c r="K11" s="302">
        <f>INDEX('FR Y-15 Data'!$A$1:$DK$66,MATCH($C11,'FR Y-15 Data'!$C$1:$C$66,0),MATCH(K$4,'FR Y-15 Data'!$A$1:$DK$1,0))/1000</f>
        <v>59275.900999999998</v>
      </c>
      <c r="L11" s="281">
        <f>INDEX('FR Y-15 Data'!$A$1:$DK$66,MATCH($C11,'FR Y-15 Data'!$C$1:$C$66,0),MATCH(L$4,'FR Y-15 Data'!$A$1:$DK$1,0))/1000</f>
        <v>4024.306</v>
      </c>
      <c r="M11" s="280">
        <f>INDEX('FR Y-15 Data'!$A$1:$DK$66,MATCH($C11,'FR Y-15 Data'!$C$1:$C$66,0),MATCH(M$4,'FR Y-15 Data'!$A$1:$DK$1,0))/1000</f>
        <v>2201.6779999999999</v>
      </c>
      <c r="N11" s="302">
        <f>INDEX('FR Y-15 Data'!$A$1:$DK$66,MATCH($C11,'FR Y-15 Data'!$C$1:$C$66,0),MATCH(N$4,'FR Y-15 Data'!$A$1:$DK$1,0))/1000</f>
        <v>634</v>
      </c>
      <c r="O11" s="280">
        <f>INDEX('FR Y-15 Data'!$A$1:$DK$66,MATCH($C11,'FR Y-15 Data'!$C$1:$C$66,0),MATCH(O$4,'FR Y-15 Data'!$A$1:$DK$1,0))/1000</f>
        <v>1409</v>
      </c>
    </row>
    <row r="12" spans="1:16">
      <c r="A12" s="1"/>
      <c r="B12" s="241" t="str">
        <f>INDEX('FR Y-15 Data'!$A$1:$ED$66,MATCH($C12,'FR Y-15 Data'!$C$1:$C$66,0),MATCH($B$4,'FR Y-15 Data'!$A$1:$EE$1,0))</f>
        <v xml:space="preserve">BBVA COMPASS BANCSHARES, INC.                                                                                           </v>
      </c>
      <c r="C12" s="4">
        <f>INDEX('FR Y-15 Data'!$A$1:$ED$66,ROWS($C$5:C12)+1,MATCH($C$4,'FR Y-15 Data'!$A$1:$EE$1,0))</f>
        <v>1078529</v>
      </c>
      <c r="D12" s="200">
        <f>INDEX('FR Y-15 Data'!$A$1:$DK$66,MATCH($C12,'FR Y-15 Data'!$C$1:$C$66,0),MATCH(D$4,'FR Y-15 Data'!$A$1:$DK$1,0))/1000</f>
        <v>100957.34299999999</v>
      </c>
      <c r="E12" s="302">
        <f>INDEX('FR Y-15 Data'!$A$1:$DK$66,MATCH($C12,'FR Y-15 Data'!$C$1:$C$66,0),MATCH(E$4,'FR Y-15 Data'!$A$1:$DK$1,0))/1000</f>
        <v>3574.69</v>
      </c>
      <c r="F12" s="281">
        <f>INDEX('FR Y-15 Data'!$A$1:$DK$66,MATCH($C12,'FR Y-15 Data'!$C$1:$C$66,0),MATCH(F$4,'FR Y-15 Data'!$A$1:$DK$1,0))/1000</f>
        <v>2381.3389999999999</v>
      </c>
      <c r="G12" s="280">
        <f>INDEX('FR Y-15 Data'!$A$1:$DK$66,MATCH($C12,'FR Y-15 Data'!$C$1:$C$66,0),MATCH(G$4,'FR Y-15 Data'!$A$1:$DK$1,0))/1000</f>
        <v>12790.829</v>
      </c>
      <c r="H12" s="302">
        <f>INDEX('FR Y-15 Data'!$A$1:$DK$66,MATCH($C12,'FR Y-15 Data'!$C$1:$C$66,0),MATCH(H$4,'FR Y-15 Data'!$A$1:$DK$1,0))/1000</f>
        <v>198758.14</v>
      </c>
      <c r="I12" s="281">
        <f>INDEX('FR Y-15 Data'!$A$1:$DK$66,MATCH($C12,'FR Y-15 Data'!$C$1:$C$66,0),MATCH(I$4,'FR Y-15 Data'!$A$1:$DK$1,0))/1000</f>
        <v>3069.3150000000001</v>
      </c>
      <c r="J12" s="280">
        <f>INDEX('FR Y-15 Data'!$A$1:$DK$66,MATCH($C12,'FR Y-15 Data'!$C$1:$C$66,0),MATCH(J$4,'FR Y-15 Data'!$A$1:$DK$1,0))/1000</f>
        <v>79954.813999999998</v>
      </c>
      <c r="K12" s="302">
        <f>INDEX('FR Y-15 Data'!$A$1:$DK$66,MATCH($C12,'FR Y-15 Data'!$C$1:$C$66,0),MATCH(K$4,'FR Y-15 Data'!$A$1:$DK$1,0))/1000</f>
        <v>18058.78</v>
      </c>
      <c r="L12" s="281">
        <f>INDEX('FR Y-15 Data'!$A$1:$DK$66,MATCH($C12,'FR Y-15 Data'!$C$1:$C$66,0),MATCH(L$4,'FR Y-15 Data'!$A$1:$DK$1,0))/1000</f>
        <v>1088.7339999999999</v>
      </c>
      <c r="M12" s="280">
        <f>INDEX('FR Y-15 Data'!$A$1:$DK$66,MATCH($C12,'FR Y-15 Data'!$C$1:$C$66,0),MATCH(M$4,'FR Y-15 Data'!$A$1:$DK$1,0))/1000</f>
        <v>32.662999999999997</v>
      </c>
      <c r="N12" s="302">
        <f>INDEX('FR Y-15 Data'!$A$1:$DK$66,MATCH($C12,'FR Y-15 Data'!$C$1:$C$66,0),MATCH(N$4,'FR Y-15 Data'!$A$1:$DK$1,0))/1000</f>
        <v>860</v>
      </c>
      <c r="O12" s="280">
        <f>INDEX('FR Y-15 Data'!$A$1:$DK$66,MATCH($C12,'FR Y-15 Data'!$C$1:$C$66,0),MATCH(O$4,'FR Y-15 Data'!$A$1:$DK$1,0))/1000</f>
        <v>1864</v>
      </c>
    </row>
    <row r="13" spans="1:16">
      <c r="A13" s="1"/>
      <c r="B13" s="241" t="str">
        <f>INDEX('FR Y-15 Data'!$A$1:$ED$66,MATCH($C13,'FR Y-15 Data'!$C$1:$C$66,0),MATCH($B$4,'FR Y-15 Data'!$A$1:$EE$1,0))</f>
        <v xml:space="preserve">BMO FINANCIAL CORP.                                                                                                     </v>
      </c>
      <c r="C13" s="4">
        <f>INDEX('FR Y-15 Data'!$A$1:$ED$66,ROWS($C$5:C13)+1,MATCH($C$4,'FR Y-15 Data'!$A$1:$EE$1,0))</f>
        <v>1245415</v>
      </c>
      <c r="D13" s="200">
        <f>INDEX('FR Y-15 Data'!$A$1:$DK$66,MATCH($C13,'FR Y-15 Data'!$C$1:$C$66,0),MATCH(D$4,'FR Y-15 Data'!$A$1:$DK$1,0))/1000</f>
        <v>162934.99299999999</v>
      </c>
      <c r="E13" s="302">
        <f>INDEX('FR Y-15 Data'!$A$1:$DK$66,MATCH($C13,'FR Y-15 Data'!$C$1:$C$66,0),MATCH(E$4,'FR Y-15 Data'!$A$1:$DK$1,0))/1000</f>
        <v>15723.663</v>
      </c>
      <c r="F13" s="281">
        <f>INDEX('FR Y-15 Data'!$A$1:$DK$66,MATCH($C13,'FR Y-15 Data'!$C$1:$C$66,0),MATCH(F$4,'FR Y-15 Data'!$A$1:$DK$1,0))/1000</f>
        <v>957.76800000000003</v>
      </c>
      <c r="G13" s="280">
        <f>INDEX('FR Y-15 Data'!$A$1:$DK$66,MATCH($C13,'FR Y-15 Data'!$C$1:$C$66,0),MATCH(G$4,'FR Y-15 Data'!$A$1:$DK$1,0))/1000</f>
        <v>25682.19</v>
      </c>
      <c r="H13" s="302">
        <f>INDEX('FR Y-15 Data'!$A$1:$DK$66,MATCH($C13,'FR Y-15 Data'!$C$1:$C$66,0),MATCH(H$4,'FR Y-15 Data'!$A$1:$DK$1,0))/1000</f>
        <v>5244697.7949999999</v>
      </c>
      <c r="I13" s="281">
        <f>INDEX('FR Y-15 Data'!$A$1:$DK$66,MATCH($C13,'FR Y-15 Data'!$C$1:$C$66,0),MATCH(I$4,'FR Y-15 Data'!$A$1:$DK$1,0))/1000</f>
        <v>257113</v>
      </c>
      <c r="J13" s="280">
        <f>INDEX('FR Y-15 Data'!$A$1:$DK$66,MATCH($C13,'FR Y-15 Data'!$C$1:$C$66,0),MATCH(J$4,'FR Y-15 Data'!$A$1:$DK$1,0))/1000</f>
        <v>8304.4369999999999</v>
      </c>
      <c r="K13" s="302">
        <f>INDEX('FR Y-15 Data'!$A$1:$DK$66,MATCH($C13,'FR Y-15 Data'!$C$1:$C$66,0),MATCH(K$4,'FR Y-15 Data'!$A$1:$DK$1,0))/1000</f>
        <v>21976.5</v>
      </c>
      <c r="L13" s="281">
        <f>INDEX('FR Y-15 Data'!$A$1:$DK$66,MATCH($C13,'FR Y-15 Data'!$C$1:$C$66,0),MATCH(L$4,'FR Y-15 Data'!$A$1:$DK$1,0))/1000</f>
        <v>10560.869000000001</v>
      </c>
      <c r="M13" s="280">
        <f>INDEX('FR Y-15 Data'!$A$1:$DK$66,MATCH($C13,'FR Y-15 Data'!$C$1:$C$66,0),MATCH(M$4,'FR Y-15 Data'!$A$1:$DK$1,0))/1000</f>
        <v>78.116</v>
      </c>
      <c r="N13" s="302">
        <f>INDEX('FR Y-15 Data'!$A$1:$DK$66,MATCH($C13,'FR Y-15 Data'!$C$1:$C$66,0),MATCH(N$4,'FR Y-15 Data'!$A$1:$DK$1,0))/1000</f>
        <v>6756</v>
      </c>
      <c r="O13" s="280">
        <f>INDEX('FR Y-15 Data'!$A$1:$DK$66,MATCH($C13,'FR Y-15 Data'!$C$1:$C$66,0),MATCH(O$4,'FR Y-15 Data'!$A$1:$DK$1,0))/1000</f>
        <v>5772</v>
      </c>
    </row>
    <row r="14" spans="1:16">
      <c r="A14" s="1"/>
      <c r="B14" s="241" t="str">
        <f>INDEX('FR Y-15 Data'!$A$1:$ED$66,MATCH($C14,'FR Y-15 Data'!$C$1:$C$66,0),MATCH($B$4,'FR Y-15 Data'!$A$1:$EE$1,0))</f>
        <v xml:space="preserve">CAPITAL ONE FINANCIAL CORPORATION                                                                                       </v>
      </c>
      <c r="C14" s="4">
        <f>INDEX('FR Y-15 Data'!$A$1:$ED$66,ROWS($C$5:C14)+1,MATCH($C$4,'FR Y-15 Data'!$A$1:$EE$1,0))</f>
        <v>2277860</v>
      </c>
      <c r="D14" s="200">
        <f>INDEX('FR Y-15 Data'!$A$1:$DK$66,MATCH($C14,'FR Y-15 Data'!$C$1:$C$66,0),MATCH(D$4,'FR Y-15 Data'!$A$1:$DK$1,0))/1000</f>
        <v>336207.913</v>
      </c>
      <c r="E14" s="302">
        <f>INDEX('FR Y-15 Data'!$A$1:$DK$66,MATCH($C14,'FR Y-15 Data'!$C$1:$C$66,0),MATCH(E$4,'FR Y-15 Data'!$A$1:$DK$1,0))/1000</f>
        <v>14186.642</v>
      </c>
      <c r="F14" s="281">
        <f>INDEX('FR Y-15 Data'!$A$1:$DK$66,MATCH($C14,'FR Y-15 Data'!$C$1:$C$66,0),MATCH(F$4,'FR Y-15 Data'!$A$1:$DK$1,0))/1000</f>
        <v>2466.8710000000001</v>
      </c>
      <c r="G14" s="280">
        <f>INDEX('FR Y-15 Data'!$A$1:$DK$66,MATCH($C14,'FR Y-15 Data'!$C$1:$C$66,0),MATCH(G$4,'FR Y-15 Data'!$A$1:$DK$1,0))/1000</f>
        <v>94444.311000000002</v>
      </c>
      <c r="H14" s="302">
        <f>INDEX('FR Y-15 Data'!$A$1:$DK$66,MATCH($C14,'FR Y-15 Data'!$C$1:$C$66,0),MATCH(H$4,'FR Y-15 Data'!$A$1:$DK$1,0))/1000</f>
        <v>913806.35199999996</v>
      </c>
      <c r="I14" s="281">
        <f>INDEX('FR Y-15 Data'!$A$1:$DK$66,MATCH($C14,'FR Y-15 Data'!$C$1:$C$66,0),MATCH(I$4,'FR Y-15 Data'!$A$1:$DK$1,0))/1000</f>
        <v>2723.5650000000001</v>
      </c>
      <c r="J14" s="280">
        <f>INDEX('FR Y-15 Data'!$A$1:$DK$66,MATCH($C14,'FR Y-15 Data'!$C$1:$C$66,0),MATCH(J$4,'FR Y-15 Data'!$A$1:$DK$1,0))/1000</f>
        <v>1850.634</v>
      </c>
      <c r="K14" s="302">
        <f>INDEX('FR Y-15 Data'!$A$1:$DK$66,MATCH($C14,'FR Y-15 Data'!$C$1:$C$66,0),MATCH(K$4,'FR Y-15 Data'!$A$1:$DK$1,0))/1000</f>
        <v>63418.290999999997</v>
      </c>
      <c r="L14" s="281">
        <f>INDEX('FR Y-15 Data'!$A$1:$DK$66,MATCH($C14,'FR Y-15 Data'!$C$1:$C$66,0),MATCH(L$4,'FR Y-15 Data'!$A$1:$DK$1,0))/1000</f>
        <v>16185.754999999999</v>
      </c>
      <c r="M14" s="280">
        <f>INDEX('FR Y-15 Data'!$A$1:$DK$66,MATCH($C14,'FR Y-15 Data'!$C$1:$C$66,0),MATCH(M$4,'FR Y-15 Data'!$A$1:$DK$1,0))/1000</f>
        <v>3649.2310000000002</v>
      </c>
      <c r="N14" s="302">
        <f>INDEX('FR Y-15 Data'!$A$1:$DK$66,MATCH($C14,'FR Y-15 Data'!$C$1:$C$66,0),MATCH(N$4,'FR Y-15 Data'!$A$1:$DK$1,0))/1000</f>
        <v>9495</v>
      </c>
      <c r="O14" s="280">
        <f>INDEX('FR Y-15 Data'!$A$1:$DK$66,MATCH($C14,'FR Y-15 Data'!$C$1:$C$66,0),MATCH(O$4,'FR Y-15 Data'!$A$1:$DK$1,0))/1000</f>
        <v>1882.42</v>
      </c>
    </row>
    <row r="15" spans="1:16">
      <c r="A15" s="1"/>
      <c r="B15" s="241" t="str">
        <f>INDEX('FR Y-15 Data'!$A$1:$ED$66,MATCH($C15,'FR Y-15 Data'!$C$1:$C$66,0),MATCH($B$4,'FR Y-15 Data'!$A$1:$EE$1,0))</f>
        <v xml:space="preserve">CITIGROUP INC.                                                                                                          </v>
      </c>
      <c r="C15" s="4">
        <f>INDEX('FR Y-15 Data'!$A$1:$ED$66,ROWS($C$5:C15)+1,MATCH($C$4,'FR Y-15 Data'!$A$1:$EE$1,0))</f>
        <v>1951350</v>
      </c>
      <c r="D15" s="200">
        <f>INDEX('FR Y-15 Data'!$A$1:$DK$66,MATCH($C15,'FR Y-15 Data'!$C$1:$C$66,0),MATCH(D$4,'FR Y-15 Data'!$A$1:$DK$1,0))/1000</f>
        <v>2894627.6</v>
      </c>
      <c r="E15" s="302">
        <f>INDEX('FR Y-15 Data'!$A$1:$DK$66,MATCH($C15,'FR Y-15 Data'!$C$1:$C$66,0),MATCH(E$4,'FR Y-15 Data'!$A$1:$DK$1,0))/1000</f>
        <v>420904</v>
      </c>
      <c r="F15" s="281">
        <f>INDEX('FR Y-15 Data'!$A$1:$DK$66,MATCH($C15,'FR Y-15 Data'!$C$1:$C$66,0),MATCH(F$4,'FR Y-15 Data'!$A$1:$DK$1,0))/1000</f>
        <v>512523</v>
      </c>
      <c r="G15" s="280">
        <f>INDEX('FR Y-15 Data'!$A$1:$DK$66,MATCH($C15,'FR Y-15 Data'!$C$1:$C$66,0),MATCH(G$4,'FR Y-15 Data'!$A$1:$DK$1,0))/1000</f>
        <v>595500</v>
      </c>
      <c r="H15" s="302">
        <f>INDEX('FR Y-15 Data'!$A$1:$DK$66,MATCH($C15,'FR Y-15 Data'!$C$1:$C$66,0),MATCH(H$4,'FR Y-15 Data'!$A$1:$DK$1,0))/1000</f>
        <v>300782648</v>
      </c>
      <c r="I15" s="281">
        <f>INDEX('FR Y-15 Data'!$A$1:$DK$66,MATCH($C15,'FR Y-15 Data'!$C$1:$C$66,0),MATCH(I$4,'FR Y-15 Data'!$A$1:$DK$1,0))/1000</f>
        <v>11095924</v>
      </c>
      <c r="J15" s="280">
        <f>INDEX('FR Y-15 Data'!$A$1:$DK$66,MATCH($C15,'FR Y-15 Data'!$C$1:$C$66,0),MATCH(J$4,'FR Y-15 Data'!$A$1:$DK$1,0))/1000</f>
        <v>331012</v>
      </c>
      <c r="K15" s="302">
        <f>INDEX('FR Y-15 Data'!$A$1:$DK$66,MATCH($C15,'FR Y-15 Data'!$C$1:$C$66,0),MATCH(K$4,'FR Y-15 Data'!$A$1:$DK$1,0))/1000</f>
        <v>59472006</v>
      </c>
      <c r="L15" s="281">
        <f>INDEX('FR Y-15 Data'!$A$1:$DK$66,MATCH($C15,'FR Y-15 Data'!$C$1:$C$66,0),MATCH(L$4,'FR Y-15 Data'!$A$1:$DK$1,0))/1000</f>
        <v>130113</v>
      </c>
      <c r="M15" s="280">
        <f>INDEX('FR Y-15 Data'!$A$1:$DK$66,MATCH($C15,'FR Y-15 Data'!$C$1:$C$66,0),MATCH(M$4,'FR Y-15 Data'!$A$1:$DK$1,0))/1000</f>
        <v>45685</v>
      </c>
      <c r="N15" s="302">
        <f>INDEX('FR Y-15 Data'!$A$1:$DK$66,MATCH($C15,'FR Y-15 Data'!$C$1:$C$66,0),MATCH(N$4,'FR Y-15 Data'!$A$1:$DK$1,0))/1000</f>
        <v>838644</v>
      </c>
      <c r="O15" s="280">
        <f>INDEX('FR Y-15 Data'!$A$1:$DK$66,MATCH($C15,'FR Y-15 Data'!$C$1:$C$66,0),MATCH(O$4,'FR Y-15 Data'!$A$1:$DK$1,0))/1000</f>
        <v>742475</v>
      </c>
    </row>
    <row r="16" spans="1:16">
      <c r="A16" s="1"/>
      <c r="B16" s="241" t="str">
        <f>INDEX('FR Y-15 Data'!$A$1:$ED$66,MATCH($C16,'FR Y-15 Data'!$C$1:$C$66,0),MATCH($B$4,'FR Y-15 Data'!$A$1:$EE$1,0))</f>
        <v xml:space="preserve">COMERICA INCORPORATED                                                                                                   </v>
      </c>
      <c r="C16" s="4">
        <f>INDEX('FR Y-15 Data'!$A$1:$ED$66,ROWS($C$5:C16)+1,MATCH($C$4,'FR Y-15 Data'!$A$1:$EE$1,0))</f>
        <v>1199844</v>
      </c>
      <c r="D16" s="200">
        <f>INDEX('FR Y-15 Data'!$A$1:$DK$66,MATCH($C16,'FR Y-15 Data'!$C$1:$C$66,0),MATCH(D$4,'FR Y-15 Data'!$A$1:$DK$1,0))/1000</f>
        <v>98084.048999999999</v>
      </c>
      <c r="E16" s="302">
        <f>INDEX('FR Y-15 Data'!$A$1:$DK$66,MATCH($C16,'FR Y-15 Data'!$C$1:$C$66,0),MATCH(E$4,'FR Y-15 Data'!$A$1:$DK$1,0))/1000</f>
        <v>8430.61</v>
      </c>
      <c r="F16" s="281">
        <f>INDEX('FR Y-15 Data'!$A$1:$DK$66,MATCH($C16,'FR Y-15 Data'!$C$1:$C$66,0),MATCH(F$4,'FR Y-15 Data'!$A$1:$DK$1,0))/1000</f>
        <v>4241.7650000000003</v>
      </c>
      <c r="G16" s="280">
        <f>INDEX('FR Y-15 Data'!$A$1:$DK$66,MATCH($C16,'FR Y-15 Data'!$C$1:$C$66,0),MATCH(G$4,'FR Y-15 Data'!$A$1:$DK$1,0))/1000</f>
        <v>17245.465</v>
      </c>
      <c r="H16" s="302">
        <f>INDEX('FR Y-15 Data'!$A$1:$DK$66,MATCH($C16,'FR Y-15 Data'!$C$1:$C$66,0),MATCH(H$4,'FR Y-15 Data'!$A$1:$DK$1,0))/1000</f>
        <v>245756.383</v>
      </c>
      <c r="I16" s="281">
        <f>INDEX('FR Y-15 Data'!$A$1:$DK$66,MATCH($C16,'FR Y-15 Data'!$C$1:$C$66,0),MATCH(I$4,'FR Y-15 Data'!$A$1:$DK$1,0))/1000</f>
        <v>53084.402999999998</v>
      </c>
      <c r="J16" s="280">
        <f>INDEX('FR Y-15 Data'!$A$1:$DK$66,MATCH($C16,'FR Y-15 Data'!$C$1:$C$66,0),MATCH(J$4,'FR Y-15 Data'!$A$1:$DK$1,0))/1000</f>
        <v>1484</v>
      </c>
      <c r="K16" s="302">
        <f>INDEX('FR Y-15 Data'!$A$1:$DK$66,MATCH($C16,'FR Y-15 Data'!$C$1:$C$66,0),MATCH(K$4,'FR Y-15 Data'!$A$1:$DK$1,0))/1000</f>
        <v>20538.469000000001</v>
      </c>
      <c r="L16" s="281">
        <f>INDEX('FR Y-15 Data'!$A$1:$DK$66,MATCH($C16,'FR Y-15 Data'!$C$1:$C$66,0),MATCH(L$4,'FR Y-15 Data'!$A$1:$DK$1,0))/1000</f>
        <v>1682.347</v>
      </c>
      <c r="M16" s="280">
        <f>INDEX('FR Y-15 Data'!$A$1:$DK$66,MATCH($C16,'FR Y-15 Data'!$C$1:$C$66,0),MATCH(M$4,'FR Y-15 Data'!$A$1:$DK$1,0))/1000</f>
        <v>161.518</v>
      </c>
      <c r="N16" s="302">
        <f>INDEX('FR Y-15 Data'!$A$1:$DK$66,MATCH($C16,'FR Y-15 Data'!$C$1:$C$66,0),MATCH(N$4,'FR Y-15 Data'!$A$1:$DK$1,0))/1000</f>
        <v>1790</v>
      </c>
      <c r="O16" s="280">
        <f>INDEX('FR Y-15 Data'!$A$1:$DK$66,MATCH($C16,'FR Y-15 Data'!$C$1:$C$66,0),MATCH(O$4,'FR Y-15 Data'!$A$1:$DK$1,0))/1000</f>
        <v>1759</v>
      </c>
    </row>
    <row r="17" spans="1:15">
      <c r="A17" s="1"/>
      <c r="B17" s="241" t="str">
        <f>INDEX('FR Y-15 Data'!$A$1:$ED$66,MATCH($C17,'FR Y-15 Data'!$C$1:$C$66,0),MATCH($B$4,'FR Y-15 Data'!$A$1:$EE$1,0))</f>
        <v xml:space="preserve">DEUTSCHE BANK TRUST CORPORATION                                                                                         </v>
      </c>
      <c r="C17" s="4">
        <f>INDEX('FR Y-15 Data'!$A$1:$ED$66,ROWS($C$5:C17)+1,MATCH($C$4,'FR Y-15 Data'!$A$1:$EE$1,0))</f>
        <v>1032473</v>
      </c>
      <c r="D17" s="200">
        <f>INDEX('FR Y-15 Data'!$A$1:$DK$66,MATCH($C17,'FR Y-15 Data'!$C$1:$C$66,0),MATCH(D$4,'FR Y-15 Data'!$A$1:$DK$1,0))/1000</f>
        <v>63609</v>
      </c>
      <c r="E17" s="302">
        <f>INDEX('FR Y-15 Data'!$A$1:$DK$66,MATCH($C17,'FR Y-15 Data'!$C$1:$C$66,0),MATCH(E$4,'FR Y-15 Data'!$A$1:$DK$1,0))/1000</f>
        <v>19744</v>
      </c>
      <c r="F17" s="281">
        <f>INDEX('FR Y-15 Data'!$A$1:$DK$66,MATCH($C17,'FR Y-15 Data'!$C$1:$C$66,0),MATCH(F$4,'FR Y-15 Data'!$A$1:$DK$1,0))/1000</f>
        <v>25846</v>
      </c>
      <c r="G17" s="280">
        <f>INDEX('FR Y-15 Data'!$A$1:$DK$66,MATCH($C17,'FR Y-15 Data'!$C$1:$C$66,0),MATCH(G$4,'FR Y-15 Data'!$A$1:$DK$1,0))/1000</f>
        <v>11819</v>
      </c>
      <c r="H17" s="302">
        <f>INDEX('FR Y-15 Data'!$A$1:$DK$66,MATCH($C17,'FR Y-15 Data'!$C$1:$C$66,0),MATCH(H$4,'FR Y-15 Data'!$A$1:$DK$1,0))/1000</f>
        <v>58495158</v>
      </c>
      <c r="I17" s="281">
        <f>INDEX('FR Y-15 Data'!$A$1:$DK$66,MATCH($C17,'FR Y-15 Data'!$C$1:$C$66,0),MATCH(I$4,'FR Y-15 Data'!$A$1:$DK$1,0))/1000</f>
        <v>0</v>
      </c>
      <c r="J17" s="280">
        <f>INDEX('FR Y-15 Data'!$A$1:$DK$66,MATCH($C17,'FR Y-15 Data'!$C$1:$C$66,0),MATCH(J$4,'FR Y-15 Data'!$A$1:$DK$1,0))/1000</f>
        <v>0</v>
      </c>
      <c r="K17" s="302">
        <f>INDEX('FR Y-15 Data'!$A$1:$DK$66,MATCH($C17,'FR Y-15 Data'!$C$1:$C$66,0),MATCH(K$4,'FR Y-15 Data'!$A$1:$DK$1,0))/1000</f>
        <v>14406</v>
      </c>
      <c r="L17" s="281">
        <f>INDEX('FR Y-15 Data'!$A$1:$DK$66,MATCH($C17,'FR Y-15 Data'!$C$1:$C$66,0),MATCH(L$4,'FR Y-15 Data'!$A$1:$DK$1,0))/1000</f>
        <v>52</v>
      </c>
      <c r="M17" s="280">
        <f>INDEX('FR Y-15 Data'!$A$1:$DK$66,MATCH($C17,'FR Y-15 Data'!$C$1:$C$66,0),MATCH(M$4,'FR Y-15 Data'!$A$1:$DK$1,0))/1000</f>
        <v>131</v>
      </c>
      <c r="N17" s="302">
        <f>INDEX('FR Y-15 Data'!$A$1:$DK$66,MATCH($C17,'FR Y-15 Data'!$C$1:$C$66,0),MATCH(N$4,'FR Y-15 Data'!$A$1:$DK$1,0))/1000</f>
        <v>3983</v>
      </c>
      <c r="O17" s="280">
        <f>INDEX('FR Y-15 Data'!$A$1:$DK$66,MATCH($C17,'FR Y-15 Data'!$C$1:$C$66,0),MATCH(O$4,'FR Y-15 Data'!$A$1:$DK$1,0))/1000</f>
        <v>49</v>
      </c>
    </row>
    <row r="18" spans="1:15">
      <c r="A18" s="1"/>
      <c r="B18" s="241" t="str">
        <f>INDEX('FR Y-15 Data'!$A$1:$ED$66,MATCH($C18,'FR Y-15 Data'!$C$1:$C$66,0),MATCH($B$4,'FR Y-15 Data'!$A$1:$EE$1,0))</f>
        <v xml:space="preserve">DISCOVER FINANCIAL SERVICES                                                                                             </v>
      </c>
      <c r="C18" s="4">
        <f>INDEX('FR Y-15 Data'!$A$1:$ED$66,ROWS($C$5:C18)+1,MATCH($C$4,'FR Y-15 Data'!$A$1:$EE$1,0))</f>
        <v>3846375</v>
      </c>
      <c r="D18" s="200">
        <f>INDEX('FR Y-15 Data'!$A$1:$DK$66,MATCH($C18,'FR Y-15 Data'!$C$1:$C$66,0),MATCH(D$4,'FR Y-15 Data'!$A$1:$DK$1,0))/1000</f>
        <v>95633.012000000002</v>
      </c>
      <c r="E18" s="302">
        <f>INDEX('FR Y-15 Data'!$A$1:$DK$66,MATCH($C18,'FR Y-15 Data'!$C$1:$C$66,0),MATCH(E$4,'FR Y-15 Data'!$A$1:$DK$1,0))/1000</f>
        <v>6860.9449999999997</v>
      </c>
      <c r="F18" s="281">
        <f>INDEX('FR Y-15 Data'!$A$1:$DK$66,MATCH($C18,'FR Y-15 Data'!$C$1:$C$66,0),MATCH(F$4,'FR Y-15 Data'!$A$1:$DK$1,0))/1000</f>
        <v>295.98500000000001</v>
      </c>
      <c r="G18" s="280">
        <f>INDEX('FR Y-15 Data'!$A$1:$DK$66,MATCH($C18,'FR Y-15 Data'!$C$1:$C$66,0),MATCH(G$4,'FR Y-15 Data'!$A$1:$DK$1,0))/1000</f>
        <v>74146</v>
      </c>
      <c r="H18" s="302">
        <f>INDEX('FR Y-15 Data'!$A$1:$DK$66,MATCH($C18,'FR Y-15 Data'!$C$1:$C$66,0),MATCH(H$4,'FR Y-15 Data'!$A$1:$DK$1,0))/1000</f>
        <v>321092.913</v>
      </c>
      <c r="I18" s="281">
        <f>INDEX('FR Y-15 Data'!$A$1:$DK$66,MATCH($C18,'FR Y-15 Data'!$C$1:$C$66,0),MATCH(I$4,'FR Y-15 Data'!$A$1:$DK$1,0))/1000</f>
        <v>0</v>
      </c>
      <c r="J18" s="280">
        <f>INDEX('FR Y-15 Data'!$A$1:$DK$66,MATCH($C18,'FR Y-15 Data'!$C$1:$C$66,0),MATCH(J$4,'FR Y-15 Data'!$A$1:$DK$1,0))/1000</f>
        <v>0</v>
      </c>
      <c r="K18" s="302">
        <f>INDEX('FR Y-15 Data'!$A$1:$DK$66,MATCH($C18,'FR Y-15 Data'!$C$1:$C$66,0),MATCH(K$4,'FR Y-15 Data'!$A$1:$DK$1,0))/1000</f>
        <v>11631.07</v>
      </c>
      <c r="L18" s="281">
        <f>INDEX('FR Y-15 Data'!$A$1:$DK$66,MATCH($C18,'FR Y-15 Data'!$C$1:$C$66,0),MATCH(L$4,'FR Y-15 Data'!$A$1:$DK$1,0))/1000</f>
        <v>559.48199999999997</v>
      </c>
      <c r="M18" s="280">
        <f>INDEX('FR Y-15 Data'!$A$1:$DK$66,MATCH($C18,'FR Y-15 Data'!$C$1:$C$66,0),MATCH(M$4,'FR Y-15 Data'!$A$1:$DK$1,0))/1000</f>
        <v>4.0979999999999999</v>
      </c>
      <c r="N18" s="302">
        <f>INDEX('FR Y-15 Data'!$A$1:$DK$66,MATCH($C18,'FR Y-15 Data'!$C$1:$C$66,0),MATCH(N$4,'FR Y-15 Data'!$A$1:$DK$1,0))/1000</f>
        <v>192</v>
      </c>
      <c r="O18" s="280">
        <f>INDEX('FR Y-15 Data'!$A$1:$DK$66,MATCH($C18,'FR Y-15 Data'!$C$1:$C$66,0),MATCH(O$4,'FR Y-15 Data'!$A$1:$DK$1,0))/1000</f>
        <v>21</v>
      </c>
    </row>
    <row r="19" spans="1:15">
      <c r="A19" s="1"/>
      <c r="B19" s="241" t="str">
        <f>INDEX('FR Y-15 Data'!$A$1:$ED$66,MATCH($C19,'FR Y-15 Data'!$C$1:$C$66,0),MATCH($B$4,'FR Y-15 Data'!$A$1:$EE$1,0))</f>
        <v xml:space="preserve">FIFTH THIRD BANCORP                                                                                                     </v>
      </c>
      <c r="C19" s="4">
        <f>INDEX('FR Y-15 Data'!$A$1:$ED$66,ROWS($C$5:C19)+1,MATCH($C$4,'FR Y-15 Data'!$A$1:$EE$1,0))</f>
        <v>1070345</v>
      </c>
      <c r="D19" s="200">
        <f>INDEX('FR Y-15 Data'!$A$1:$DK$66,MATCH($C19,'FR Y-15 Data'!$C$1:$C$66,0),MATCH(D$4,'FR Y-15 Data'!$A$1:$DK$1,0))/1000</f>
        <v>174422.68599999999</v>
      </c>
      <c r="E19" s="302">
        <f>INDEX('FR Y-15 Data'!$A$1:$DK$66,MATCH($C19,'FR Y-15 Data'!$C$1:$C$66,0),MATCH(E$4,'FR Y-15 Data'!$A$1:$DK$1,0))/1000</f>
        <v>4097.9110000000001</v>
      </c>
      <c r="F19" s="281">
        <f>INDEX('FR Y-15 Data'!$A$1:$DK$66,MATCH($C19,'FR Y-15 Data'!$C$1:$C$66,0),MATCH(F$4,'FR Y-15 Data'!$A$1:$DK$1,0))/1000</f>
        <v>8942.6470000000008</v>
      </c>
      <c r="G19" s="280">
        <f>INDEX('FR Y-15 Data'!$A$1:$DK$66,MATCH($C19,'FR Y-15 Data'!$C$1:$C$66,0),MATCH(G$4,'FR Y-15 Data'!$A$1:$DK$1,0))/1000</f>
        <v>37550.497000000003</v>
      </c>
      <c r="H19" s="302">
        <f>INDEX('FR Y-15 Data'!$A$1:$DK$66,MATCH($C19,'FR Y-15 Data'!$C$1:$C$66,0),MATCH(H$4,'FR Y-15 Data'!$A$1:$DK$1,0))/1000</f>
        <v>1186752.1640000001</v>
      </c>
      <c r="I19" s="281">
        <f>INDEX('FR Y-15 Data'!$A$1:$DK$66,MATCH($C19,'FR Y-15 Data'!$C$1:$C$66,0),MATCH(I$4,'FR Y-15 Data'!$A$1:$DK$1,0))/1000</f>
        <v>240024.09599999999</v>
      </c>
      <c r="J19" s="280">
        <f>INDEX('FR Y-15 Data'!$A$1:$DK$66,MATCH($C19,'FR Y-15 Data'!$C$1:$C$66,0),MATCH(J$4,'FR Y-15 Data'!$A$1:$DK$1,0))/1000</f>
        <v>5427.5410000000002</v>
      </c>
      <c r="K19" s="302">
        <f>INDEX('FR Y-15 Data'!$A$1:$DK$66,MATCH($C19,'FR Y-15 Data'!$C$1:$C$66,0),MATCH(K$4,'FR Y-15 Data'!$A$1:$DK$1,0))/1000</f>
        <v>63886.559000000001</v>
      </c>
      <c r="L19" s="281">
        <f>INDEX('FR Y-15 Data'!$A$1:$DK$66,MATCH($C19,'FR Y-15 Data'!$C$1:$C$66,0),MATCH(L$4,'FR Y-15 Data'!$A$1:$DK$1,0))/1000</f>
        <v>6808.3919999999998</v>
      </c>
      <c r="M19" s="280">
        <f>INDEX('FR Y-15 Data'!$A$1:$DK$66,MATCH($C19,'FR Y-15 Data'!$C$1:$C$66,0),MATCH(M$4,'FR Y-15 Data'!$A$1:$DK$1,0))/1000</f>
        <v>488.51900000000001</v>
      </c>
      <c r="N19" s="302">
        <f>INDEX('FR Y-15 Data'!$A$1:$DK$66,MATCH($C19,'FR Y-15 Data'!$C$1:$C$66,0),MATCH(N$4,'FR Y-15 Data'!$A$1:$DK$1,0))/1000</f>
        <v>4407</v>
      </c>
      <c r="O19" s="280">
        <f>INDEX('FR Y-15 Data'!$A$1:$DK$66,MATCH($C19,'FR Y-15 Data'!$C$1:$C$66,0),MATCH(O$4,'FR Y-15 Data'!$A$1:$DK$1,0))/1000</f>
        <v>562</v>
      </c>
    </row>
    <row r="20" spans="1:15">
      <c r="A20" s="1"/>
      <c r="B20" s="241" t="str">
        <f>INDEX('FR Y-15 Data'!$A$1:$ED$66,MATCH($C20,'FR Y-15 Data'!$C$1:$C$66,0),MATCH($B$4,'FR Y-15 Data'!$A$1:$EE$1,0))</f>
        <v xml:space="preserve">GOLDMAN SACHS GROUP, INC., THE                                                                                          </v>
      </c>
      <c r="C20" s="4">
        <f>INDEX('FR Y-15 Data'!$A$1:$ED$66,ROWS($C$5:C20)+1,MATCH($C$4,'FR Y-15 Data'!$A$1:$EE$1,0))</f>
        <v>2380443</v>
      </c>
      <c r="D20" s="200">
        <f>INDEX('FR Y-15 Data'!$A$1:$DK$66,MATCH($C20,'FR Y-15 Data'!$C$1:$C$66,0),MATCH(D$4,'FR Y-15 Data'!$A$1:$DK$1,0))/1000</f>
        <v>1517513.7</v>
      </c>
      <c r="E20" s="302">
        <f>INDEX('FR Y-15 Data'!$A$1:$DK$66,MATCH($C20,'FR Y-15 Data'!$C$1:$C$66,0),MATCH(E$4,'FR Y-15 Data'!$A$1:$DK$1,0))/1000</f>
        <v>336644</v>
      </c>
      <c r="F20" s="281">
        <f>INDEX('FR Y-15 Data'!$A$1:$DK$66,MATCH($C20,'FR Y-15 Data'!$C$1:$C$66,0),MATCH(F$4,'FR Y-15 Data'!$A$1:$DK$1,0))/1000</f>
        <v>106942</v>
      </c>
      <c r="G20" s="280">
        <f>INDEX('FR Y-15 Data'!$A$1:$DK$66,MATCH($C20,'FR Y-15 Data'!$C$1:$C$66,0),MATCH(G$4,'FR Y-15 Data'!$A$1:$DK$1,0))/1000</f>
        <v>310141</v>
      </c>
      <c r="H20" s="302">
        <f>INDEX('FR Y-15 Data'!$A$1:$DK$66,MATCH($C20,'FR Y-15 Data'!$C$1:$C$66,0),MATCH(H$4,'FR Y-15 Data'!$A$1:$DK$1,0))/1000</f>
        <v>9584773</v>
      </c>
      <c r="I20" s="281">
        <f>INDEX('FR Y-15 Data'!$A$1:$DK$66,MATCH($C20,'FR Y-15 Data'!$C$1:$C$66,0),MATCH(I$4,'FR Y-15 Data'!$A$1:$DK$1,0))/1000</f>
        <v>865755</v>
      </c>
      <c r="J20" s="280">
        <f>INDEX('FR Y-15 Data'!$A$1:$DK$66,MATCH($C20,'FR Y-15 Data'!$C$1:$C$66,0),MATCH(J$4,'FR Y-15 Data'!$A$1:$DK$1,0))/1000</f>
        <v>371000</v>
      </c>
      <c r="K20" s="302">
        <f>INDEX('FR Y-15 Data'!$A$1:$DK$66,MATCH($C20,'FR Y-15 Data'!$C$1:$C$66,0),MATCH(K$4,'FR Y-15 Data'!$A$1:$DK$1,0))/1000</f>
        <v>50355240</v>
      </c>
      <c r="L20" s="281">
        <f>INDEX('FR Y-15 Data'!$A$1:$DK$66,MATCH($C20,'FR Y-15 Data'!$C$1:$C$66,0),MATCH(L$4,'FR Y-15 Data'!$A$1:$DK$1,0))/1000</f>
        <v>138305</v>
      </c>
      <c r="M20" s="280">
        <f>INDEX('FR Y-15 Data'!$A$1:$DK$66,MATCH($C20,'FR Y-15 Data'!$C$1:$C$66,0),MATCH(M$4,'FR Y-15 Data'!$A$1:$DK$1,0))/1000</f>
        <v>43003</v>
      </c>
      <c r="N20" s="302">
        <f>INDEX('FR Y-15 Data'!$A$1:$DK$66,MATCH($C20,'FR Y-15 Data'!$C$1:$C$66,0),MATCH(N$4,'FR Y-15 Data'!$A$1:$DK$1,0))/1000</f>
        <v>346666</v>
      </c>
      <c r="O20" s="280">
        <f>INDEX('FR Y-15 Data'!$A$1:$DK$66,MATCH($C20,'FR Y-15 Data'!$C$1:$C$66,0),MATCH(O$4,'FR Y-15 Data'!$A$1:$DK$1,0))/1000</f>
        <v>319418</v>
      </c>
    </row>
    <row r="21" spans="1:15">
      <c r="A21" s="1"/>
      <c r="B21" s="241" t="str">
        <f>INDEX('FR Y-15 Data'!$A$1:$ED$66,MATCH($C21,'FR Y-15 Data'!$C$1:$C$66,0),MATCH($B$4,'FR Y-15 Data'!$A$1:$EE$1,0))</f>
        <v xml:space="preserve">HSBC NORTH AMERICA HOLDINGS INC.                                                                                        </v>
      </c>
      <c r="C21" s="4">
        <f>INDEX('FR Y-15 Data'!$A$1:$ED$66,ROWS($C$5:C21)+1,MATCH($C$4,'FR Y-15 Data'!$A$1:$EE$1,0))</f>
        <v>3232316</v>
      </c>
      <c r="D21" s="200">
        <f>INDEX('FR Y-15 Data'!$A$1:$DK$66,MATCH($C21,'FR Y-15 Data'!$C$1:$C$66,0),MATCH(D$4,'FR Y-15 Data'!$A$1:$DK$1,0))/1000</f>
        <v>405781.91700000002</v>
      </c>
      <c r="E21" s="302">
        <f>INDEX('FR Y-15 Data'!$A$1:$DK$66,MATCH($C21,'FR Y-15 Data'!$C$1:$C$66,0),MATCH(E$4,'FR Y-15 Data'!$A$1:$DK$1,0))/1000</f>
        <v>35711.364999999998</v>
      </c>
      <c r="F21" s="281">
        <f>INDEX('FR Y-15 Data'!$A$1:$DK$66,MATCH($C21,'FR Y-15 Data'!$C$1:$C$66,0),MATCH(F$4,'FR Y-15 Data'!$A$1:$DK$1,0))/1000</f>
        <v>54924.874000000003</v>
      </c>
      <c r="G21" s="280">
        <f>INDEX('FR Y-15 Data'!$A$1:$DK$66,MATCH($C21,'FR Y-15 Data'!$C$1:$C$66,0),MATCH(G$4,'FR Y-15 Data'!$A$1:$DK$1,0))/1000</f>
        <v>50430.947999999997</v>
      </c>
      <c r="H21" s="302">
        <f>INDEX('FR Y-15 Data'!$A$1:$DK$66,MATCH($C21,'FR Y-15 Data'!$C$1:$C$66,0),MATCH(H$4,'FR Y-15 Data'!$A$1:$DK$1,0))/1000</f>
        <v>1061322.3430000001</v>
      </c>
      <c r="I21" s="281">
        <f>INDEX('FR Y-15 Data'!$A$1:$DK$66,MATCH($C21,'FR Y-15 Data'!$C$1:$C$66,0),MATCH(I$4,'FR Y-15 Data'!$A$1:$DK$1,0))/1000</f>
        <v>42774.61</v>
      </c>
      <c r="J21" s="280">
        <f>INDEX('FR Y-15 Data'!$A$1:$DK$66,MATCH($C21,'FR Y-15 Data'!$C$1:$C$66,0),MATCH(J$4,'FR Y-15 Data'!$A$1:$DK$1,0))/1000</f>
        <v>48735.222999999998</v>
      </c>
      <c r="K21" s="302">
        <f>INDEX('FR Y-15 Data'!$A$1:$DK$66,MATCH($C21,'FR Y-15 Data'!$C$1:$C$66,0),MATCH(K$4,'FR Y-15 Data'!$A$1:$DK$1,0))/1000</f>
        <v>5193826.41</v>
      </c>
      <c r="L21" s="281">
        <f>INDEX('FR Y-15 Data'!$A$1:$DK$66,MATCH($C21,'FR Y-15 Data'!$C$1:$C$66,0),MATCH(L$4,'FR Y-15 Data'!$A$1:$DK$1,0))/1000</f>
        <v>39638.237999999998</v>
      </c>
      <c r="M21" s="280">
        <f>INDEX('FR Y-15 Data'!$A$1:$DK$66,MATCH($C21,'FR Y-15 Data'!$C$1:$C$66,0),MATCH(M$4,'FR Y-15 Data'!$A$1:$DK$1,0))/1000</f>
        <v>4205.9679999999998</v>
      </c>
      <c r="N21" s="302">
        <f>INDEX('FR Y-15 Data'!$A$1:$DK$66,MATCH($C21,'FR Y-15 Data'!$C$1:$C$66,0),MATCH(N$4,'FR Y-15 Data'!$A$1:$DK$1,0))/1000</f>
        <v>43465</v>
      </c>
      <c r="O21" s="280">
        <f>INDEX('FR Y-15 Data'!$A$1:$DK$66,MATCH($C21,'FR Y-15 Data'!$C$1:$C$66,0),MATCH(O$4,'FR Y-15 Data'!$A$1:$DK$1,0))/1000</f>
        <v>897.96299999999997</v>
      </c>
    </row>
    <row r="22" spans="1:15">
      <c r="A22" s="1"/>
      <c r="B22" s="241" t="str">
        <f>INDEX('FR Y-15 Data'!$A$1:$ED$66,MATCH($C22,'FR Y-15 Data'!$C$1:$C$66,0),MATCH($B$4,'FR Y-15 Data'!$A$1:$EE$1,0))</f>
        <v xml:space="preserve">HUNTINGTON BANCSHARES INCORPORATED                                                                                      </v>
      </c>
      <c r="C22" s="4">
        <f>INDEX('FR Y-15 Data'!$A$1:$ED$66,ROWS($C$5:C22)+1,MATCH($C$4,'FR Y-15 Data'!$A$1:$EE$1,0))</f>
        <v>1068191</v>
      </c>
      <c r="D22" s="200">
        <f>INDEX('FR Y-15 Data'!$A$1:$DK$66,MATCH($C22,'FR Y-15 Data'!$C$1:$C$66,0),MATCH(D$4,'FR Y-15 Data'!$A$1:$DK$1,0))/1000</f>
        <v>64612.413999999997</v>
      </c>
      <c r="E22" s="302">
        <f>INDEX('FR Y-15 Data'!$A$1:$DK$66,MATCH($C22,'FR Y-15 Data'!$C$1:$C$66,0),MATCH(E$4,'FR Y-15 Data'!$A$1:$DK$1,0))/1000</f>
        <v>1550.4159999999999</v>
      </c>
      <c r="F22" s="281">
        <f>INDEX('FR Y-15 Data'!$A$1:$DK$66,MATCH($C22,'FR Y-15 Data'!$C$1:$C$66,0),MATCH(F$4,'FR Y-15 Data'!$A$1:$DK$1,0))/1000</f>
        <v>313.49700000000001</v>
      </c>
      <c r="G22" s="280">
        <f>INDEX('FR Y-15 Data'!$A$1:$DK$66,MATCH($C22,'FR Y-15 Data'!$C$1:$C$66,0),MATCH(G$4,'FR Y-15 Data'!$A$1:$DK$1,0))/1000</f>
        <v>15666.102999999999</v>
      </c>
      <c r="H22" s="302">
        <f>INDEX('FR Y-15 Data'!$A$1:$DK$66,MATCH($C22,'FR Y-15 Data'!$C$1:$C$66,0),MATCH(H$4,'FR Y-15 Data'!$A$1:$DK$1,0))/1000</f>
        <v>302706.092</v>
      </c>
      <c r="I22" s="281">
        <f>INDEX('FR Y-15 Data'!$A$1:$DK$66,MATCH($C22,'FR Y-15 Data'!$C$1:$C$66,0),MATCH(I$4,'FR Y-15 Data'!$A$1:$DK$1,0))/1000</f>
        <v>79935.241999999998</v>
      </c>
      <c r="J22" s="280">
        <f>INDEX('FR Y-15 Data'!$A$1:$DK$66,MATCH($C22,'FR Y-15 Data'!$C$1:$C$66,0),MATCH(J$4,'FR Y-15 Data'!$A$1:$DK$1,0))/1000</f>
        <v>941.58399999999995</v>
      </c>
      <c r="K22" s="302">
        <f>INDEX('FR Y-15 Data'!$A$1:$DK$66,MATCH($C22,'FR Y-15 Data'!$C$1:$C$66,0),MATCH(K$4,'FR Y-15 Data'!$A$1:$DK$1,0))/1000</f>
        <v>7580.2389999999996</v>
      </c>
      <c r="L22" s="281">
        <f>INDEX('FR Y-15 Data'!$A$1:$DK$66,MATCH($C22,'FR Y-15 Data'!$C$1:$C$66,0),MATCH(L$4,'FR Y-15 Data'!$A$1:$DK$1,0))/1000</f>
        <v>2909.136</v>
      </c>
      <c r="M22" s="280">
        <f>INDEX('FR Y-15 Data'!$A$1:$DK$66,MATCH($C22,'FR Y-15 Data'!$C$1:$C$66,0),MATCH(M$4,'FR Y-15 Data'!$A$1:$DK$1,0))/1000</f>
        <v>883.774</v>
      </c>
      <c r="N22" s="302">
        <f>INDEX('FR Y-15 Data'!$A$1:$DK$66,MATCH($C22,'FR Y-15 Data'!$C$1:$C$66,0),MATCH(N$4,'FR Y-15 Data'!$A$1:$DK$1,0))/1000</f>
        <v>834</v>
      </c>
      <c r="O22" s="280">
        <f>INDEX('FR Y-15 Data'!$A$1:$DK$66,MATCH($C22,'FR Y-15 Data'!$C$1:$C$66,0),MATCH(O$4,'FR Y-15 Data'!$A$1:$DK$1,0))/1000</f>
        <v>0</v>
      </c>
    </row>
    <row r="23" spans="1:15">
      <c r="A23" s="1"/>
      <c r="B23" s="241" t="str">
        <f>INDEX('FR Y-15 Data'!$A$1:$ED$66,MATCH($C23,'FR Y-15 Data'!$C$1:$C$66,0),MATCH($B$4,'FR Y-15 Data'!$A$1:$EE$1,0))</f>
        <v xml:space="preserve">JPMORGAN CHASE &amp; CO.                                                                                                    </v>
      </c>
      <c r="C23" s="4">
        <f>INDEX('FR Y-15 Data'!$A$1:$ED$66,ROWS($C$5:C23)+1,MATCH($C$4,'FR Y-15 Data'!$A$1:$EE$1,0))</f>
        <v>1039502</v>
      </c>
      <c r="D23" s="200">
        <f>INDEX('FR Y-15 Data'!$A$1:$DK$66,MATCH($C23,'FR Y-15 Data'!$C$1:$C$66,0),MATCH(D$4,'FR Y-15 Data'!$A$1:$DK$1,0))/1000</f>
        <v>3569551.8</v>
      </c>
      <c r="E23" s="302">
        <f>INDEX('FR Y-15 Data'!$A$1:$DK$66,MATCH($C23,'FR Y-15 Data'!$C$1:$C$66,0),MATCH(E$4,'FR Y-15 Data'!$A$1:$DK$1,0))/1000</f>
        <v>421963</v>
      </c>
      <c r="F23" s="281">
        <f>INDEX('FR Y-15 Data'!$A$1:$DK$66,MATCH($C23,'FR Y-15 Data'!$C$1:$C$66,0),MATCH(F$4,'FR Y-15 Data'!$A$1:$DK$1,0))/1000</f>
        <v>544258</v>
      </c>
      <c r="G23" s="280">
        <f>INDEX('FR Y-15 Data'!$A$1:$DK$66,MATCH($C23,'FR Y-15 Data'!$C$1:$C$66,0),MATCH(G$4,'FR Y-15 Data'!$A$1:$DK$1,0))/1000</f>
        <v>598997</v>
      </c>
      <c r="H23" s="302">
        <f>INDEX('FR Y-15 Data'!$A$1:$DK$66,MATCH($C23,'FR Y-15 Data'!$C$1:$C$66,0),MATCH(H$4,'FR Y-15 Data'!$A$1:$DK$1,0))/1000</f>
        <v>321458431</v>
      </c>
      <c r="I23" s="281">
        <f>INDEX('FR Y-15 Data'!$A$1:$DK$66,MATCH($C23,'FR Y-15 Data'!$C$1:$C$66,0),MATCH(I$4,'FR Y-15 Data'!$A$1:$DK$1,0))/1000</f>
        <v>21320085</v>
      </c>
      <c r="J23" s="280">
        <f>INDEX('FR Y-15 Data'!$A$1:$DK$66,MATCH($C23,'FR Y-15 Data'!$C$1:$C$66,0),MATCH(J$4,'FR Y-15 Data'!$A$1:$DK$1,0))/1000</f>
        <v>507734</v>
      </c>
      <c r="K23" s="302">
        <f>INDEX('FR Y-15 Data'!$A$1:$DK$66,MATCH($C23,'FR Y-15 Data'!$C$1:$C$66,0),MATCH(K$4,'FR Y-15 Data'!$A$1:$DK$1,0))/1000</f>
        <v>68003662</v>
      </c>
      <c r="L23" s="281">
        <f>INDEX('FR Y-15 Data'!$A$1:$DK$66,MATCH($C23,'FR Y-15 Data'!$C$1:$C$66,0),MATCH(L$4,'FR Y-15 Data'!$A$1:$DK$1,0))/1000</f>
        <v>446323</v>
      </c>
      <c r="M23" s="280">
        <f>INDEX('FR Y-15 Data'!$A$1:$DK$66,MATCH($C23,'FR Y-15 Data'!$C$1:$C$66,0),MATCH(M$4,'FR Y-15 Data'!$A$1:$DK$1,0))/1000</f>
        <v>69310</v>
      </c>
      <c r="N23" s="302">
        <f>INDEX('FR Y-15 Data'!$A$1:$DK$66,MATCH($C23,'FR Y-15 Data'!$C$1:$C$66,0),MATCH(N$4,'FR Y-15 Data'!$A$1:$DK$1,0))/1000</f>
        <v>692557</v>
      </c>
      <c r="O23" s="280">
        <f>INDEX('FR Y-15 Data'!$A$1:$DK$66,MATCH($C23,'FR Y-15 Data'!$C$1:$C$66,0),MATCH(O$4,'FR Y-15 Data'!$A$1:$DK$1,0))/1000</f>
        <v>673734</v>
      </c>
    </row>
    <row r="24" spans="1:15">
      <c r="A24" s="1"/>
      <c r="B24" s="241" t="str">
        <f>INDEX('FR Y-15 Data'!$A$1:$ED$66,MATCH($C24,'FR Y-15 Data'!$C$1:$C$66,0),MATCH($B$4,'FR Y-15 Data'!$A$1:$EE$1,0))</f>
        <v xml:space="preserve">KEYCORP                                                                                                                 </v>
      </c>
      <c r="C24" s="4">
        <f>INDEX('FR Y-15 Data'!$A$1:$ED$66,ROWS($C$5:C24)+1,MATCH($C$4,'FR Y-15 Data'!$A$1:$EE$1,0))</f>
        <v>1068025</v>
      </c>
      <c r="D24" s="200">
        <f>INDEX('FR Y-15 Data'!$A$1:$DK$66,MATCH($C24,'FR Y-15 Data'!$C$1:$C$66,0),MATCH(D$4,'FR Y-15 Data'!$A$1:$DK$1,0))/1000</f>
        <v>134368.815</v>
      </c>
      <c r="E24" s="302">
        <f>INDEX('FR Y-15 Data'!$A$1:$DK$66,MATCH($C24,'FR Y-15 Data'!$C$1:$C$66,0),MATCH(E$4,'FR Y-15 Data'!$A$1:$DK$1,0))/1000</f>
        <v>6166.3220000000001</v>
      </c>
      <c r="F24" s="281">
        <f>INDEX('FR Y-15 Data'!$A$1:$DK$66,MATCH($C24,'FR Y-15 Data'!$C$1:$C$66,0),MATCH(F$4,'FR Y-15 Data'!$A$1:$DK$1,0))/1000</f>
        <v>724.42899999999997</v>
      </c>
      <c r="G24" s="280">
        <f>INDEX('FR Y-15 Data'!$A$1:$DK$66,MATCH($C24,'FR Y-15 Data'!$C$1:$C$66,0),MATCH(G$4,'FR Y-15 Data'!$A$1:$DK$1,0))/1000</f>
        <v>26156.038</v>
      </c>
      <c r="H24" s="302">
        <f>INDEX('FR Y-15 Data'!$A$1:$DK$66,MATCH($C24,'FR Y-15 Data'!$C$1:$C$66,0),MATCH(H$4,'FR Y-15 Data'!$A$1:$DK$1,0))/1000</f>
        <v>983712.09199999995</v>
      </c>
      <c r="I24" s="281">
        <f>INDEX('FR Y-15 Data'!$A$1:$DK$66,MATCH($C24,'FR Y-15 Data'!$C$1:$C$66,0),MATCH(I$4,'FR Y-15 Data'!$A$1:$DK$1,0))/1000</f>
        <v>82230.812999999995</v>
      </c>
      <c r="J24" s="280">
        <f>INDEX('FR Y-15 Data'!$A$1:$DK$66,MATCH($C24,'FR Y-15 Data'!$C$1:$C$66,0),MATCH(J$4,'FR Y-15 Data'!$A$1:$DK$1,0))/1000</f>
        <v>5378.5680000000002</v>
      </c>
      <c r="K24" s="302">
        <f>INDEX('FR Y-15 Data'!$A$1:$DK$66,MATCH($C24,'FR Y-15 Data'!$C$1:$C$66,0),MATCH(K$4,'FR Y-15 Data'!$A$1:$DK$1,0))/1000</f>
        <v>61561.347000000002</v>
      </c>
      <c r="L24" s="281">
        <f>INDEX('FR Y-15 Data'!$A$1:$DK$66,MATCH($C24,'FR Y-15 Data'!$C$1:$C$66,0),MATCH(L$4,'FR Y-15 Data'!$A$1:$DK$1,0))/1000</f>
        <v>1643.5160000000001</v>
      </c>
      <c r="M24" s="280">
        <f>INDEX('FR Y-15 Data'!$A$1:$DK$66,MATCH($C24,'FR Y-15 Data'!$C$1:$C$66,0),MATCH(M$4,'FR Y-15 Data'!$A$1:$DK$1,0))/1000</f>
        <v>2764.8420000000001</v>
      </c>
      <c r="N24" s="302">
        <f>INDEX('FR Y-15 Data'!$A$1:$DK$66,MATCH($C24,'FR Y-15 Data'!$C$1:$C$66,0),MATCH(N$4,'FR Y-15 Data'!$A$1:$DK$1,0))/1000</f>
        <v>2218</v>
      </c>
      <c r="O24" s="280">
        <f>INDEX('FR Y-15 Data'!$A$1:$DK$66,MATCH($C24,'FR Y-15 Data'!$C$1:$C$66,0),MATCH(O$4,'FR Y-15 Data'!$A$1:$DK$1,0))/1000</f>
        <v>27</v>
      </c>
    </row>
    <row r="25" spans="1:15">
      <c r="A25" s="1"/>
      <c r="B25" s="241" t="str">
        <f>INDEX('FR Y-15 Data'!$A$1:$ED$66,MATCH($C25,'FR Y-15 Data'!$C$1:$C$66,0),MATCH($B$4,'FR Y-15 Data'!$A$1:$EE$1,0))</f>
        <v xml:space="preserve">M&amp;T BANK CORPORATION                                                                                                    </v>
      </c>
      <c r="C25" s="4">
        <f>INDEX('FR Y-15 Data'!$A$1:$ED$66,ROWS($C$5:C25)+1,MATCH($C$4,'FR Y-15 Data'!$A$1:$EE$1,0))</f>
        <v>1037003</v>
      </c>
      <c r="D25" s="200">
        <f>INDEX('FR Y-15 Data'!$A$1:$DK$66,MATCH($C25,'FR Y-15 Data'!$C$1:$C$66,0),MATCH(D$4,'FR Y-15 Data'!$A$1:$DK$1,0))/1000</f>
        <v>104645.236</v>
      </c>
      <c r="E25" s="302">
        <f>INDEX('FR Y-15 Data'!$A$1:$DK$66,MATCH($C25,'FR Y-15 Data'!$C$1:$C$66,0),MATCH(E$4,'FR Y-15 Data'!$A$1:$DK$1,0))/1000</f>
        <v>2069.7339999999999</v>
      </c>
      <c r="F25" s="281">
        <f>INDEX('FR Y-15 Data'!$A$1:$DK$66,MATCH($C25,'FR Y-15 Data'!$C$1:$C$66,0),MATCH(F$4,'FR Y-15 Data'!$A$1:$DK$1,0))/1000</f>
        <v>4983.2709999999997</v>
      </c>
      <c r="G25" s="280">
        <f>INDEX('FR Y-15 Data'!$A$1:$DK$66,MATCH($C25,'FR Y-15 Data'!$C$1:$C$66,0),MATCH(G$4,'FR Y-15 Data'!$A$1:$DK$1,0))/1000</f>
        <v>21928.216</v>
      </c>
      <c r="H25" s="302">
        <f>INDEX('FR Y-15 Data'!$A$1:$DK$66,MATCH($C25,'FR Y-15 Data'!$C$1:$C$66,0),MATCH(H$4,'FR Y-15 Data'!$A$1:$DK$1,0))/1000</f>
        <v>1594474.13</v>
      </c>
      <c r="I25" s="281">
        <f>INDEX('FR Y-15 Data'!$A$1:$DK$66,MATCH($C25,'FR Y-15 Data'!$C$1:$C$66,0),MATCH(I$4,'FR Y-15 Data'!$A$1:$DK$1,0))/1000</f>
        <v>100836.317</v>
      </c>
      <c r="J25" s="280">
        <f>INDEX('FR Y-15 Data'!$A$1:$DK$66,MATCH($C25,'FR Y-15 Data'!$C$1:$C$66,0),MATCH(J$4,'FR Y-15 Data'!$A$1:$DK$1,0))/1000</f>
        <v>25845.374</v>
      </c>
      <c r="K25" s="302">
        <f>INDEX('FR Y-15 Data'!$A$1:$DK$66,MATCH($C25,'FR Y-15 Data'!$C$1:$C$66,0),MATCH(K$4,'FR Y-15 Data'!$A$1:$DK$1,0))/1000</f>
        <v>21408.258000000002</v>
      </c>
      <c r="L25" s="281">
        <f>INDEX('FR Y-15 Data'!$A$1:$DK$66,MATCH($C25,'FR Y-15 Data'!$C$1:$C$66,0),MATCH(L$4,'FR Y-15 Data'!$A$1:$DK$1,0))/1000</f>
        <v>587.51400000000001</v>
      </c>
      <c r="M25" s="280">
        <f>INDEX('FR Y-15 Data'!$A$1:$DK$66,MATCH($C25,'FR Y-15 Data'!$C$1:$C$66,0),MATCH(M$4,'FR Y-15 Data'!$A$1:$DK$1,0))/1000</f>
        <v>72.549000000000007</v>
      </c>
      <c r="N25" s="302">
        <f>INDEX('FR Y-15 Data'!$A$1:$DK$66,MATCH($C25,'FR Y-15 Data'!$C$1:$C$66,0),MATCH(N$4,'FR Y-15 Data'!$A$1:$DK$1,0))/1000</f>
        <v>272.875</v>
      </c>
      <c r="O25" s="280">
        <f>INDEX('FR Y-15 Data'!$A$1:$DK$66,MATCH($C25,'FR Y-15 Data'!$C$1:$C$66,0),MATCH(O$4,'FR Y-15 Data'!$A$1:$DK$1,0))/1000</f>
        <v>30.274000000000001</v>
      </c>
    </row>
    <row r="26" spans="1:15">
      <c r="A26" s="1"/>
      <c r="B26" s="241" t="str">
        <f>INDEX('FR Y-15 Data'!$A$1:$ED$66,MATCH($C26,'FR Y-15 Data'!$C$1:$C$66,0),MATCH($B$4,'FR Y-15 Data'!$A$1:$EE$1,0))</f>
        <v xml:space="preserve">MORGAN STANLEY                                                                                                          </v>
      </c>
      <c r="C26" s="4">
        <f>INDEX('FR Y-15 Data'!$A$1:$ED$66,ROWS($C$5:C26)+1,MATCH($C$4,'FR Y-15 Data'!$A$1:$EE$1,0))</f>
        <v>2162966</v>
      </c>
      <c r="D26" s="200">
        <f>INDEX('FR Y-15 Data'!$A$1:$DK$66,MATCH($C26,'FR Y-15 Data'!$C$1:$C$66,0),MATCH(D$4,'FR Y-15 Data'!$A$1:$DK$1,0))/1000</f>
        <v>1282726.862</v>
      </c>
      <c r="E26" s="302">
        <f>INDEX('FR Y-15 Data'!$A$1:$DK$66,MATCH($C26,'FR Y-15 Data'!$C$1:$C$66,0),MATCH(E$4,'FR Y-15 Data'!$A$1:$DK$1,0))/1000</f>
        <v>535021.79799999995</v>
      </c>
      <c r="F26" s="281">
        <f>INDEX('FR Y-15 Data'!$A$1:$DK$66,MATCH($C26,'FR Y-15 Data'!$C$1:$C$66,0),MATCH(F$4,'FR Y-15 Data'!$A$1:$DK$1,0))/1000</f>
        <v>182491.08900000001</v>
      </c>
      <c r="G26" s="280">
        <f>INDEX('FR Y-15 Data'!$A$1:$DK$66,MATCH($C26,'FR Y-15 Data'!$C$1:$C$66,0),MATCH(G$4,'FR Y-15 Data'!$A$1:$DK$1,0))/1000</f>
        <v>231405.818</v>
      </c>
      <c r="H26" s="302">
        <f>INDEX('FR Y-15 Data'!$A$1:$DK$66,MATCH($C26,'FR Y-15 Data'!$C$1:$C$66,0),MATCH(H$4,'FR Y-15 Data'!$A$1:$DK$1,0))/1000</f>
        <v>9811965.0739999991</v>
      </c>
      <c r="I26" s="281">
        <f>INDEX('FR Y-15 Data'!$A$1:$DK$66,MATCH($C26,'FR Y-15 Data'!$C$1:$C$66,0),MATCH(I$4,'FR Y-15 Data'!$A$1:$DK$1,0))/1000</f>
        <v>1369185.923</v>
      </c>
      <c r="J26" s="280">
        <f>INDEX('FR Y-15 Data'!$A$1:$DK$66,MATCH($C26,'FR Y-15 Data'!$C$1:$C$66,0),MATCH(J$4,'FR Y-15 Data'!$A$1:$DK$1,0))/1000</f>
        <v>261804.79999999999</v>
      </c>
      <c r="K26" s="302">
        <f>INDEX('FR Y-15 Data'!$A$1:$DK$66,MATCH($C26,'FR Y-15 Data'!$C$1:$C$66,0),MATCH(K$4,'FR Y-15 Data'!$A$1:$DK$1,0))/1000</f>
        <v>43610512.376000002</v>
      </c>
      <c r="L26" s="281">
        <f>INDEX('FR Y-15 Data'!$A$1:$DK$66,MATCH($C26,'FR Y-15 Data'!$C$1:$C$66,0),MATCH(L$4,'FR Y-15 Data'!$A$1:$DK$1,0))/1000</f>
        <v>316368.65500000003</v>
      </c>
      <c r="M26" s="280">
        <f>INDEX('FR Y-15 Data'!$A$1:$DK$66,MATCH($C26,'FR Y-15 Data'!$C$1:$C$66,0),MATCH(M$4,'FR Y-15 Data'!$A$1:$DK$1,0))/1000</f>
        <v>23281</v>
      </c>
      <c r="N26" s="302">
        <f>INDEX('FR Y-15 Data'!$A$1:$DK$66,MATCH($C26,'FR Y-15 Data'!$C$1:$C$66,0),MATCH(N$4,'FR Y-15 Data'!$A$1:$DK$1,0))/1000</f>
        <v>353380</v>
      </c>
      <c r="O26" s="280">
        <f>INDEX('FR Y-15 Data'!$A$1:$DK$66,MATCH($C26,'FR Y-15 Data'!$C$1:$C$66,0),MATCH(O$4,'FR Y-15 Data'!$A$1:$DK$1,0))/1000</f>
        <v>470008</v>
      </c>
    </row>
    <row r="27" spans="1:15">
      <c r="A27" s="1"/>
      <c r="B27" s="241" t="str">
        <f>INDEX('FR Y-15 Data'!$A$1:$ED$66,MATCH($C27,'FR Y-15 Data'!$C$1:$C$66,0),MATCH($B$4,'FR Y-15 Data'!$A$1:$EE$1,0))</f>
        <v xml:space="preserve">NORTHERN TRUST CORPORATION                                                                                              </v>
      </c>
      <c r="C27" s="4">
        <f>INDEX('FR Y-15 Data'!$A$1:$ED$66,ROWS($C$5:C27)+1,MATCH($C$4,'FR Y-15 Data'!$A$1:$EE$1,0))</f>
        <v>1199611</v>
      </c>
      <c r="D27" s="200">
        <f>INDEX('FR Y-15 Data'!$A$1:$DK$66,MATCH($C27,'FR Y-15 Data'!$C$1:$C$66,0),MATCH(D$4,'FR Y-15 Data'!$A$1:$DK$1,0))/1000</f>
        <v>142399.20300000001</v>
      </c>
      <c r="E27" s="302">
        <f>INDEX('FR Y-15 Data'!$A$1:$DK$66,MATCH($C27,'FR Y-15 Data'!$C$1:$C$66,0),MATCH(E$4,'FR Y-15 Data'!$A$1:$DK$1,0))/1000</f>
        <v>43593.978000000003</v>
      </c>
      <c r="F27" s="281">
        <f>INDEX('FR Y-15 Data'!$A$1:$DK$66,MATCH($C27,'FR Y-15 Data'!$C$1:$C$66,0),MATCH(F$4,'FR Y-15 Data'!$A$1:$DK$1,0))/1000</f>
        <v>12215.42</v>
      </c>
      <c r="G27" s="280">
        <f>INDEX('FR Y-15 Data'!$A$1:$DK$66,MATCH($C27,'FR Y-15 Data'!$C$1:$C$66,0),MATCH(G$4,'FR Y-15 Data'!$A$1:$DK$1,0))/1000</f>
        <v>16241.617</v>
      </c>
      <c r="H27" s="302">
        <f>INDEX('FR Y-15 Data'!$A$1:$DK$66,MATCH($C27,'FR Y-15 Data'!$C$1:$C$66,0),MATCH(H$4,'FR Y-15 Data'!$A$1:$DK$1,0))/1000</f>
        <v>32997307.763</v>
      </c>
      <c r="I27" s="281">
        <f>INDEX('FR Y-15 Data'!$A$1:$DK$66,MATCH($C27,'FR Y-15 Data'!$C$1:$C$66,0),MATCH(I$4,'FR Y-15 Data'!$A$1:$DK$1,0))/1000</f>
        <v>5575700</v>
      </c>
      <c r="J27" s="280">
        <f>INDEX('FR Y-15 Data'!$A$1:$DK$66,MATCH($C27,'FR Y-15 Data'!$C$1:$C$66,0),MATCH(J$4,'FR Y-15 Data'!$A$1:$DK$1,0))/1000</f>
        <v>0</v>
      </c>
      <c r="K27" s="302">
        <f>INDEX('FR Y-15 Data'!$A$1:$DK$66,MATCH($C27,'FR Y-15 Data'!$C$1:$C$66,0),MATCH(K$4,'FR Y-15 Data'!$A$1:$DK$1,0))/1000</f>
        <v>254851.42800000001</v>
      </c>
      <c r="L27" s="281">
        <f>INDEX('FR Y-15 Data'!$A$1:$DK$66,MATCH($C27,'FR Y-15 Data'!$C$1:$C$66,0),MATCH(L$4,'FR Y-15 Data'!$A$1:$DK$1,0))/1000</f>
        <v>11761.216</v>
      </c>
      <c r="M27" s="280">
        <f>INDEX('FR Y-15 Data'!$A$1:$DK$66,MATCH($C27,'FR Y-15 Data'!$C$1:$C$66,0),MATCH(M$4,'FR Y-15 Data'!$A$1:$DK$1,0))/1000</f>
        <v>98.93</v>
      </c>
      <c r="N27" s="302">
        <f>INDEX('FR Y-15 Data'!$A$1:$DK$66,MATCH($C27,'FR Y-15 Data'!$C$1:$C$66,0),MATCH(N$4,'FR Y-15 Data'!$A$1:$DK$1,0))/1000</f>
        <v>28277</v>
      </c>
      <c r="O27" s="280">
        <f>INDEX('FR Y-15 Data'!$A$1:$DK$66,MATCH($C27,'FR Y-15 Data'!$C$1:$C$66,0),MATCH(O$4,'FR Y-15 Data'!$A$1:$DK$1,0))/1000</f>
        <v>51357.603000000003</v>
      </c>
    </row>
    <row r="28" spans="1:15">
      <c r="A28" s="1"/>
      <c r="B28" s="241" t="str">
        <f>INDEX('FR Y-15 Data'!$A$1:$ED$66,MATCH($C28,'FR Y-15 Data'!$C$1:$C$66,0),MATCH($B$4,'FR Y-15 Data'!$A$1:$EE$1,0))</f>
        <v xml:space="preserve">PNC FINANCIAL SERVICES GROUP, INC., THE                                                                                 </v>
      </c>
      <c r="C28" s="4">
        <f>INDEX('FR Y-15 Data'!$A$1:$ED$66,ROWS($C$5:C28)+1,MATCH($C$4,'FR Y-15 Data'!$A$1:$EE$1,0))</f>
        <v>1069778</v>
      </c>
      <c r="D28" s="200">
        <f>INDEX('FR Y-15 Data'!$A$1:$DK$66,MATCH($C28,'FR Y-15 Data'!$C$1:$C$66,0),MATCH(D$4,'FR Y-15 Data'!$A$1:$DK$1,0))/1000</f>
        <v>425387.038</v>
      </c>
      <c r="E28" s="302">
        <f>INDEX('FR Y-15 Data'!$A$1:$DK$66,MATCH($C28,'FR Y-15 Data'!$C$1:$C$66,0),MATCH(E$4,'FR Y-15 Data'!$A$1:$DK$1,0))/1000</f>
        <v>17703</v>
      </c>
      <c r="F28" s="281">
        <f>INDEX('FR Y-15 Data'!$A$1:$DK$66,MATCH($C28,'FR Y-15 Data'!$C$1:$C$66,0),MATCH(F$4,'FR Y-15 Data'!$A$1:$DK$1,0))/1000</f>
        <v>13135</v>
      </c>
      <c r="G28" s="280">
        <f>INDEX('FR Y-15 Data'!$A$1:$DK$66,MATCH($C28,'FR Y-15 Data'!$C$1:$C$66,0),MATCH(G$4,'FR Y-15 Data'!$A$1:$DK$1,0))/1000</f>
        <v>67592.5</v>
      </c>
      <c r="H28" s="302">
        <f>INDEX('FR Y-15 Data'!$A$1:$DK$66,MATCH($C28,'FR Y-15 Data'!$C$1:$C$66,0),MATCH(H$4,'FR Y-15 Data'!$A$1:$DK$1,0))/1000</f>
        <v>2004252</v>
      </c>
      <c r="I28" s="281">
        <f>INDEX('FR Y-15 Data'!$A$1:$DK$66,MATCH($C28,'FR Y-15 Data'!$C$1:$C$66,0),MATCH(I$4,'FR Y-15 Data'!$A$1:$DK$1,0))/1000</f>
        <v>161000</v>
      </c>
      <c r="J28" s="280">
        <f>INDEX('FR Y-15 Data'!$A$1:$DK$66,MATCH($C28,'FR Y-15 Data'!$C$1:$C$66,0),MATCH(J$4,'FR Y-15 Data'!$A$1:$DK$1,0))/1000</f>
        <v>10044</v>
      </c>
      <c r="K28" s="302">
        <f>INDEX('FR Y-15 Data'!$A$1:$DK$66,MATCH($C28,'FR Y-15 Data'!$C$1:$C$66,0),MATCH(K$4,'FR Y-15 Data'!$A$1:$DK$1,0))/1000</f>
        <v>251979</v>
      </c>
      <c r="L28" s="281">
        <f>INDEX('FR Y-15 Data'!$A$1:$DK$66,MATCH($C28,'FR Y-15 Data'!$C$1:$C$66,0),MATCH(L$4,'FR Y-15 Data'!$A$1:$DK$1,0))/1000</f>
        <v>25920.728999999999</v>
      </c>
      <c r="M28" s="280">
        <f>INDEX('FR Y-15 Data'!$A$1:$DK$66,MATCH($C28,'FR Y-15 Data'!$C$1:$C$66,0),MATCH(M$4,'FR Y-15 Data'!$A$1:$DK$1,0))/1000</f>
        <v>10635.102999999999</v>
      </c>
      <c r="N28" s="302">
        <f>INDEX('FR Y-15 Data'!$A$1:$DK$66,MATCH($C28,'FR Y-15 Data'!$C$1:$C$66,0),MATCH(N$4,'FR Y-15 Data'!$A$1:$DK$1,0))/1000</f>
        <v>4895</v>
      </c>
      <c r="O28" s="280">
        <f>INDEX('FR Y-15 Data'!$A$1:$DK$66,MATCH($C28,'FR Y-15 Data'!$C$1:$C$66,0),MATCH(O$4,'FR Y-15 Data'!$A$1:$DK$1,0))/1000</f>
        <v>1989</v>
      </c>
    </row>
    <row r="29" spans="1:15">
      <c r="A29" s="1"/>
      <c r="B29" s="241" t="str">
        <f>INDEX('FR Y-15 Data'!$A$1:$ED$66,MATCH($C29,'FR Y-15 Data'!$C$1:$C$66,0),MATCH($B$4,'FR Y-15 Data'!$A$1:$EE$1,0))</f>
        <v xml:space="preserve">RBS CITIZENS FINANCIAL GROUP, INC.                                                                                      </v>
      </c>
      <c r="C29" s="4">
        <f>INDEX('FR Y-15 Data'!$A$1:$ED$66,ROWS($C$5:C29)+1,MATCH($C$4,'FR Y-15 Data'!$A$1:$EE$1,0))</f>
        <v>1132449</v>
      </c>
      <c r="D29" s="200">
        <f>INDEX('FR Y-15 Data'!$A$1:$DK$66,MATCH($C29,'FR Y-15 Data'!$C$1:$C$66,0),MATCH(D$4,'FR Y-15 Data'!$A$1:$DK$1,0))/1000</f>
        <v>146082.291</v>
      </c>
      <c r="E29" s="302">
        <f>INDEX('FR Y-15 Data'!$A$1:$DK$66,MATCH($C29,'FR Y-15 Data'!$C$1:$C$66,0),MATCH(E$4,'FR Y-15 Data'!$A$1:$DK$1,0))/1000</f>
        <v>3777.723</v>
      </c>
      <c r="F29" s="281">
        <f>INDEX('FR Y-15 Data'!$A$1:$DK$66,MATCH($C29,'FR Y-15 Data'!$C$1:$C$66,0),MATCH(F$4,'FR Y-15 Data'!$A$1:$DK$1,0))/1000</f>
        <v>3609.7739999999999</v>
      </c>
      <c r="G29" s="280">
        <f>INDEX('FR Y-15 Data'!$A$1:$DK$66,MATCH($C29,'FR Y-15 Data'!$C$1:$C$66,0),MATCH(G$4,'FR Y-15 Data'!$A$1:$DK$1,0))/1000</f>
        <v>1350</v>
      </c>
      <c r="H29" s="302">
        <f>INDEX('FR Y-15 Data'!$A$1:$DK$66,MATCH($C29,'FR Y-15 Data'!$C$1:$C$66,0),MATCH(H$4,'FR Y-15 Data'!$A$1:$DK$1,0))/1000</f>
        <v>2816151.1549999998</v>
      </c>
      <c r="I29" s="281">
        <f>INDEX('FR Y-15 Data'!$A$1:$DK$66,MATCH($C29,'FR Y-15 Data'!$C$1:$C$66,0),MATCH(I$4,'FR Y-15 Data'!$A$1:$DK$1,0))/1000</f>
        <v>6723.9949999999999</v>
      </c>
      <c r="J29" s="280">
        <f>INDEX('FR Y-15 Data'!$A$1:$DK$66,MATCH($C29,'FR Y-15 Data'!$C$1:$C$66,0),MATCH(J$4,'FR Y-15 Data'!$A$1:$DK$1,0))/1000</f>
        <v>0</v>
      </c>
      <c r="K29" s="302">
        <f>INDEX('FR Y-15 Data'!$A$1:$DK$66,MATCH($C29,'FR Y-15 Data'!$C$1:$C$66,0),MATCH(K$4,'FR Y-15 Data'!$A$1:$DK$1,0))/1000</f>
        <v>43162.955000000002</v>
      </c>
      <c r="L29" s="281">
        <f>INDEX('FR Y-15 Data'!$A$1:$DK$66,MATCH($C29,'FR Y-15 Data'!$C$1:$C$66,0),MATCH(L$4,'FR Y-15 Data'!$A$1:$DK$1,0))/1000</f>
        <v>869.36400000000003</v>
      </c>
      <c r="M29" s="280">
        <f>INDEX('FR Y-15 Data'!$A$1:$DK$66,MATCH($C29,'FR Y-15 Data'!$C$1:$C$66,0),MATCH(M$4,'FR Y-15 Data'!$A$1:$DK$1,0))/1000</f>
        <v>0.73499999999999999</v>
      </c>
      <c r="N29" s="302">
        <f>INDEX('FR Y-15 Data'!$A$1:$DK$66,MATCH($C29,'FR Y-15 Data'!$C$1:$C$66,0),MATCH(N$4,'FR Y-15 Data'!$A$1:$DK$1,0))/1000</f>
        <v>1689</v>
      </c>
      <c r="O29" s="280">
        <f>INDEX('FR Y-15 Data'!$A$1:$DK$66,MATCH($C29,'FR Y-15 Data'!$C$1:$C$66,0),MATCH(O$4,'FR Y-15 Data'!$A$1:$DK$1,0))/1000</f>
        <v>954</v>
      </c>
    </row>
    <row r="30" spans="1:15">
      <c r="A30" s="1"/>
      <c r="B30" s="241" t="str">
        <f>INDEX('FR Y-15 Data'!$A$1:$ED$66,MATCH($C30,'FR Y-15 Data'!$C$1:$C$66,0),MATCH($B$4,'FR Y-15 Data'!$A$1:$EE$1,0))</f>
        <v xml:space="preserve">REGIONS FINANCIAL CORPORATION                                                                                           </v>
      </c>
      <c r="C30" s="4">
        <f>INDEX('FR Y-15 Data'!$A$1:$ED$66,ROWS($C$5:C30)+1,MATCH($C$4,'FR Y-15 Data'!$A$1:$EE$1,0))</f>
        <v>3242838</v>
      </c>
      <c r="D30" s="200">
        <f>INDEX('FR Y-15 Data'!$A$1:$DK$66,MATCH($C30,'FR Y-15 Data'!$C$1:$C$66,0),MATCH(D$4,'FR Y-15 Data'!$A$1:$DK$1,0))/1000</f>
        <v>145969.288</v>
      </c>
      <c r="E30" s="302">
        <f>INDEX('FR Y-15 Data'!$A$1:$DK$66,MATCH($C30,'FR Y-15 Data'!$C$1:$C$66,0),MATCH(E$4,'FR Y-15 Data'!$A$1:$DK$1,0))/1000</f>
        <v>1253.874</v>
      </c>
      <c r="F30" s="281">
        <f>INDEX('FR Y-15 Data'!$A$1:$DK$66,MATCH($C30,'FR Y-15 Data'!$C$1:$C$66,0),MATCH(F$4,'FR Y-15 Data'!$A$1:$DK$1,0))/1000</f>
        <v>6692.8410000000003</v>
      </c>
      <c r="G30" s="280">
        <f>INDEX('FR Y-15 Data'!$A$1:$DK$66,MATCH($C30,'FR Y-15 Data'!$C$1:$C$66,0),MATCH(G$4,'FR Y-15 Data'!$A$1:$DK$1,0))/1000</f>
        <v>27270.646000000001</v>
      </c>
      <c r="H30" s="302">
        <f>INDEX('FR Y-15 Data'!$A$1:$DK$66,MATCH($C30,'FR Y-15 Data'!$C$1:$C$66,0),MATCH(H$4,'FR Y-15 Data'!$A$1:$DK$1,0))/1000</f>
        <v>754883.18</v>
      </c>
      <c r="I30" s="281">
        <f>INDEX('FR Y-15 Data'!$A$1:$DK$66,MATCH($C30,'FR Y-15 Data'!$C$1:$C$66,0),MATCH(I$4,'FR Y-15 Data'!$A$1:$DK$1,0))/1000</f>
        <v>22040.422999999999</v>
      </c>
      <c r="J30" s="280">
        <f>INDEX('FR Y-15 Data'!$A$1:$DK$66,MATCH($C30,'FR Y-15 Data'!$C$1:$C$66,0),MATCH(J$4,'FR Y-15 Data'!$A$1:$DK$1,0))/1000</f>
        <v>44635.402999999998</v>
      </c>
      <c r="K30" s="302">
        <f>INDEX('FR Y-15 Data'!$A$1:$DK$66,MATCH($C30,'FR Y-15 Data'!$C$1:$C$66,0),MATCH(K$4,'FR Y-15 Data'!$A$1:$DK$1,0))/1000</f>
        <v>74346.036999999997</v>
      </c>
      <c r="L30" s="281">
        <f>INDEX('FR Y-15 Data'!$A$1:$DK$66,MATCH($C30,'FR Y-15 Data'!$C$1:$C$66,0),MATCH(L$4,'FR Y-15 Data'!$A$1:$DK$1,0))/1000</f>
        <v>5061.2979999999998</v>
      </c>
      <c r="M30" s="280">
        <f>INDEX('FR Y-15 Data'!$A$1:$DK$66,MATCH($C30,'FR Y-15 Data'!$C$1:$C$66,0),MATCH(M$4,'FR Y-15 Data'!$A$1:$DK$1,0))/1000</f>
        <v>313.26799999999997</v>
      </c>
      <c r="N30" s="302">
        <f>INDEX('FR Y-15 Data'!$A$1:$DK$66,MATCH($C30,'FR Y-15 Data'!$C$1:$C$66,0),MATCH(N$4,'FR Y-15 Data'!$A$1:$DK$1,0))/1000</f>
        <v>1058</v>
      </c>
      <c r="O30" s="280">
        <f>INDEX('FR Y-15 Data'!$A$1:$DK$66,MATCH($C30,'FR Y-15 Data'!$C$1:$C$66,0),MATCH(O$4,'FR Y-15 Data'!$A$1:$DK$1,0))/1000</f>
        <v>460</v>
      </c>
    </row>
    <row r="31" spans="1:15">
      <c r="A31" s="1"/>
      <c r="B31" s="241" t="str">
        <f>INDEX('FR Y-15 Data'!$A$1:$ED$66,MATCH($C31,'FR Y-15 Data'!$C$1:$C$66,0),MATCH($B$4,'FR Y-15 Data'!$A$1:$EE$1,0))</f>
        <v xml:space="preserve">SANTANDER HOLDINGS USA, INC.                                                                                            </v>
      </c>
      <c r="C31" s="4">
        <f>INDEX('FR Y-15 Data'!$A$1:$ED$66,ROWS($C$5:C31)+1,MATCH($C$4,'FR Y-15 Data'!$A$1:$EE$1,0))</f>
        <v>3981856</v>
      </c>
      <c r="D31" s="200">
        <f>INDEX('FR Y-15 Data'!$A$1:$DK$66,MATCH($C31,'FR Y-15 Data'!$C$1:$C$66,0),MATCH(D$4,'FR Y-15 Data'!$A$1:$DK$1,0))/1000</f>
        <v>98283.41</v>
      </c>
      <c r="E31" s="302">
        <f>INDEX('FR Y-15 Data'!$A$1:$DK$66,MATCH($C31,'FR Y-15 Data'!$C$1:$C$66,0),MATCH(E$4,'FR Y-15 Data'!$A$1:$DK$1,0))/1000</f>
        <v>3861.761</v>
      </c>
      <c r="F31" s="281">
        <f>INDEX('FR Y-15 Data'!$A$1:$DK$66,MATCH($C31,'FR Y-15 Data'!$C$1:$C$66,0),MATCH(F$4,'FR Y-15 Data'!$A$1:$DK$1,0))/1000</f>
        <v>401.81799999999998</v>
      </c>
      <c r="G31" s="280">
        <f>INDEX('FR Y-15 Data'!$A$1:$DK$66,MATCH($C31,'FR Y-15 Data'!$C$1:$C$66,0),MATCH(G$4,'FR Y-15 Data'!$A$1:$DK$1,0))/1000</f>
        <v>11631.17</v>
      </c>
      <c r="H31" s="302">
        <f>INDEX('FR Y-15 Data'!$A$1:$DK$66,MATCH($C31,'FR Y-15 Data'!$C$1:$C$66,0),MATCH(H$4,'FR Y-15 Data'!$A$1:$DK$1,0))/1000</f>
        <v>24074.151000000002</v>
      </c>
      <c r="I31" s="281">
        <f>INDEX('FR Y-15 Data'!$A$1:$DK$66,MATCH($C31,'FR Y-15 Data'!$C$1:$C$66,0),MATCH(I$4,'FR Y-15 Data'!$A$1:$DK$1,0))/1000</f>
        <v>0</v>
      </c>
      <c r="J31" s="280">
        <f>INDEX('FR Y-15 Data'!$A$1:$DK$66,MATCH($C31,'FR Y-15 Data'!$C$1:$C$66,0),MATCH(J$4,'FR Y-15 Data'!$A$1:$DK$1,0))/1000</f>
        <v>0</v>
      </c>
      <c r="K31" s="302">
        <f>INDEX('FR Y-15 Data'!$A$1:$DK$66,MATCH($C31,'FR Y-15 Data'!$C$1:$C$66,0),MATCH(K$4,'FR Y-15 Data'!$A$1:$DK$1,0))/1000</f>
        <v>17537.179</v>
      </c>
      <c r="L31" s="281">
        <f>INDEX('FR Y-15 Data'!$A$1:$DK$66,MATCH($C31,'FR Y-15 Data'!$C$1:$C$66,0),MATCH(L$4,'FR Y-15 Data'!$A$1:$DK$1,0))/1000</f>
        <v>11600.007</v>
      </c>
      <c r="M31" s="280">
        <f>INDEX('FR Y-15 Data'!$A$1:$DK$66,MATCH($C31,'FR Y-15 Data'!$C$1:$C$66,0),MATCH(M$4,'FR Y-15 Data'!$A$1:$DK$1,0))/1000</f>
        <v>195.28800000000001</v>
      </c>
      <c r="N31" s="302">
        <f>INDEX('FR Y-15 Data'!$A$1:$DK$66,MATCH($C31,'FR Y-15 Data'!$C$1:$C$66,0),MATCH(N$4,'FR Y-15 Data'!$A$1:$DK$1,0))/1000</f>
        <v>3824.9059999999999</v>
      </c>
      <c r="O31" s="280">
        <f>INDEX('FR Y-15 Data'!$A$1:$DK$66,MATCH($C31,'FR Y-15 Data'!$C$1:$C$66,0),MATCH(O$4,'FR Y-15 Data'!$A$1:$DK$1,0))/1000</f>
        <v>1210.3789999999999</v>
      </c>
    </row>
    <row r="32" spans="1:15">
      <c r="A32" s="1"/>
      <c r="B32" s="241" t="str">
        <f>INDEX('FR Y-15 Data'!$A$1:$ED$66,MATCH($C32,'FR Y-15 Data'!$C$1:$C$66,0),MATCH($B$4,'FR Y-15 Data'!$A$1:$EE$1,0))</f>
        <v xml:space="preserve">STATE STREET CORPORATION                                                                                                </v>
      </c>
      <c r="C32" s="4">
        <f>INDEX('FR Y-15 Data'!$A$1:$ED$66,ROWS($C$5:C32)+1,MATCH($C$4,'FR Y-15 Data'!$A$1:$EE$1,0))</f>
        <v>1111435</v>
      </c>
      <c r="D32" s="200">
        <f>INDEX('FR Y-15 Data'!$A$1:$DK$66,MATCH($C32,'FR Y-15 Data'!$C$1:$C$66,0),MATCH(D$4,'FR Y-15 Data'!$A$1:$DK$1,0))/1000</f>
        <v>345428.17</v>
      </c>
      <c r="E32" s="302">
        <f>INDEX('FR Y-15 Data'!$A$1:$DK$66,MATCH($C32,'FR Y-15 Data'!$C$1:$C$66,0),MATCH(E$4,'FR Y-15 Data'!$A$1:$DK$1,0))/1000</f>
        <v>30393.030999999999</v>
      </c>
      <c r="F32" s="281">
        <f>INDEX('FR Y-15 Data'!$A$1:$DK$66,MATCH($C32,'FR Y-15 Data'!$C$1:$C$66,0),MATCH(F$4,'FR Y-15 Data'!$A$1:$DK$1,0))/1000</f>
        <v>209263.087</v>
      </c>
      <c r="G32" s="280">
        <f>INDEX('FR Y-15 Data'!$A$1:$DK$66,MATCH($C32,'FR Y-15 Data'!$C$1:$C$66,0),MATCH(G$4,'FR Y-15 Data'!$A$1:$DK$1,0))/1000</f>
        <v>42822.161999999997</v>
      </c>
      <c r="H32" s="302">
        <f>INDEX('FR Y-15 Data'!$A$1:$DK$66,MATCH($C32,'FR Y-15 Data'!$C$1:$C$66,0),MATCH(H$4,'FR Y-15 Data'!$A$1:$DK$1,0))/1000</f>
        <v>59122189.976999998</v>
      </c>
      <c r="I32" s="281">
        <f>INDEX('FR Y-15 Data'!$A$1:$DK$66,MATCH($C32,'FR Y-15 Data'!$C$1:$C$66,0),MATCH(I$4,'FR Y-15 Data'!$A$1:$DK$1,0))/1000</f>
        <v>20411068</v>
      </c>
      <c r="J32" s="280">
        <f>INDEX('FR Y-15 Data'!$A$1:$DK$66,MATCH($C32,'FR Y-15 Data'!$C$1:$C$66,0),MATCH(J$4,'FR Y-15 Data'!$A$1:$DK$1,0))/1000</f>
        <v>0</v>
      </c>
      <c r="K32" s="302">
        <f>INDEX('FR Y-15 Data'!$A$1:$DK$66,MATCH($C32,'FR Y-15 Data'!$C$1:$C$66,0),MATCH(K$4,'FR Y-15 Data'!$A$1:$DK$1,0))/1000</f>
        <v>1141088.6499999999</v>
      </c>
      <c r="L32" s="281">
        <f>INDEX('FR Y-15 Data'!$A$1:$DK$66,MATCH($C32,'FR Y-15 Data'!$C$1:$C$66,0),MATCH(L$4,'FR Y-15 Data'!$A$1:$DK$1,0))/1000</f>
        <v>53759.419000000002</v>
      </c>
      <c r="M32" s="280">
        <f>INDEX('FR Y-15 Data'!$A$1:$DK$66,MATCH($C32,'FR Y-15 Data'!$C$1:$C$66,0),MATCH(M$4,'FR Y-15 Data'!$A$1:$DK$1,0))/1000</f>
        <v>7563.6180000000004</v>
      </c>
      <c r="N32" s="302">
        <f>INDEX('FR Y-15 Data'!$A$1:$DK$66,MATCH($C32,'FR Y-15 Data'!$C$1:$C$66,0),MATCH(N$4,'FR Y-15 Data'!$A$1:$DK$1,0))/1000</f>
        <v>47446.989000000001</v>
      </c>
      <c r="O32" s="280">
        <f>INDEX('FR Y-15 Data'!$A$1:$DK$66,MATCH($C32,'FR Y-15 Data'!$C$1:$C$66,0),MATCH(O$4,'FR Y-15 Data'!$A$1:$DK$1,0))/1000</f>
        <v>124911</v>
      </c>
    </row>
    <row r="33" spans="1:15">
      <c r="A33" s="1"/>
      <c r="B33" s="241" t="str">
        <f>INDEX('FR Y-15 Data'!$A$1:$ED$66,MATCH($C33,'FR Y-15 Data'!$C$1:$C$66,0),MATCH($B$4,'FR Y-15 Data'!$A$1:$EE$1,0))</f>
        <v xml:space="preserve">SUNTRUST BANKS, INC.                                                                                                    </v>
      </c>
      <c r="C33" s="4">
        <f>INDEX('FR Y-15 Data'!$A$1:$ED$66,ROWS($C$5:C33)+1,MATCH($C$4,'FR Y-15 Data'!$A$1:$EE$1,0))</f>
        <v>1131787</v>
      </c>
      <c r="D33" s="200">
        <f>INDEX('FR Y-15 Data'!$A$1:$DK$66,MATCH($C33,'FR Y-15 Data'!$C$1:$C$66,0),MATCH(D$4,'FR Y-15 Data'!$A$1:$DK$1,0))/1000</f>
        <v>229448.402</v>
      </c>
      <c r="E33" s="302">
        <f>INDEX('FR Y-15 Data'!$A$1:$DK$66,MATCH($C33,'FR Y-15 Data'!$C$1:$C$66,0),MATCH(E$4,'FR Y-15 Data'!$A$1:$DK$1,0))/1000</f>
        <v>3490.9749999999999</v>
      </c>
      <c r="F33" s="281">
        <f>INDEX('FR Y-15 Data'!$A$1:$DK$66,MATCH($C33,'FR Y-15 Data'!$C$1:$C$66,0),MATCH(F$4,'FR Y-15 Data'!$A$1:$DK$1,0))/1000</f>
        <v>1307.5239999999999</v>
      </c>
      <c r="G33" s="280">
        <f>INDEX('FR Y-15 Data'!$A$1:$DK$66,MATCH($C33,'FR Y-15 Data'!$C$1:$C$66,0),MATCH(G$4,'FR Y-15 Data'!$A$1:$DK$1,0))/1000</f>
        <v>49991.783000000003</v>
      </c>
      <c r="H33" s="302">
        <f>INDEX('FR Y-15 Data'!$A$1:$DK$66,MATCH($C33,'FR Y-15 Data'!$C$1:$C$66,0),MATCH(H$4,'FR Y-15 Data'!$A$1:$DK$1,0))/1000</f>
        <v>643952.04599999997</v>
      </c>
      <c r="I33" s="281">
        <f>INDEX('FR Y-15 Data'!$A$1:$DK$66,MATCH($C33,'FR Y-15 Data'!$C$1:$C$66,0),MATCH(I$4,'FR Y-15 Data'!$A$1:$DK$1,0))/1000</f>
        <v>64437.735000000001</v>
      </c>
      <c r="J33" s="280">
        <f>INDEX('FR Y-15 Data'!$A$1:$DK$66,MATCH($C33,'FR Y-15 Data'!$C$1:$C$66,0),MATCH(J$4,'FR Y-15 Data'!$A$1:$DK$1,0))/1000</f>
        <v>11251.064</v>
      </c>
      <c r="K33" s="302">
        <f>INDEX('FR Y-15 Data'!$A$1:$DK$66,MATCH($C33,'FR Y-15 Data'!$C$1:$C$66,0),MATCH(K$4,'FR Y-15 Data'!$A$1:$DK$1,0))/1000</f>
        <v>182526.57500000001</v>
      </c>
      <c r="L33" s="281">
        <f>INDEX('FR Y-15 Data'!$A$1:$DK$66,MATCH($C33,'FR Y-15 Data'!$C$1:$C$66,0),MATCH(L$4,'FR Y-15 Data'!$A$1:$DK$1,0))/1000</f>
        <v>14987.093000000001</v>
      </c>
      <c r="M33" s="280">
        <f>INDEX('FR Y-15 Data'!$A$1:$DK$66,MATCH($C33,'FR Y-15 Data'!$C$1:$C$66,0),MATCH(M$4,'FR Y-15 Data'!$A$1:$DK$1,0))/1000</f>
        <v>2629.8429999999998</v>
      </c>
      <c r="N33" s="302">
        <f>INDEX('FR Y-15 Data'!$A$1:$DK$66,MATCH($C33,'FR Y-15 Data'!$C$1:$C$66,0),MATCH(N$4,'FR Y-15 Data'!$A$1:$DK$1,0))/1000</f>
        <v>1643</v>
      </c>
      <c r="O33" s="280">
        <f>INDEX('FR Y-15 Data'!$A$1:$DK$66,MATCH($C33,'FR Y-15 Data'!$C$1:$C$66,0),MATCH(O$4,'FR Y-15 Data'!$A$1:$DK$1,0))/1000</f>
        <v>2002.2339999999999</v>
      </c>
    </row>
    <row r="34" spans="1:15">
      <c r="A34" s="1"/>
      <c r="B34" s="241" t="str">
        <f>INDEX('FR Y-15 Data'!$A$1:$ED$66,MATCH($C34,'FR Y-15 Data'!$C$1:$C$66,0),MATCH($B$4,'FR Y-15 Data'!$A$1:$EE$1,0))</f>
        <v xml:space="preserve">TD BANK US HOLDING COMPANY                                                                                              </v>
      </c>
      <c r="C34" s="4">
        <f>INDEX('FR Y-15 Data'!$A$1:$ED$66,ROWS($C$5:C34)+1,MATCH($C$4,'FR Y-15 Data'!$A$1:$EE$1,0))</f>
        <v>1249196</v>
      </c>
      <c r="D34" s="200">
        <f>INDEX('FR Y-15 Data'!$A$1:$DK$66,MATCH($C34,'FR Y-15 Data'!$C$1:$C$66,0),MATCH(D$4,'FR Y-15 Data'!$A$1:$DK$1,0))/1000</f>
        <v>276806.64299999998</v>
      </c>
      <c r="E34" s="302">
        <f>INDEX('FR Y-15 Data'!$A$1:$DK$66,MATCH($C34,'FR Y-15 Data'!$C$1:$C$66,0),MATCH(E$4,'FR Y-15 Data'!$A$1:$DK$1,0))/1000</f>
        <v>14569.418</v>
      </c>
      <c r="F34" s="281">
        <f>INDEX('FR Y-15 Data'!$A$1:$DK$66,MATCH($C34,'FR Y-15 Data'!$C$1:$C$66,0),MATCH(F$4,'FR Y-15 Data'!$A$1:$DK$1,0))/1000</f>
        <v>5124.83</v>
      </c>
      <c r="G34" s="280">
        <f>INDEX('FR Y-15 Data'!$A$1:$DK$66,MATCH($C34,'FR Y-15 Data'!$C$1:$C$66,0),MATCH(G$4,'FR Y-15 Data'!$A$1:$DK$1,0))/1000</f>
        <v>8343.5339999999997</v>
      </c>
      <c r="H34" s="302">
        <f>INDEX('FR Y-15 Data'!$A$1:$DK$66,MATCH($C34,'FR Y-15 Data'!$C$1:$C$66,0),MATCH(H$4,'FR Y-15 Data'!$A$1:$DK$1,0))/1000</f>
        <v>2392518.835</v>
      </c>
      <c r="I34" s="281">
        <f>INDEX('FR Y-15 Data'!$A$1:$DK$66,MATCH($C34,'FR Y-15 Data'!$C$1:$C$66,0),MATCH(I$4,'FR Y-15 Data'!$A$1:$DK$1,0))/1000</f>
        <v>9655.0290000000005</v>
      </c>
      <c r="J34" s="280">
        <f>INDEX('FR Y-15 Data'!$A$1:$DK$66,MATCH($C34,'FR Y-15 Data'!$C$1:$C$66,0),MATCH(J$4,'FR Y-15 Data'!$A$1:$DK$1,0))/1000</f>
        <v>0</v>
      </c>
      <c r="K34" s="302">
        <f>INDEX('FR Y-15 Data'!$A$1:$DK$66,MATCH($C34,'FR Y-15 Data'!$C$1:$C$66,0),MATCH(K$4,'FR Y-15 Data'!$A$1:$DK$1,0))/1000</f>
        <v>151227.64300000001</v>
      </c>
      <c r="L34" s="281">
        <f>INDEX('FR Y-15 Data'!$A$1:$DK$66,MATCH($C34,'FR Y-15 Data'!$C$1:$C$66,0),MATCH(L$4,'FR Y-15 Data'!$A$1:$DK$1,0))/1000</f>
        <v>17761.485000000001</v>
      </c>
      <c r="M34" s="280">
        <f>INDEX('FR Y-15 Data'!$A$1:$DK$66,MATCH($C34,'FR Y-15 Data'!$C$1:$C$66,0),MATCH(M$4,'FR Y-15 Data'!$A$1:$DK$1,0))/1000</f>
        <v>1776.915</v>
      </c>
      <c r="N34" s="302">
        <f>INDEX('FR Y-15 Data'!$A$1:$DK$66,MATCH($C34,'FR Y-15 Data'!$C$1:$C$66,0),MATCH(N$4,'FR Y-15 Data'!$A$1:$DK$1,0))/1000</f>
        <v>35402</v>
      </c>
      <c r="O34" s="280">
        <f>INDEX('FR Y-15 Data'!$A$1:$DK$66,MATCH($C34,'FR Y-15 Data'!$C$1:$C$66,0),MATCH(O$4,'FR Y-15 Data'!$A$1:$DK$1,0))/1000</f>
        <v>1244</v>
      </c>
    </row>
    <row r="35" spans="1:15">
      <c r="A35" s="1"/>
      <c r="B35" s="241" t="str">
        <f>INDEX('FR Y-15 Data'!$A$1:$ED$66,MATCH($C35,'FR Y-15 Data'!$C$1:$C$66,0),MATCH($B$4,'FR Y-15 Data'!$A$1:$EE$1,0))</f>
        <v xml:space="preserve">U.S. BANCORP                                                                                                            </v>
      </c>
      <c r="C35" s="4">
        <f>INDEX('FR Y-15 Data'!$A$1:$ED$66,ROWS($C$5:C35)+1,MATCH($C$4,'FR Y-15 Data'!$A$1:$EE$1,0))</f>
        <v>1119794</v>
      </c>
      <c r="D35" s="200">
        <f>INDEX('FR Y-15 Data'!$A$1:$DK$66,MATCH($C35,'FR Y-15 Data'!$C$1:$C$66,0),MATCH(D$4,'FR Y-15 Data'!$A$1:$DK$1,0))/1000</f>
        <v>524636.19999999995</v>
      </c>
      <c r="E35" s="302">
        <f>INDEX('FR Y-15 Data'!$A$1:$DK$66,MATCH($C35,'FR Y-15 Data'!$C$1:$C$66,0),MATCH(E$4,'FR Y-15 Data'!$A$1:$DK$1,0))/1000</f>
        <v>11460</v>
      </c>
      <c r="F35" s="281">
        <f>INDEX('FR Y-15 Data'!$A$1:$DK$66,MATCH($C35,'FR Y-15 Data'!$C$1:$C$66,0),MATCH(F$4,'FR Y-15 Data'!$A$1:$DK$1,0))/1000</f>
        <v>21887</v>
      </c>
      <c r="G35" s="280">
        <f>INDEX('FR Y-15 Data'!$A$1:$DK$66,MATCH($C35,'FR Y-15 Data'!$C$1:$C$66,0),MATCH(G$4,'FR Y-15 Data'!$A$1:$DK$1,0))/1000</f>
        <v>138882</v>
      </c>
      <c r="H35" s="302">
        <f>INDEX('FR Y-15 Data'!$A$1:$DK$66,MATCH($C35,'FR Y-15 Data'!$C$1:$C$66,0),MATCH(H$4,'FR Y-15 Data'!$A$1:$DK$1,0))/1000</f>
        <v>6918228</v>
      </c>
      <c r="I35" s="281">
        <f>INDEX('FR Y-15 Data'!$A$1:$DK$66,MATCH($C35,'FR Y-15 Data'!$C$1:$C$66,0),MATCH(I$4,'FR Y-15 Data'!$A$1:$DK$1,0))/1000</f>
        <v>959466</v>
      </c>
      <c r="J35" s="280">
        <f>INDEX('FR Y-15 Data'!$A$1:$DK$66,MATCH($C35,'FR Y-15 Data'!$C$1:$C$66,0),MATCH(J$4,'FR Y-15 Data'!$A$1:$DK$1,0))/1000</f>
        <v>17199</v>
      </c>
      <c r="K35" s="302">
        <f>INDEX('FR Y-15 Data'!$A$1:$DK$66,MATCH($C35,'FR Y-15 Data'!$C$1:$C$66,0),MATCH(K$4,'FR Y-15 Data'!$A$1:$DK$1,0))/1000</f>
        <v>106000</v>
      </c>
      <c r="L35" s="281">
        <f>INDEX('FR Y-15 Data'!$A$1:$DK$66,MATCH($C35,'FR Y-15 Data'!$C$1:$C$66,0),MATCH(L$4,'FR Y-15 Data'!$A$1:$DK$1,0))/1000</f>
        <v>12961</v>
      </c>
      <c r="M35" s="280">
        <f>INDEX('FR Y-15 Data'!$A$1:$DK$66,MATCH($C35,'FR Y-15 Data'!$C$1:$C$66,0),MATCH(M$4,'FR Y-15 Data'!$A$1:$DK$1,0))/1000</f>
        <v>4042</v>
      </c>
      <c r="N35" s="302">
        <f>INDEX('FR Y-15 Data'!$A$1:$DK$66,MATCH($C35,'FR Y-15 Data'!$C$1:$C$66,0),MATCH(N$4,'FR Y-15 Data'!$A$1:$DK$1,0))/1000</f>
        <v>3297</v>
      </c>
      <c r="O35" s="280">
        <f>INDEX('FR Y-15 Data'!$A$1:$DK$66,MATCH($C35,'FR Y-15 Data'!$C$1:$C$66,0),MATCH(O$4,'FR Y-15 Data'!$A$1:$DK$1,0))/1000</f>
        <v>33759</v>
      </c>
    </row>
    <row r="36" spans="1:15">
      <c r="A36" s="1"/>
      <c r="B36" s="241" t="str">
        <f>INDEX('FR Y-15 Data'!$A$1:$ED$66,MATCH($C36,'FR Y-15 Data'!$C$1:$C$66,0),MATCH($B$4,'FR Y-15 Data'!$A$1:$EE$1,0))</f>
        <v xml:space="preserve">UNIONBANCAL CORPORATION                                                                                                 </v>
      </c>
      <c r="C36" s="4">
        <f>INDEX('FR Y-15 Data'!$A$1:$ED$66,ROWS($C$5:C36)+1,MATCH($C$4,'FR Y-15 Data'!$A$1:$EE$1,0))</f>
        <v>1378434</v>
      </c>
      <c r="D36" s="200">
        <f>INDEX('FR Y-15 Data'!$A$1:$DK$66,MATCH($C36,'FR Y-15 Data'!$C$1:$C$66,0),MATCH(D$4,'FR Y-15 Data'!$A$1:$DK$1,0))/1000</f>
        <v>146461.571</v>
      </c>
      <c r="E36" s="302">
        <f>INDEX('FR Y-15 Data'!$A$1:$DK$66,MATCH($C36,'FR Y-15 Data'!$C$1:$C$66,0),MATCH(E$4,'FR Y-15 Data'!$A$1:$DK$1,0))/1000</f>
        <v>9834.2180000000008</v>
      </c>
      <c r="F36" s="281">
        <f>INDEX('FR Y-15 Data'!$A$1:$DK$66,MATCH($C36,'FR Y-15 Data'!$C$1:$C$66,0),MATCH(F$4,'FR Y-15 Data'!$A$1:$DK$1,0))/1000</f>
        <v>5857.9530000000004</v>
      </c>
      <c r="G36" s="280">
        <f>INDEX('FR Y-15 Data'!$A$1:$DK$66,MATCH($C36,'FR Y-15 Data'!$C$1:$C$66,0),MATCH(G$4,'FR Y-15 Data'!$A$1:$DK$1,0))/1000</f>
        <v>19747.054</v>
      </c>
      <c r="H36" s="302">
        <f>INDEX('FR Y-15 Data'!$A$1:$DK$66,MATCH($C36,'FR Y-15 Data'!$C$1:$C$66,0),MATCH(H$4,'FR Y-15 Data'!$A$1:$DK$1,0))/1000</f>
        <v>1058278.541</v>
      </c>
      <c r="I36" s="281">
        <f>INDEX('FR Y-15 Data'!$A$1:$DK$66,MATCH($C36,'FR Y-15 Data'!$C$1:$C$66,0),MATCH(I$4,'FR Y-15 Data'!$A$1:$DK$1,0))/1000</f>
        <v>119954.708</v>
      </c>
      <c r="J36" s="280">
        <f>INDEX('FR Y-15 Data'!$A$1:$DK$66,MATCH($C36,'FR Y-15 Data'!$C$1:$C$66,0),MATCH(J$4,'FR Y-15 Data'!$A$1:$DK$1,0))/1000</f>
        <v>0</v>
      </c>
      <c r="K36" s="302">
        <f>INDEX('FR Y-15 Data'!$A$1:$DK$66,MATCH($C36,'FR Y-15 Data'!$C$1:$C$66,0),MATCH(K$4,'FR Y-15 Data'!$A$1:$DK$1,0))/1000</f>
        <v>64308.843000000001</v>
      </c>
      <c r="L36" s="281">
        <f>INDEX('FR Y-15 Data'!$A$1:$DK$66,MATCH($C36,'FR Y-15 Data'!$C$1:$C$66,0),MATCH(L$4,'FR Y-15 Data'!$A$1:$DK$1,0))/1000</f>
        <v>8144.2979999999998</v>
      </c>
      <c r="M36" s="280">
        <f>INDEX('FR Y-15 Data'!$A$1:$DK$66,MATCH($C36,'FR Y-15 Data'!$C$1:$C$66,0),MATCH(M$4,'FR Y-15 Data'!$A$1:$DK$1,0))/1000</f>
        <v>2289.1320000000001</v>
      </c>
      <c r="N36" s="302">
        <f>INDEX('FR Y-15 Data'!$A$1:$DK$66,MATCH($C36,'FR Y-15 Data'!$C$1:$C$66,0),MATCH(N$4,'FR Y-15 Data'!$A$1:$DK$1,0))/1000</f>
        <v>2201</v>
      </c>
      <c r="O36" s="280">
        <f>INDEX('FR Y-15 Data'!$A$1:$DK$66,MATCH($C36,'FR Y-15 Data'!$C$1:$C$66,0),MATCH(O$4,'FR Y-15 Data'!$A$1:$DK$1,0))/1000</f>
        <v>2618.3609999999999</v>
      </c>
    </row>
    <row r="37" spans="1:15">
      <c r="A37" s="1"/>
      <c r="B37" s="241" t="str">
        <f>INDEX('FR Y-15 Data'!$A$1:$ED$66,MATCH($C37,'FR Y-15 Data'!$C$1:$C$66,0),MATCH($B$4,'FR Y-15 Data'!$A$1:$EE$1,0))</f>
        <v xml:space="preserve">WELLS FARGO &amp; COMPANY                                                                                                   </v>
      </c>
      <c r="C37" s="4">
        <f>INDEX('FR Y-15 Data'!$A$1:$ED$66,ROWS($C$5:C37)+1,MATCH($C$4,'FR Y-15 Data'!$A$1:$EE$1,0))</f>
        <v>1120754</v>
      </c>
      <c r="D37" s="200">
        <f>INDEX('FR Y-15 Data'!$A$1:$DK$66,MATCH($C37,'FR Y-15 Data'!$C$1:$C$66,0),MATCH(D$4,'FR Y-15 Data'!$A$1:$DK$1,0))/1000</f>
        <v>1961304.7</v>
      </c>
      <c r="E37" s="302">
        <f>INDEX('FR Y-15 Data'!$A$1:$DK$66,MATCH($C37,'FR Y-15 Data'!$C$1:$C$66,0),MATCH(E$4,'FR Y-15 Data'!$A$1:$DK$1,0))/1000</f>
        <v>110263</v>
      </c>
      <c r="F37" s="281">
        <f>INDEX('FR Y-15 Data'!$A$1:$DK$66,MATCH($C37,'FR Y-15 Data'!$C$1:$C$66,0),MATCH(F$4,'FR Y-15 Data'!$A$1:$DK$1,0))/1000</f>
        <v>128896</v>
      </c>
      <c r="G37" s="280">
        <f>INDEX('FR Y-15 Data'!$A$1:$DK$66,MATCH($C37,'FR Y-15 Data'!$C$1:$C$66,0),MATCH(G$4,'FR Y-15 Data'!$A$1:$DK$1,0))/1000</f>
        <v>507718</v>
      </c>
      <c r="H37" s="302">
        <f>INDEX('FR Y-15 Data'!$A$1:$DK$66,MATCH($C37,'FR Y-15 Data'!$C$1:$C$66,0),MATCH(H$4,'FR Y-15 Data'!$A$1:$DK$1,0))/1000</f>
        <v>28761213</v>
      </c>
      <c r="I37" s="281">
        <f>INDEX('FR Y-15 Data'!$A$1:$DK$66,MATCH($C37,'FR Y-15 Data'!$C$1:$C$66,0),MATCH(I$4,'FR Y-15 Data'!$A$1:$DK$1,0))/1000</f>
        <v>2400000</v>
      </c>
      <c r="J37" s="280">
        <f>INDEX('FR Y-15 Data'!$A$1:$DK$66,MATCH($C37,'FR Y-15 Data'!$C$1:$C$66,0),MATCH(J$4,'FR Y-15 Data'!$A$1:$DK$1,0))/1000</f>
        <v>85947</v>
      </c>
      <c r="K37" s="302">
        <f>INDEX('FR Y-15 Data'!$A$1:$DK$66,MATCH($C37,'FR Y-15 Data'!$C$1:$C$66,0),MATCH(K$4,'FR Y-15 Data'!$A$1:$DK$1,0))/1000</f>
        <v>4879596</v>
      </c>
      <c r="L37" s="281">
        <f>INDEX('FR Y-15 Data'!$A$1:$DK$66,MATCH($C37,'FR Y-15 Data'!$C$1:$C$66,0),MATCH(L$4,'FR Y-15 Data'!$A$1:$DK$1,0))/1000</f>
        <v>127761</v>
      </c>
      <c r="M37" s="280">
        <f>INDEX('FR Y-15 Data'!$A$1:$DK$66,MATCH($C37,'FR Y-15 Data'!$C$1:$C$66,0),MATCH(M$4,'FR Y-15 Data'!$A$1:$DK$1,0))/1000</f>
        <v>37171</v>
      </c>
      <c r="N37" s="302">
        <f>INDEX('FR Y-15 Data'!$A$1:$DK$66,MATCH($C37,'FR Y-15 Data'!$C$1:$C$66,0),MATCH(N$4,'FR Y-15 Data'!$A$1:$DK$1,0))/1000</f>
        <v>70104</v>
      </c>
      <c r="O37" s="280">
        <f>INDEX('FR Y-15 Data'!$A$1:$DK$66,MATCH($C37,'FR Y-15 Data'!$C$1:$C$66,0),MATCH(O$4,'FR Y-15 Data'!$A$1:$DK$1,0))/1000</f>
        <v>130239</v>
      </c>
    </row>
    <row r="38" spans="1:15">
      <c r="A38" s="1"/>
      <c r="B38" s="242" t="str">
        <f>INDEX('FR Y-15 Data'!$A$1:$ED$66,MATCH($C38,'FR Y-15 Data'!$C$1:$C$66,0),MATCH($B$4,'FR Y-15 Data'!$A$1:$EE$1,0))</f>
        <v xml:space="preserve">ZIONS BANCORPORATION                                                                                                    </v>
      </c>
      <c r="C38" s="210">
        <f>INDEX('FR Y-15 Data'!$A$1:$ED$66,ROWS($C$5:C38)+1,MATCH($C$4,'FR Y-15 Data'!$A$1:$EE$1,0))</f>
        <v>1027004</v>
      </c>
      <c r="D38" s="209">
        <f>INDEX('FR Y-15 Data'!$A$1:$DK$66,MATCH($C38,'FR Y-15 Data'!$C$1:$C$66,0),MATCH(D$4,'FR Y-15 Data'!$A$1:$DK$1,0))/1000</f>
        <v>75164.967999999993</v>
      </c>
      <c r="E38" s="303">
        <f>INDEX('FR Y-15 Data'!$A$1:$DK$66,MATCH($C38,'FR Y-15 Data'!$C$1:$C$66,0),MATCH(E$4,'FR Y-15 Data'!$A$1:$DK$1,0))/1000</f>
        <v>2607.12</v>
      </c>
      <c r="F38" s="282">
        <f>INDEX('FR Y-15 Data'!$A$1:$DK$66,MATCH($C38,'FR Y-15 Data'!$C$1:$C$66,0),MATCH(F$4,'FR Y-15 Data'!$A$1:$DK$1,0))/1000</f>
        <v>2500.6170000000002</v>
      </c>
      <c r="G38" s="283">
        <f>INDEX('FR Y-15 Data'!$A$1:$DK$66,MATCH($C38,'FR Y-15 Data'!$C$1:$C$66,0),MATCH(G$4,'FR Y-15 Data'!$A$1:$DK$1,0))/1000</f>
        <v>10865.665999999999</v>
      </c>
      <c r="H38" s="303">
        <f>INDEX('FR Y-15 Data'!$A$1:$DK$66,MATCH($C38,'FR Y-15 Data'!$C$1:$C$66,0),MATCH(H$4,'FR Y-15 Data'!$A$1:$DK$1,0))/1000</f>
        <v>437011.29200000002</v>
      </c>
      <c r="I38" s="282">
        <f>INDEX('FR Y-15 Data'!$A$1:$DK$66,MATCH($C38,'FR Y-15 Data'!$C$1:$C$66,0),MATCH(I$4,'FR Y-15 Data'!$A$1:$DK$1,0))/1000</f>
        <v>2848.6060000000002</v>
      </c>
      <c r="J38" s="283">
        <f>INDEX('FR Y-15 Data'!$A$1:$DK$66,MATCH($C38,'FR Y-15 Data'!$C$1:$C$66,0),MATCH(J$4,'FR Y-15 Data'!$A$1:$DK$1,0))/1000</f>
        <v>231.55</v>
      </c>
      <c r="K38" s="303">
        <f>INDEX('FR Y-15 Data'!$A$1:$DK$66,MATCH($C38,'FR Y-15 Data'!$C$1:$C$66,0),MATCH(K$4,'FR Y-15 Data'!$A$1:$DK$1,0))/1000</f>
        <v>3048.64</v>
      </c>
      <c r="L38" s="282">
        <f>INDEX('FR Y-15 Data'!$A$1:$DK$66,MATCH($C38,'FR Y-15 Data'!$C$1:$C$66,0),MATCH(L$4,'FR Y-15 Data'!$A$1:$DK$1,0))/1000</f>
        <v>2522.819</v>
      </c>
      <c r="M38" s="283">
        <f>INDEX('FR Y-15 Data'!$A$1:$DK$66,MATCH($C38,'FR Y-15 Data'!$C$1:$C$66,0),MATCH(M$4,'FR Y-15 Data'!$A$1:$DK$1,0))/1000</f>
        <v>1387.287</v>
      </c>
      <c r="N38" s="303">
        <f>INDEX('FR Y-15 Data'!$A$1:$DK$66,MATCH($C38,'FR Y-15 Data'!$C$1:$C$66,0),MATCH(N$4,'FR Y-15 Data'!$A$1:$DK$1,0))/1000</f>
        <v>86</v>
      </c>
      <c r="O38" s="283">
        <f>INDEX('FR Y-15 Data'!$A$1:$DK$66,MATCH($C38,'FR Y-15 Data'!$C$1:$C$66,0),MATCH(O$4,'FR Y-15 Data'!$A$1:$DK$1,0))/1000</f>
        <v>1954.2280000000001</v>
      </c>
    </row>
    <row r="39" spans="1:15">
      <c r="B39" s="317" t="s">
        <v>470</v>
      </c>
    </row>
    <row r="40" spans="1:15">
      <c r="D40" s="194"/>
      <c r="E40" s="194"/>
      <c r="F40" s="194"/>
      <c r="G40" s="194"/>
      <c r="H40" s="194"/>
    </row>
  </sheetData>
  <sheetProtection sheet="1" objects="1" scenarios="1"/>
  <sortState ref="B7:P39">
    <sortCondition ref="B7"/>
  </sortState>
  <mergeCells count="4">
    <mergeCell ref="E3:G3"/>
    <mergeCell ref="H3:J3"/>
    <mergeCell ref="K3:M3"/>
    <mergeCell ref="N3:O3"/>
  </mergeCells>
  <printOptions horizontalCentered="1"/>
  <pageMargins left="0.7" right="0.7" top="0.75" bottom="0.75" header="0.3" footer="0.3"/>
  <pageSetup scale="50" orientation="landscape" r:id="rId1"/>
  <headerFooter scaleWithDoc="0">
    <oddFooter>&amp;L&amp;10Data Source: FR Y-15&amp;C&amp;10Page &amp;P of &amp;N&amp;R&amp;10As-of Date: December 31, 2013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3" tint="0.79998168889431442"/>
  </sheetPr>
  <dimension ref="A1:S222"/>
  <sheetViews>
    <sheetView showGridLines="0" zoomScale="85" zoomScaleNormal="85" zoomScaleSheetLayoutView="55" workbookViewId="0">
      <pane ySplit="2" topLeftCell="A3" activePane="bottomLeft" state="frozen"/>
      <selection activeCell="B5" sqref="B5"/>
      <selection pane="bottomLeft" activeCell="F2" sqref="F2"/>
    </sheetView>
  </sheetViews>
  <sheetFormatPr defaultColWidth="11.42578125" defaultRowHeight="15" customHeight="1"/>
  <cols>
    <col min="1" max="1" width="5.7109375" style="8" customWidth="1"/>
    <col min="2" max="2" width="5.7109375" style="30" customWidth="1"/>
    <col min="3" max="3" width="50.7109375" style="31" customWidth="1"/>
    <col min="4" max="4" width="10.7109375" style="31" customWidth="1"/>
    <col min="5" max="5" width="25.7109375" style="31" customWidth="1"/>
    <col min="6" max="6" width="27" style="31" customWidth="1"/>
    <col min="7" max="7" width="12.42578125" style="31" customWidth="1"/>
    <col min="8" max="8" width="17" style="31" hidden="1" customWidth="1"/>
    <col min="9" max="9" width="2.28515625" style="32" hidden="1" customWidth="1"/>
    <col min="10" max="10" width="15.28515625" style="32" hidden="1" customWidth="1"/>
    <col min="11" max="11" width="2.28515625" style="32" hidden="1" customWidth="1"/>
    <col min="12" max="12" width="31.85546875" style="31" hidden="1" customWidth="1"/>
    <col min="13" max="13" width="5.7109375" style="32" customWidth="1"/>
    <col min="14" max="14" width="5.7109375" hidden="1" customWidth="1"/>
    <col min="15" max="17" width="10.7109375" style="8" hidden="1" customWidth="1"/>
    <col min="18" max="18" width="5.7109375" style="8" customWidth="1"/>
    <col min="19" max="257" width="11.42578125" style="8"/>
    <col min="258" max="259" width="5.7109375" style="8" customWidth="1"/>
    <col min="260" max="260" width="50.7109375" style="8" customWidth="1"/>
    <col min="261" max="261" width="10.7109375" style="8" customWidth="1"/>
    <col min="262" max="262" width="25.7109375" style="8" customWidth="1"/>
    <col min="263" max="263" width="24.7109375" style="8" customWidth="1"/>
    <col min="264" max="264" width="10.5703125" style="8" customWidth="1"/>
    <col min="265" max="265" width="17" style="8" customWidth="1"/>
    <col min="266" max="266" width="2.28515625" style="8" customWidth="1"/>
    <col min="267" max="267" width="15.28515625" style="8" customWidth="1"/>
    <col min="268" max="268" width="2.28515625" style="8" customWidth="1"/>
    <col min="269" max="269" width="61.7109375" style="8" customWidth="1"/>
    <col min="270" max="270" width="5.7109375" style="8" customWidth="1"/>
    <col min="271" max="513" width="11.42578125" style="8"/>
    <col min="514" max="515" width="5.7109375" style="8" customWidth="1"/>
    <col min="516" max="516" width="50.7109375" style="8" customWidth="1"/>
    <col min="517" max="517" width="10.7109375" style="8" customWidth="1"/>
    <col min="518" max="518" width="25.7109375" style="8" customWidth="1"/>
    <col min="519" max="519" width="24.7109375" style="8" customWidth="1"/>
    <col min="520" max="520" width="10.5703125" style="8" customWidth="1"/>
    <col min="521" max="521" width="17" style="8" customWidth="1"/>
    <col min="522" max="522" width="2.28515625" style="8" customWidth="1"/>
    <col min="523" max="523" width="15.28515625" style="8" customWidth="1"/>
    <col min="524" max="524" width="2.28515625" style="8" customWidth="1"/>
    <col min="525" max="525" width="61.7109375" style="8" customWidth="1"/>
    <col min="526" max="526" width="5.7109375" style="8" customWidth="1"/>
    <col min="527" max="769" width="11.42578125" style="8"/>
    <col min="770" max="771" width="5.7109375" style="8" customWidth="1"/>
    <col min="772" max="772" width="50.7109375" style="8" customWidth="1"/>
    <col min="773" max="773" width="10.7109375" style="8" customWidth="1"/>
    <col min="774" max="774" width="25.7109375" style="8" customWidth="1"/>
    <col min="775" max="775" width="24.7109375" style="8" customWidth="1"/>
    <col min="776" max="776" width="10.5703125" style="8" customWidth="1"/>
    <col min="777" max="777" width="17" style="8" customWidth="1"/>
    <col min="778" max="778" width="2.28515625" style="8" customWidth="1"/>
    <col min="779" max="779" width="15.28515625" style="8" customWidth="1"/>
    <col min="780" max="780" width="2.28515625" style="8" customWidth="1"/>
    <col min="781" max="781" width="61.7109375" style="8" customWidth="1"/>
    <col min="782" max="782" width="5.7109375" style="8" customWidth="1"/>
    <col min="783" max="1025" width="11.42578125" style="8"/>
    <col min="1026" max="1027" width="5.7109375" style="8" customWidth="1"/>
    <col min="1028" max="1028" width="50.7109375" style="8" customWidth="1"/>
    <col min="1029" max="1029" width="10.7109375" style="8" customWidth="1"/>
    <col min="1030" max="1030" width="25.7109375" style="8" customWidth="1"/>
    <col min="1031" max="1031" width="24.7109375" style="8" customWidth="1"/>
    <col min="1032" max="1032" width="10.5703125" style="8" customWidth="1"/>
    <col min="1033" max="1033" width="17" style="8" customWidth="1"/>
    <col min="1034" max="1034" width="2.28515625" style="8" customWidth="1"/>
    <col min="1035" max="1035" width="15.28515625" style="8" customWidth="1"/>
    <col min="1036" max="1036" width="2.28515625" style="8" customWidth="1"/>
    <col min="1037" max="1037" width="61.7109375" style="8" customWidth="1"/>
    <col min="1038" max="1038" width="5.7109375" style="8" customWidth="1"/>
    <col min="1039" max="1281" width="11.42578125" style="8"/>
    <col min="1282" max="1283" width="5.7109375" style="8" customWidth="1"/>
    <col min="1284" max="1284" width="50.7109375" style="8" customWidth="1"/>
    <col min="1285" max="1285" width="10.7109375" style="8" customWidth="1"/>
    <col min="1286" max="1286" width="25.7109375" style="8" customWidth="1"/>
    <col min="1287" max="1287" width="24.7109375" style="8" customWidth="1"/>
    <col min="1288" max="1288" width="10.5703125" style="8" customWidth="1"/>
    <col min="1289" max="1289" width="17" style="8" customWidth="1"/>
    <col min="1290" max="1290" width="2.28515625" style="8" customWidth="1"/>
    <col min="1291" max="1291" width="15.28515625" style="8" customWidth="1"/>
    <col min="1292" max="1292" width="2.28515625" style="8" customWidth="1"/>
    <col min="1293" max="1293" width="61.7109375" style="8" customWidth="1"/>
    <col min="1294" max="1294" width="5.7109375" style="8" customWidth="1"/>
    <col min="1295" max="1537" width="11.42578125" style="8"/>
    <col min="1538" max="1539" width="5.7109375" style="8" customWidth="1"/>
    <col min="1540" max="1540" width="50.7109375" style="8" customWidth="1"/>
    <col min="1541" max="1541" width="10.7109375" style="8" customWidth="1"/>
    <col min="1542" max="1542" width="25.7109375" style="8" customWidth="1"/>
    <col min="1543" max="1543" width="24.7109375" style="8" customWidth="1"/>
    <col min="1544" max="1544" width="10.5703125" style="8" customWidth="1"/>
    <col min="1545" max="1545" width="17" style="8" customWidth="1"/>
    <col min="1546" max="1546" width="2.28515625" style="8" customWidth="1"/>
    <col min="1547" max="1547" width="15.28515625" style="8" customWidth="1"/>
    <col min="1548" max="1548" width="2.28515625" style="8" customWidth="1"/>
    <col min="1549" max="1549" width="61.7109375" style="8" customWidth="1"/>
    <col min="1550" max="1550" width="5.7109375" style="8" customWidth="1"/>
    <col min="1551" max="1793" width="11.42578125" style="8"/>
    <col min="1794" max="1795" width="5.7109375" style="8" customWidth="1"/>
    <col min="1796" max="1796" width="50.7109375" style="8" customWidth="1"/>
    <col min="1797" max="1797" width="10.7109375" style="8" customWidth="1"/>
    <col min="1798" max="1798" width="25.7109375" style="8" customWidth="1"/>
    <col min="1799" max="1799" width="24.7109375" style="8" customWidth="1"/>
    <col min="1800" max="1800" width="10.5703125" style="8" customWidth="1"/>
    <col min="1801" max="1801" width="17" style="8" customWidth="1"/>
    <col min="1802" max="1802" width="2.28515625" style="8" customWidth="1"/>
    <col min="1803" max="1803" width="15.28515625" style="8" customWidth="1"/>
    <col min="1804" max="1804" width="2.28515625" style="8" customWidth="1"/>
    <col min="1805" max="1805" width="61.7109375" style="8" customWidth="1"/>
    <col min="1806" max="1806" width="5.7109375" style="8" customWidth="1"/>
    <col min="1807" max="2049" width="11.42578125" style="8"/>
    <col min="2050" max="2051" width="5.7109375" style="8" customWidth="1"/>
    <col min="2052" max="2052" width="50.7109375" style="8" customWidth="1"/>
    <col min="2053" max="2053" width="10.7109375" style="8" customWidth="1"/>
    <col min="2054" max="2054" width="25.7109375" style="8" customWidth="1"/>
    <col min="2055" max="2055" width="24.7109375" style="8" customWidth="1"/>
    <col min="2056" max="2056" width="10.5703125" style="8" customWidth="1"/>
    <col min="2057" max="2057" width="17" style="8" customWidth="1"/>
    <col min="2058" max="2058" width="2.28515625" style="8" customWidth="1"/>
    <col min="2059" max="2059" width="15.28515625" style="8" customWidth="1"/>
    <col min="2060" max="2060" width="2.28515625" style="8" customWidth="1"/>
    <col min="2061" max="2061" width="61.7109375" style="8" customWidth="1"/>
    <col min="2062" max="2062" width="5.7109375" style="8" customWidth="1"/>
    <col min="2063" max="2305" width="11.42578125" style="8"/>
    <col min="2306" max="2307" width="5.7109375" style="8" customWidth="1"/>
    <col min="2308" max="2308" width="50.7109375" style="8" customWidth="1"/>
    <col min="2309" max="2309" width="10.7109375" style="8" customWidth="1"/>
    <col min="2310" max="2310" width="25.7109375" style="8" customWidth="1"/>
    <col min="2311" max="2311" width="24.7109375" style="8" customWidth="1"/>
    <col min="2312" max="2312" width="10.5703125" style="8" customWidth="1"/>
    <col min="2313" max="2313" width="17" style="8" customWidth="1"/>
    <col min="2314" max="2314" width="2.28515625" style="8" customWidth="1"/>
    <col min="2315" max="2315" width="15.28515625" style="8" customWidth="1"/>
    <col min="2316" max="2316" width="2.28515625" style="8" customWidth="1"/>
    <col min="2317" max="2317" width="61.7109375" style="8" customWidth="1"/>
    <col min="2318" max="2318" width="5.7109375" style="8" customWidth="1"/>
    <col min="2319" max="2561" width="11.42578125" style="8"/>
    <col min="2562" max="2563" width="5.7109375" style="8" customWidth="1"/>
    <col min="2564" max="2564" width="50.7109375" style="8" customWidth="1"/>
    <col min="2565" max="2565" width="10.7109375" style="8" customWidth="1"/>
    <col min="2566" max="2566" width="25.7109375" style="8" customWidth="1"/>
    <col min="2567" max="2567" width="24.7109375" style="8" customWidth="1"/>
    <col min="2568" max="2568" width="10.5703125" style="8" customWidth="1"/>
    <col min="2569" max="2569" width="17" style="8" customWidth="1"/>
    <col min="2570" max="2570" width="2.28515625" style="8" customWidth="1"/>
    <col min="2571" max="2571" width="15.28515625" style="8" customWidth="1"/>
    <col min="2572" max="2572" width="2.28515625" style="8" customWidth="1"/>
    <col min="2573" max="2573" width="61.7109375" style="8" customWidth="1"/>
    <col min="2574" max="2574" width="5.7109375" style="8" customWidth="1"/>
    <col min="2575" max="2817" width="11.42578125" style="8"/>
    <col min="2818" max="2819" width="5.7109375" style="8" customWidth="1"/>
    <col min="2820" max="2820" width="50.7109375" style="8" customWidth="1"/>
    <col min="2821" max="2821" width="10.7109375" style="8" customWidth="1"/>
    <col min="2822" max="2822" width="25.7109375" style="8" customWidth="1"/>
    <col min="2823" max="2823" width="24.7109375" style="8" customWidth="1"/>
    <col min="2824" max="2824" width="10.5703125" style="8" customWidth="1"/>
    <col min="2825" max="2825" width="17" style="8" customWidth="1"/>
    <col min="2826" max="2826" width="2.28515625" style="8" customWidth="1"/>
    <col min="2827" max="2827" width="15.28515625" style="8" customWidth="1"/>
    <col min="2828" max="2828" width="2.28515625" style="8" customWidth="1"/>
    <col min="2829" max="2829" width="61.7109375" style="8" customWidth="1"/>
    <col min="2830" max="2830" width="5.7109375" style="8" customWidth="1"/>
    <col min="2831" max="3073" width="11.42578125" style="8"/>
    <col min="3074" max="3075" width="5.7109375" style="8" customWidth="1"/>
    <col min="3076" max="3076" width="50.7109375" style="8" customWidth="1"/>
    <col min="3077" max="3077" width="10.7109375" style="8" customWidth="1"/>
    <col min="3078" max="3078" width="25.7109375" style="8" customWidth="1"/>
    <col min="3079" max="3079" width="24.7109375" style="8" customWidth="1"/>
    <col min="3080" max="3080" width="10.5703125" style="8" customWidth="1"/>
    <col min="3081" max="3081" width="17" style="8" customWidth="1"/>
    <col min="3082" max="3082" width="2.28515625" style="8" customWidth="1"/>
    <col min="3083" max="3083" width="15.28515625" style="8" customWidth="1"/>
    <col min="3084" max="3084" width="2.28515625" style="8" customWidth="1"/>
    <col min="3085" max="3085" width="61.7109375" style="8" customWidth="1"/>
    <col min="3086" max="3086" width="5.7109375" style="8" customWidth="1"/>
    <col min="3087" max="3329" width="11.42578125" style="8"/>
    <col min="3330" max="3331" width="5.7109375" style="8" customWidth="1"/>
    <col min="3332" max="3332" width="50.7109375" style="8" customWidth="1"/>
    <col min="3333" max="3333" width="10.7109375" style="8" customWidth="1"/>
    <col min="3334" max="3334" width="25.7109375" style="8" customWidth="1"/>
    <col min="3335" max="3335" width="24.7109375" style="8" customWidth="1"/>
    <col min="3336" max="3336" width="10.5703125" style="8" customWidth="1"/>
    <col min="3337" max="3337" width="17" style="8" customWidth="1"/>
    <col min="3338" max="3338" width="2.28515625" style="8" customWidth="1"/>
    <col min="3339" max="3339" width="15.28515625" style="8" customWidth="1"/>
    <col min="3340" max="3340" width="2.28515625" style="8" customWidth="1"/>
    <col min="3341" max="3341" width="61.7109375" style="8" customWidth="1"/>
    <col min="3342" max="3342" width="5.7109375" style="8" customWidth="1"/>
    <col min="3343" max="3585" width="11.42578125" style="8"/>
    <col min="3586" max="3587" width="5.7109375" style="8" customWidth="1"/>
    <col min="3588" max="3588" width="50.7109375" style="8" customWidth="1"/>
    <col min="3589" max="3589" width="10.7109375" style="8" customWidth="1"/>
    <col min="3590" max="3590" width="25.7109375" style="8" customWidth="1"/>
    <col min="3591" max="3591" width="24.7109375" style="8" customWidth="1"/>
    <col min="3592" max="3592" width="10.5703125" style="8" customWidth="1"/>
    <col min="3593" max="3593" width="17" style="8" customWidth="1"/>
    <col min="3594" max="3594" width="2.28515625" style="8" customWidth="1"/>
    <col min="3595" max="3595" width="15.28515625" style="8" customWidth="1"/>
    <col min="3596" max="3596" width="2.28515625" style="8" customWidth="1"/>
    <col min="3597" max="3597" width="61.7109375" style="8" customWidth="1"/>
    <col min="3598" max="3598" width="5.7109375" style="8" customWidth="1"/>
    <col min="3599" max="3841" width="11.42578125" style="8"/>
    <col min="3842" max="3843" width="5.7109375" style="8" customWidth="1"/>
    <col min="3844" max="3844" width="50.7109375" style="8" customWidth="1"/>
    <col min="3845" max="3845" width="10.7109375" style="8" customWidth="1"/>
    <col min="3846" max="3846" width="25.7109375" style="8" customWidth="1"/>
    <col min="3847" max="3847" width="24.7109375" style="8" customWidth="1"/>
    <col min="3848" max="3848" width="10.5703125" style="8" customWidth="1"/>
    <col min="3849" max="3849" width="17" style="8" customWidth="1"/>
    <col min="3850" max="3850" width="2.28515625" style="8" customWidth="1"/>
    <col min="3851" max="3851" width="15.28515625" style="8" customWidth="1"/>
    <col min="3852" max="3852" width="2.28515625" style="8" customWidth="1"/>
    <col min="3853" max="3853" width="61.7109375" style="8" customWidth="1"/>
    <col min="3854" max="3854" width="5.7109375" style="8" customWidth="1"/>
    <col min="3855" max="4097" width="11.42578125" style="8"/>
    <col min="4098" max="4099" width="5.7109375" style="8" customWidth="1"/>
    <col min="4100" max="4100" width="50.7109375" style="8" customWidth="1"/>
    <col min="4101" max="4101" width="10.7109375" style="8" customWidth="1"/>
    <col min="4102" max="4102" width="25.7109375" style="8" customWidth="1"/>
    <col min="4103" max="4103" width="24.7109375" style="8" customWidth="1"/>
    <col min="4104" max="4104" width="10.5703125" style="8" customWidth="1"/>
    <col min="4105" max="4105" width="17" style="8" customWidth="1"/>
    <col min="4106" max="4106" width="2.28515625" style="8" customWidth="1"/>
    <col min="4107" max="4107" width="15.28515625" style="8" customWidth="1"/>
    <col min="4108" max="4108" width="2.28515625" style="8" customWidth="1"/>
    <col min="4109" max="4109" width="61.7109375" style="8" customWidth="1"/>
    <col min="4110" max="4110" width="5.7109375" style="8" customWidth="1"/>
    <col min="4111" max="4353" width="11.42578125" style="8"/>
    <col min="4354" max="4355" width="5.7109375" style="8" customWidth="1"/>
    <col min="4356" max="4356" width="50.7109375" style="8" customWidth="1"/>
    <col min="4357" max="4357" width="10.7109375" style="8" customWidth="1"/>
    <col min="4358" max="4358" width="25.7109375" style="8" customWidth="1"/>
    <col min="4359" max="4359" width="24.7109375" style="8" customWidth="1"/>
    <col min="4360" max="4360" width="10.5703125" style="8" customWidth="1"/>
    <col min="4361" max="4361" width="17" style="8" customWidth="1"/>
    <col min="4362" max="4362" width="2.28515625" style="8" customWidth="1"/>
    <col min="4363" max="4363" width="15.28515625" style="8" customWidth="1"/>
    <col min="4364" max="4364" width="2.28515625" style="8" customWidth="1"/>
    <col min="4365" max="4365" width="61.7109375" style="8" customWidth="1"/>
    <col min="4366" max="4366" width="5.7109375" style="8" customWidth="1"/>
    <col min="4367" max="4609" width="11.42578125" style="8"/>
    <col min="4610" max="4611" width="5.7109375" style="8" customWidth="1"/>
    <col min="4612" max="4612" width="50.7109375" style="8" customWidth="1"/>
    <col min="4613" max="4613" width="10.7109375" style="8" customWidth="1"/>
    <col min="4614" max="4614" width="25.7109375" style="8" customWidth="1"/>
    <col min="4615" max="4615" width="24.7109375" style="8" customWidth="1"/>
    <col min="4616" max="4616" width="10.5703125" style="8" customWidth="1"/>
    <col min="4617" max="4617" width="17" style="8" customWidth="1"/>
    <col min="4618" max="4618" width="2.28515625" style="8" customWidth="1"/>
    <col min="4619" max="4619" width="15.28515625" style="8" customWidth="1"/>
    <col min="4620" max="4620" width="2.28515625" style="8" customWidth="1"/>
    <col min="4621" max="4621" width="61.7109375" style="8" customWidth="1"/>
    <col min="4622" max="4622" width="5.7109375" style="8" customWidth="1"/>
    <col min="4623" max="4865" width="11.42578125" style="8"/>
    <col min="4866" max="4867" width="5.7109375" style="8" customWidth="1"/>
    <col min="4868" max="4868" width="50.7109375" style="8" customWidth="1"/>
    <col min="4869" max="4869" width="10.7109375" style="8" customWidth="1"/>
    <col min="4870" max="4870" width="25.7109375" style="8" customWidth="1"/>
    <col min="4871" max="4871" width="24.7109375" style="8" customWidth="1"/>
    <col min="4872" max="4872" width="10.5703125" style="8" customWidth="1"/>
    <col min="4873" max="4873" width="17" style="8" customWidth="1"/>
    <col min="4874" max="4874" width="2.28515625" style="8" customWidth="1"/>
    <col min="4875" max="4875" width="15.28515625" style="8" customWidth="1"/>
    <col min="4876" max="4876" width="2.28515625" style="8" customWidth="1"/>
    <col min="4877" max="4877" width="61.7109375" style="8" customWidth="1"/>
    <col min="4878" max="4878" width="5.7109375" style="8" customWidth="1"/>
    <col min="4879" max="5121" width="11.42578125" style="8"/>
    <col min="5122" max="5123" width="5.7109375" style="8" customWidth="1"/>
    <col min="5124" max="5124" width="50.7109375" style="8" customWidth="1"/>
    <col min="5125" max="5125" width="10.7109375" style="8" customWidth="1"/>
    <col min="5126" max="5126" width="25.7109375" style="8" customWidth="1"/>
    <col min="5127" max="5127" width="24.7109375" style="8" customWidth="1"/>
    <col min="5128" max="5128" width="10.5703125" style="8" customWidth="1"/>
    <col min="5129" max="5129" width="17" style="8" customWidth="1"/>
    <col min="5130" max="5130" width="2.28515625" style="8" customWidth="1"/>
    <col min="5131" max="5131" width="15.28515625" style="8" customWidth="1"/>
    <col min="5132" max="5132" width="2.28515625" style="8" customWidth="1"/>
    <col min="5133" max="5133" width="61.7109375" style="8" customWidth="1"/>
    <col min="5134" max="5134" width="5.7109375" style="8" customWidth="1"/>
    <col min="5135" max="5377" width="11.42578125" style="8"/>
    <col min="5378" max="5379" width="5.7109375" style="8" customWidth="1"/>
    <col min="5380" max="5380" width="50.7109375" style="8" customWidth="1"/>
    <col min="5381" max="5381" width="10.7109375" style="8" customWidth="1"/>
    <col min="5382" max="5382" width="25.7109375" style="8" customWidth="1"/>
    <col min="5383" max="5383" width="24.7109375" style="8" customWidth="1"/>
    <col min="5384" max="5384" width="10.5703125" style="8" customWidth="1"/>
    <col min="5385" max="5385" width="17" style="8" customWidth="1"/>
    <col min="5386" max="5386" width="2.28515625" style="8" customWidth="1"/>
    <col min="5387" max="5387" width="15.28515625" style="8" customWidth="1"/>
    <col min="5388" max="5388" width="2.28515625" style="8" customWidth="1"/>
    <col min="5389" max="5389" width="61.7109375" style="8" customWidth="1"/>
    <col min="5390" max="5390" width="5.7109375" style="8" customWidth="1"/>
    <col min="5391" max="5633" width="11.42578125" style="8"/>
    <col min="5634" max="5635" width="5.7109375" style="8" customWidth="1"/>
    <col min="5636" max="5636" width="50.7109375" style="8" customWidth="1"/>
    <col min="5637" max="5637" width="10.7109375" style="8" customWidth="1"/>
    <col min="5638" max="5638" width="25.7109375" style="8" customWidth="1"/>
    <col min="5639" max="5639" width="24.7109375" style="8" customWidth="1"/>
    <col min="5640" max="5640" width="10.5703125" style="8" customWidth="1"/>
    <col min="5641" max="5641" width="17" style="8" customWidth="1"/>
    <col min="5642" max="5642" width="2.28515625" style="8" customWidth="1"/>
    <col min="5643" max="5643" width="15.28515625" style="8" customWidth="1"/>
    <col min="5644" max="5644" width="2.28515625" style="8" customWidth="1"/>
    <col min="5645" max="5645" width="61.7109375" style="8" customWidth="1"/>
    <col min="5646" max="5646" width="5.7109375" style="8" customWidth="1"/>
    <col min="5647" max="5889" width="11.42578125" style="8"/>
    <col min="5890" max="5891" width="5.7109375" style="8" customWidth="1"/>
    <col min="5892" max="5892" width="50.7109375" style="8" customWidth="1"/>
    <col min="5893" max="5893" width="10.7109375" style="8" customWidth="1"/>
    <col min="5894" max="5894" width="25.7109375" style="8" customWidth="1"/>
    <col min="5895" max="5895" width="24.7109375" style="8" customWidth="1"/>
    <col min="5896" max="5896" width="10.5703125" style="8" customWidth="1"/>
    <col min="5897" max="5897" width="17" style="8" customWidth="1"/>
    <col min="5898" max="5898" width="2.28515625" style="8" customWidth="1"/>
    <col min="5899" max="5899" width="15.28515625" style="8" customWidth="1"/>
    <col min="5900" max="5900" width="2.28515625" style="8" customWidth="1"/>
    <col min="5901" max="5901" width="61.7109375" style="8" customWidth="1"/>
    <col min="5902" max="5902" width="5.7109375" style="8" customWidth="1"/>
    <col min="5903" max="6145" width="11.42578125" style="8"/>
    <col min="6146" max="6147" width="5.7109375" style="8" customWidth="1"/>
    <col min="6148" max="6148" width="50.7109375" style="8" customWidth="1"/>
    <col min="6149" max="6149" width="10.7109375" style="8" customWidth="1"/>
    <col min="6150" max="6150" width="25.7109375" style="8" customWidth="1"/>
    <col min="6151" max="6151" width="24.7109375" style="8" customWidth="1"/>
    <col min="6152" max="6152" width="10.5703125" style="8" customWidth="1"/>
    <col min="6153" max="6153" width="17" style="8" customWidth="1"/>
    <col min="6154" max="6154" width="2.28515625" style="8" customWidth="1"/>
    <col min="6155" max="6155" width="15.28515625" style="8" customWidth="1"/>
    <col min="6156" max="6156" width="2.28515625" style="8" customWidth="1"/>
    <col min="6157" max="6157" width="61.7109375" style="8" customWidth="1"/>
    <col min="6158" max="6158" width="5.7109375" style="8" customWidth="1"/>
    <col min="6159" max="6401" width="11.42578125" style="8"/>
    <col min="6402" max="6403" width="5.7109375" style="8" customWidth="1"/>
    <col min="6404" max="6404" width="50.7109375" style="8" customWidth="1"/>
    <col min="6405" max="6405" width="10.7109375" style="8" customWidth="1"/>
    <col min="6406" max="6406" width="25.7109375" style="8" customWidth="1"/>
    <col min="6407" max="6407" width="24.7109375" style="8" customWidth="1"/>
    <col min="6408" max="6408" width="10.5703125" style="8" customWidth="1"/>
    <col min="6409" max="6409" width="17" style="8" customWidth="1"/>
    <col min="6410" max="6410" width="2.28515625" style="8" customWidth="1"/>
    <col min="6411" max="6411" width="15.28515625" style="8" customWidth="1"/>
    <col min="6412" max="6412" width="2.28515625" style="8" customWidth="1"/>
    <col min="6413" max="6413" width="61.7109375" style="8" customWidth="1"/>
    <col min="6414" max="6414" width="5.7109375" style="8" customWidth="1"/>
    <col min="6415" max="6657" width="11.42578125" style="8"/>
    <col min="6658" max="6659" width="5.7109375" style="8" customWidth="1"/>
    <col min="6660" max="6660" width="50.7109375" style="8" customWidth="1"/>
    <col min="6661" max="6661" width="10.7109375" style="8" customWidth="1"/>
    <col min="6662" max="6662" width="25.7109375" style="8" customWidth="1"/>
    <col min="6663" max="6663" width="24.7109375" style="8" customWidth="1"/>
    <col min="6664" max="6664" width="10.5703125" style="8" customWidth="1"/>
    <col min="6665" max="6665" width="17" style="8" customWidth="1"/>
    <col min="6666" max="6666" width="2.28515625" style="8" customWidth="1"/>
    <col min="6667" max="6667" width="15.28515625" style="8" customWidth="1"/>
    <col min="6668" max="6668" width="2.28515625" style="8" customWidth="1"/>
    <col min="6669" max="6669" width="61.7109375" style="8" customWidth="1"/>
    <col min="6670" max="6670" width="5.7109375" style="8" customWidth="1"/>
    <col min="6671" max="6913" width="11.42578125" style="8"/>
    <col min="6914" max="6915" width="5.7109375" style="8" customWidth="1"/>
    <col min="6916" max="6916" width="50.7109375" style="8" customWidth="1"/>
    <col min="6917" max="6917" width="10.7109375" style="8" customWidth="1"/>
    <col min="6918" max="6918" width="25.7109375" style="8" customWidth="1"/>
    <col min="6919" max="6919" width="24.7109375" style="8" customWidth="1"/>
    <col min="6920" max="6920" width="10.5703125" style="8" customWidth="1"/>
    <col min="6921" max="6921" width="17" style="8" customWidth="1"/>
    <col min="6922" max="6922" width="2.28515625" style="8" customWidth="1"/>
    <col min="6923" max="6923" width="15.28515625" style="8" customWidth="1"/>
    <col min="6924" max="6924" width="2.28515625" style="8" customWidth="1"/>
    <col min="6925" max="6925" width="61.7109375" style="8" customWidth="1"/>
    <col min="6926" max="6926" width="5.7109375" style="8" customWidth="1"/>
    <col min="6927" max="7169" width="11.42578125" style="8"/>
    <col min="7170" max="7171" width="5.7109375" style="8" customWidth="1"/>
    <col min="7172" max="7172" width="50.7109375" style="8" customWidth="1"/>
    <col min="7173" max="7173" width="10.7109375" style="8" customWidth="1"/>
    <col min="7174" max="7174" width="25.7109375" style="8" customWidth="1"/>
    <col min="7175" max="7175" width="24.7109375" style="8" customWidth="1"/>
    <col min="7176" max="7176" width="10.5703125" style="8" customWidth="1"/>
    <col min="7177" max="7177" width="17" style="8" customWidth="1"/>
    <col min="7178" max="7178" width="2.28515625" style="8" customWidth="1"/>
    <col min="7179" max="7179" width="15.28515625" style="8" customWidth="1"/>
    <col min="7180" max="7180" width="2.28515625" style="8" customWidth="1"/>
    <col min="7181" max="7181" width="61.7109375" style="8" customWidth="1"/>
    <col min="7182" max="7182" width="5.7109375" style="8" customWidth="1"/>
    <col min="7183" max="7425" width="11.42578125" style="8"/>
    <col min="7426" max="7427" width="5.7109375" style="8" customWidth="1"/>
    <col min="7428" max="7428" width="50.7109375" style="8" customWidth="1"/>
    <col min="7429" max="7429" width="10.7109375" style="8" customWidth="1"/>
    <col min="7430" max="7430" width="25.7109375" style="8" customWidth="1"/>
    <col min="7431" max="7431" width="24.7109375" style="8" customWidth="1"/>
    <col min="7432" max="7432" width="10.5703125" style="8" customWidth="1"/>
    <col min="7433" max="7433" width="17" style="8" customWidth="1"/>
    <col min="7434" max="7434" width="2.28515625" style="8" customWidth="1"/>
    <col min="7435" max="7435" width="15.28515625" style="8" customWidth="1"/>
    <col min="7436" max="7436" width="2.28515625" style="8" customWidth="1"/>
    <col min="7437" max="7437" width="61.7109375" style="8" customWidth="1"/>
    <col min="7438" max="7438" width="5.7109375" style="8" customWidth="1"/>
    <col min="7439" max="7681" width="11.42578125" style="8"/>
    <col min="7682" max="7683" width="5.7109375" style="8" customWidth="1"/>
    <col min="7684" max="7684" width="50.7109375" style="8" customWidth="1"/>
    <col min="7685" max="7685" width="10.7109375" style="8" customWidth="1"/>
    <col min="7686" max="7686" width="25.7109375" style="8" customWidth="1"/>
    <col min="7687" max="7687" width="24.7109375" style="8" customWidth="1"/>
    <col min="7688" max="7688" width="10.5703125" style="8" customWidth="1"/>
    <col min="7689" max="7689" width="17" style="8" customWidth="1"/>
    <col min="7690" max="7690" width="2.28515625" style="8" customWidth="1"/>
    <col min="7691" max="7691" width="15.28515625" style="8" customWidth="1"/>
    <col min="7692" max="7692" width="2.28515625" style="8" customWidth="1"/>
    <col min="7693" max="7693" width="61.7109375" style="8" customWidth="1"/>
    <col min="7694" max="7694" width="5.7109375" style="8" customWidth="1"/>
    <col min="7695" max="7937" width="11.42578125" style="8"/>
    <col min="7938" max="7939" width="5.7109375" style="8" customWidth="1"/>
    <col min="7940" max="7940" width="50.7109375" style="8" customWidth="1"/>
    <col min="7941" max="7941" width="10.7109375" style="8" customWidth="1"/>
    <col min="7942" max="7942" width="25.7109375" style="8" customWidth="1"/>
    <col min="7943" max="7943" width="24.7109375" style="8" customWidth="1"/>
    <col min="7944" max="7944" width="10.5703125" style="8" customWidth="1"/>
    <col min="7945" max="7945" width="17" style="8" customWidth="1"/>
    <col min="7946" max="7946" width="2.28515625" style="8" customWidth="1"/>
    <col min="7947" max="7947" width="15.28515625" style="8" customWidth="1"/>
    <col min="7948" max="7948" width="2.28515625" style="8" customWidth="1"/>
    <col min="7949" max="7949" width="61.7109375" style="8" customWidth="1"/>
    <col min="7950" max="7950" width="5.7109375" style="8" customWidth="1"/>
    <col min="7951" max="8193" width="11.42578125" style="8"/>
    <col min="8194" max="8195" width="5.7109375" style="8" customWidth="1"/>
    <col min="8196" max="8196" width="50.7109375" style="8" customWidth="1"/>
    <col min="8197" max="8197" width="10.7109375" style="8" customWidth="1"/>
    <col min="8198" max="8198" width="25.7109375" style="8" customWidth="1"/>
    <col min="8199" max="8199" width="24.7109375" style="8" customWidth="1"/>
    <col min="8200" max="8200" width="10.5703125" style="8" customWidth="1"/>
    <col min="8201" max="8201" width="17" style="8" customWidth="1"/>
    <col min="8202" max="8202" width="2.28515625" style="8" customWidth="1"/>
    <col min="8203" max="8203" width="15.28515625" style="8" customWidth="1"/>
    <col min="8204" max="8204" width="2.28515625" style="8" customWidth="1"/>
    <col min="8205" max="8205" width="61.7109375" style="8" customWidth="1"/>
    <col min="8206" max="8206" width="5.7109375" style="8" customWidth="1"/>
    <col min="8207" max="8449" width="11.42578125" style="8"/>
    <col min="8450" max="8451" width="5.7109375" style="8" customWidth="1"/>
    <col min="8452" max="8452" width="50.7109375" style="8" customWidth="1"/>
    <col min="8453" max="8453" width="10.7109375" style="8" customWidth="1"/>
    <col min="8454" max="8454" width="25.7109375" style="8" customWidth="1"/>
    <col min="8455" max="8455" width="24.7109375" style="8" customWidth="1"/>
    <col min="8456" max="8456" width="10.5703125" style="8" customWidth="1"/>
    <col min="8457" max="8457" width="17" style="8" customWidth="1"/>
    <col min="8458" max="8458" width="2.28515625" style="8" customWidth="1"/>
    <col min="8459" max="8459" width="15.28515625" style="8" customWidth="1"/>
    <col min="8460" max="8460" width="2.28515625" style="8" customWidth="1"/>
    <col min="8461" max="8461" width="61.7109375" style="8" customWidth="1"/>
    <col min="8462" max="8462" width="5.7109375" style="8" customWidth="1"/>
    <col min="8463" max="8705" width="11.42578125" style="8"/>
    <col min="8706" max="8707" width="5.7109375" style="8" customWidth="1"/>
    <col min="8708" max="8708" width="50.7109375" style="8" customWidth="1"/>
    <col min="8709" max="8709" width="10.7109375" style="8" customWidth="1"/>
    <col min="8710" max="8710" width="25.7109375" style="8" customWidth="1"/>
    <col min="8711" max="8711" width="24.7109375" style="8" customWidth="1"/>
    <col min="8712" max="8712" width="10.5703125" style="8" customWidth="1"/>
    <col min="8713" max="8713" width="17" style="8" customWidth="1"/>
    <col min="8714" max="8714" width="2.28515625" style="8" customWidth="1"/>
    <col min="8715" max="8715" width="15.28515625" style="8" customWidth="1"/>
    <col min="8716" max="8716" width="2.28515625" style="8" customWidth="1"/>
    <col min="8717" max="8717" width="61.7109375" style="8" customWidth="1"/>
    <col min="8718" max="8718" width="5.7109375" style="8" customWidth="1"/>
    <col min="8719" max="8961" width="11.42578125" style="8"/>
    <col min="8962" max="8963" width="5.7109375" style="8" customWidth="1"/>
    <col min="8964" max="8964" width="50.7109375" style="8" customWidth="1"/>
    <col min="8965" max="8965" width="10.7109375" style="8" customWidth="1"/>
    <col min="8966" max="8966" width="25.7109375" style="8" customWidth="1"/>
    <col min="8967" max="8967" width="24.7109375" style="8" customWidth="1"/>
    <col min="8968" max="8968" width="10.5703125" style="8" customWidth="1"/>
    <col min="8969" max="8969" width="17" style="8" customWidth="1"/>
    <col min="8970" max="8970" width="2.28515625" style="8" customWidth="1"/>
    <col min="8971" max="8971" width="15.28515625" style="8" customWidth="1"/>
    <col min="8972" max="8972" width="2.28515625" style="8" customWidth="1"/>
    <col min="8973" max="8973" width="61.7109375" style="8" customWidth="1"/>
    <col min="8974" max="8974" width="5.7109375" style="8" customWidth="1"/>
    <col min="8975" max="9217" width="11.42578125" style="8"/>
    <col min="9218" max="9219" width="5.7109375" style="8" customWidth="1"/>
    <col min="9220" max="9220" width="50.7109375" style="8" customWidth="1"/>
    <col min="9221" max="9221" width="10.7109375" style="8" customWidth="1"/>
    <col min="9222" max="9222" width="25.7109375" style="8" customWidth="1"/>
    <col min="9223" max="9223" width="24.7109375" style="8" customWidth="1"/>
    <col min="9224" max="9224" width="10.5703125" style="8" customWidth="1"/>
    <col min="9225" max="9225" width="17" style="8" customWidth="1"/>
    <col min="9226" max="9226" width="2.28515625" style="8" customWidth="1"/>
    <col min="9227" max="9227" width="15.28515625" style="8" customWidth="1"/>
    <col min="9228" max="9228" width="2.28515625" style="8" customWidth="1"/>
    <col min="9229" max="9229" width="61.7109375" style="8" customWidth="1"/>
    <col min="9230" max="9230" width="5.7109375" style="8" customWidth="1"/>
    <col min="9231" max="9473" width="11.42578125" style="8"/>
    <col min="9474" max="9475" width="5.7109375" style="8" customWidth="1"/>
    <col min="9476" max="9476" width="50.7109375" style="8" customWidth="1"/>
    <col min="9477" max="9477" width="10.7109375" style="8" customWidth="1"/>
    <col min="9478" max="9478" width="25.7109375" style="8" customWidth="1"/>
    <col min="9479" max="9479" width="24.7109375" style="8" customWidth="1"/>
    <col min="9480" max="9480" width="10.5703125" style="8" customWidth="1"/>
    <col min="9481" max="9481" width="17" style="8" customWidth="1"/>
    <col min="9482" max="9482" width="2.28515625" style="8" customWidth="1"/>
    <col min="9483" max="9483" width="15.28515625" style="8" customWidth="1"/>
    <col min="9484" max="9484" width="2.28515625" style="8" customWidth="1"/>
    <col min="9485" max="9485" width="61.7109375" style="8" customWidth="1"/>
    <col min="9486" max="9486" width="5.7109375" style="8" customWidth="1"/>
    <col min="9487" max="9729" width="11.42578125" style="8"/>
    <col min="9730" max="9731" width="5.7109375" style="8" customWidth="1"/>
    <col min="9732" max="9732" width="50.7109375" style="8" customWidth="1"/>
    <col min="9733" max="9733" width="10.7109375" style="8" customWidth="1"/>
    <col min="9734" max="9734" width="25.7109375" style="8" customWidth="1"/>
    <col min="9735" max="9735" width="24.7109375" style="8" customWidth="1"/>
    <col min="9736" max="9736" width="10.5703125" style="8" customWidth="1"/>
    <col min="9737" max="9737" width="17" style="8" customWidth="1"/>
    <col min="9738" max="9738" width="2.28515625" style="8" customWidth="1"/>
    <col min="9739" max="9739" width="15.28515625" style="8" customWidth="1"/>
    <col min="9740" max="9740" width="2.28515625" style="8" customWidth="1"/>
    <col min="9741" max="9741" width="61.7109375" style="8" customWidth="1"/>
    <col min="9742" max="9742" width="5.7109375" style="8" customWidth="1"/>
    <col min="9743" max="9985" width="11.42578125" style="8"/>
    <col min="9986" max="9987" width="5.7109375" style="8" customWidth="1"/>
    <col min="9988" max="9988" width="50.7109375" style="8" customWidth="1"/>
    <col min="9989" max="9989" width="10.7109375" style="8" customWidth="1"/>
    <col min="9990" max="9990" width="25.7109375" style="8" customWidth="1"/>
    <col min="9991" max="9991" width="24.7109375" style="8" customWidth="1"/>
    <col min="9992" max="9992" width="10.5703125" style="8" customWidth="1"/>
    <col min="9993" max="9993" width="17" style="8" customWidth="1"/>
    <col min="9994" max="9994" width="2.28515625" style="8" customWidth="1"/>
    <col min="9995" max="9995" width="15.28515625" style="8" customWidth="1"/>
    <col min="9996" max="9996" width="2.28515625" style="8" customWidth="1"/>
    <col min="9997" max="9997" width="61.7109375" style="8" customWidth="1"/>
    <col min="9998" max="9998" width="5.7109375" style="8" customWidth="1"/>
    <col min="9999" max="10241" width="11.42578125" style="8"/>
    <col min="10242" max="10243" width="5.7109375" style="8" customWidth="1"/>
    <col min="10244" max="10244" width="50.7109375" style="8" customWidth="1"/>
    <col min="10245" max="10245" width="10.7109375" style="8" customWidth="1"/>
    <col min="10246" max="10246" width="25.7109375" style="8" customWidth="1"/>
    <col min="10247" max="10247" width="24.7109375" style="8" customWidth="1"/>
    <col min="10248" max="10248" width="10.5703125" style="8" customWidth="1"/>
    <col min="10249" max="10249" width="17" style="8" customWidth="1"/>
    <col min="10250" max="10250" width="2.28515625" style="8" customWidth="1"/>
    <col min="10251" max="10251" width="15.28515625" style="8" customWidth="1"/>
    <col min="10252" max="10252" width="2.28515625" style="8" customWidth="1"/>
    <col min="10253" max="10253" width="61.7109375" style="8" customWidth="1"/>
    <col min="10254" max="10254" width="5.7109375" style="8" customWidth="1"/>
    <col min="10255" max="10497" width="11.42578125" style="8"/>
    <col min="10498" max="10499" width="5.7109375" style="8" customWidth="1"/>
    <col min="10500" max="10500" width="50.7109375" style="8" customWidth="1"/>
    <col min="10501" max="10501" width="10.7109375" style="8" customWidth="1"/>
    <col min="10502" max="10502" width="25.7109375" style="8" customWidth="1"/>
    <col min="10503" max="10503" width="24.7109375" style="8" customWidth="1"/>
    <col min="10504" max="10504" width="10.5703125" style="8" customWidth="1"/>
    <col min="10505" max="10505" width="17" style="8" customWidth="1"/>
    <col min="10506" max="10506" width="2.28515625" style="8" customWidth="1"/>
    <col min="10507" max="10507" width="15.28515625" style="8" customWidth="1"/>
    <col min="10508" max="10508" width="2.28515625" style="8" customWidth="1"/>
    <col min="10509" max="10509" width="61.7109375" style="8" customWidth="1"/>
    <col min="10510" max="10510" width="5.7109375" style="8" customWidth="1"/>
    <col min="10511" max="10753" width="11.42578125" style="8"/>
    <col min="10754" max="10755" width="5.7109375" style="8" customWidth="1"/>
    <col min="10756" max="10756" width="50.7109375" style="8" customWidth="1"/>
    <col min="10757" max="10757" width="10.7109375" style="8" customWidth="1"/>
    <col min="10758" max="10758" width="25.7109375" style="8" customWidth="1"/>
    <col min="10759" max="10759" width="24.7109375" style="8" customWidth="1"/>
    <col min="10760" max="10760" width="10.5703125" style="8" customWidth="1"/>
    <col min="10761" max="10761" width="17" style="8" customWidth="1"/>
    <col min="10762" max="10762" width="2.28515625" style="8" customWidth="1"/>
    <col min="10763" max="10763" width="15.28515625" style="8" customWidth="1"/>
    <col min="10764" max="10764" width="2.28515625" style="8" customWidth="1"/>
    <col min="10765" max="10765" width="61.7109375" style="8" customWidth="1"/>
    <col min="10766" max="10766" width="5.7109375" style="8" customWidth="1"/>
    <col min="10767" max="11009" width="11.42578125" style="8"/>
    <col min="11010" max="11011" width="5.7109375" style="8" customWidth="1"/>
    <col min="11012" max="11012" width="50.7109375" style="8" customWidth="1"/>
    <col min="11013" max="11013" width="10.7109375" style="8" customWidth="1"/>
    <col min="11014" max="11014" width="25.7109375" style="8" customWidth="1"/>
    <col min="11015" max="11015" width="24.7109375" style="8" customWidth="1"/>
    <col min="11016" max="11016" width="10.5703125" style="8" customWidth="1"/>
    <col min="11017" max="11017" width="17" style="8" customWidth="1"/>
    <col min="11018" max="11018" width="2.28515625" style="8" customWidth="1"/>
    <col min="11019" max="11019" width="15.28515625" style="8" customWidth="1"/>
    <col min="11020" max="11020" width="2.28515625" style="8" customWidth="1"/>
    <col min="11021" max="11021" width="61.7109375" style="8" customWidth="1"/>
    <col min="11022" max="11022" width="5.7109375" style="8" customWidth="1"/>
    <col min="11023" max="11265" width="11.42578125" style="8"/>
    <col min="11266" max="11267" width="5.7109375" style="8" customWidth="1"/>
    <col min="11268" max="11268" width="50.7109375" style="8" customWidth="1"/>
    <col min="11269" max="11269" width="10.7109375" style="8" customWidth="1"/>
    <col min="11270" max="11270" width="25.7109375" style="8" customWidth="1"/>
    <col min="11271" max="11271" width="24.7109375" style="8" customWidth="1"/>
    <col min="11272" max="11272" width="10.5703125" style="8" customWidth="1"/>
    <col min="11273" max="11273" width="17" style="8" customWidth="1"/>
    <col min="11274" max="11274" width="2.28515625" style="8" customWidth="1"/>
    <col min="11275" max="11275" width="15.28515625" style="8" customWidth="1"/>
    <col min="11276" max="11276" width="2.28515625" style="8" customWidth="1"/>
    <col min="11277" max="11277" width="61.7109375" style="8" customWidth="1"/>
    <col min="11278" max="11278" width="5.7109375" style="8" customWidth="1"/>
    <col min="11279" max="11521" width="11.42578125" style="8"/>
    <col min="11522" max="11523" width="5.7109375" style="8" customWidth="1"/>
    <col min="11524" max="11524" width="50.7109375" style="8" customWidth="1"/>
    <col min="11525" max="11525" width="10.7109375" style="8" customWidth="1"/>
    <col min="11526" max="11526" width="25.7109375" style="8" customWidth="1"/>
    <col min="11527" max="11527" width="24.7109375" style="8" customWidth="1"/>
    <col min="11528" max="11528" width="10.5703125" style="8" customWidth="1"/>
    <col min="11529" max="11529" width="17" style="8" customWidth="1"/>
    <col min="11530" max="11530" width="2.28515625" style="8" customWidth="1"/>
    <col min="11531" max="11531" width="15.28515625" style="8" customWidth="1"/>
    <col min="11532" max="11532" width="2.28515625" style="8" customWidth="1"/>
    <col min="11533" max="11533" width="61.7109375" style="8" customWidth="1"/>
    <col min="11534" max="11534" width="5.7109375" style="8" customWidth="1"/>
    <col min="11535" max="11777" width="11.42578125" style="8"/>
    <col min="11778" max="11779" width="5.7109375" style="8" customWidth="1"/>
    <col min="11780" max="11780" width="50.7109375" style="8" customWidth="1"/>
    <col min="11781" max="11781" width="10.7109375" style="8" customWidth="1"/>
    <col min="11782" max="11782" width="25.7109375" style="8" customWidth="1"/>
    <col min="11783" max="11783" width="24.7109375" style="8" customWidth="1"/>
    <col min="11784" max="11784" width="10.5703125" style="8" customWidth="1"/>
    <col min="11785" max="11785" width="17" style="8" customWidth="1"/>
    <col min="11786" max="11786" width="2.28515625" style="8" customWidth="1"/>
    <col min="11787" max="11787" width="15.28515625" style="8" customWidth="1"/>
    <col min="11788" max="11788" width="2.28515625" style="8" customWidth="1"/>
    <col min="11789" max="11789" width="61.7109375" style="8" customWidth="1"/>
    <col min="11790" max="11790" width="5.7109375" style="8" customWidth="1"/>
    <col min="11791" max="12033" width="11.42578125" style="8"/>
    <col min="12034" max="12035" width="5.7109375" style="8" customWidth="1"/>
    <col min="12036" max="12036" width="50.7109375" style="8" customWidth="1"/>
    <col min="12037" max="12037" width="10.7109375" style="8" customWidth="1"/>
    <col min="12038" max="12038" width="25.7109375" style="8" customWidth="1"/>
    <col min="12039" max="12039" width="24.7109375" style="8" customWidth="1"/>
    <col min="12040" max="12040" width="10.5703125" style="8" customWidth="1"/>
    <col min="12041" max="12041" width="17" style="8" customWidth="1"/>
    <col min="12042" max="12042" width="2.28515625" style="8" customWidth="1"/>
    <col min="12043" max="12043" width="15.28515625" style="8" customWidth="1"/>
    <col min="12044" max="12044" width="2.28515625" style="8" customWidth="1"/>
    <col min="12045" max="12045" width="61.7109375" style="8" customWidth="1"/>
    <col min="12046" max="12046" width="5.7109375" style="8" customWidth="1"/>
    <col min="12047" max="12289" width="11.42578125" style="8"/>
    <col min="12290" max="12291" width="5.7109375" style="8" customWidth="1"/>
    <col min="12292" max="12292" width="50.7109375" style="8" customWidth="1"/>
    <col min="12293" max="12293" width="10.7109375" style="8" customWidth="1"/>
    <col min="12294" max="12294" width="25.7109375" style="8" customWidth="1"/>
    <col min="12295" max="12295" width="24.7109375" style="8" customWidth="1"/>
    <col min="12296" max="12296" width="10.5703125" style="8" customWidth="1"/>
    <col min="12297" max="12297" width="17" style="8" customWidth="1"/>
    <col min="12298" max="12298" width="2.28515625" style="8" customWidth="1"/>
    <col min="12299" max="12299" width="15.28515625" style="8" customWidth="1"/>
    <col min="12300" max="12300" width="2.28515625" style="8" customWidth="1"/>
    <col min="12301" max="12301" width="61.7109375" style="8" customWidth="1"/>
    <col min="12302" max="12302" width="5.7109375" style="8" customWidth="1"/>
    <col min="12303" max="12545" width="11.42578125" style="8"/>
    <col min="12546" max="12547" width="5.7109375" style="8" customWidth="1"/>
    <col min="12548" max="12548" width="50.7109375" style="8" customWidth="1"/>
    <col min="12549" max="12549" width="10.7109375" style="8" customWidth="1"/>
    <col min="12550" max="12550" width="25.7109375" style="8" customWidth="1"/>
    <col min="12551" max="12551" width="24.7109375" style="8" customWidth="1"/>
    <col min="12552" max="12552" width="10.5703125" style="8" customWidth="1"/>
    <col min="12553" max="12553" width="17" style="8" customWidth="1"/>
    <col min="12554" max="12554" width="2.28515625" style="8" customWidth="1"/>
    <col min="12555" max="12555" width="15.28515625" style="8" customWidth="1"/>
    <col min="12556" max="12556" width="2.28515625" style="8" customWidth="1"/>
    <col min="12557" max="12557" width="61.7109375" style="8" customWidth="1"/>
    <col min="12558" max="12558" width="5.7109375" style="8" customWidth="1"/>
    <col min="12559" max="12801" width="11.42578125" style="8"/>
    <col min="12802" max="12803" width="5.7109375" style="8" customWidth="1"/>
    <col min="12804" max="12804" width="50.7109375" style="8" customWidth="1"/>
    <col min="12805" max="12805" width="10.7109375" style="8" customWidth="1"/>
    <col min="12806" max="12806" width="25.7109375" style="8" customWidth="1"/>
    <col min="12807" max="12807" width="24.7109375" style="8" customWidth="1"/>
    <col min="12808" max="12808" width="10.5703125" style="8" customWidth="1"/>
    <col min="12809" max="12809" width="17" style="8" customWidth="1"/>
    <col min="12810" max="12810" width="2.28515625" style="8" customWidth="1"/>
    <col min="12811" max="12811" width="15.28515625" style="8" customWidth="1"/>
    <col min="12812" max="12812" width="2.28515625" style="8" customWidth="1"/>
    <col min="12813" max="12813" width="61.7109375" style="8" customWidth="1"/>
    <col min="12814" max="12814" width="5.7109375" style="8" customWidth="1"/>
    <col min="12815" max="13057" width="11.42578125" style="8"/>
    <col min="13058" max="13059" width="5.7109375" style="8" customWidth="1"/>
    <col min="13060" max="13060" width="50.7109375" style="8" customWidth="1"/>
    <col min="13061" max="13061" width="10.7109375" style="8" customWidth="1"/>
    <col min="13062" max="13062" width="25.7109375" style="8" customWidth="1"/>
    <col min="13063" max="13063" width="24.7109375" style="8" customWidth="1"/>
    <col min="13064" max="13064" width="10.5703125" style="8" customWidth="1"/>
    <col min="13065" max="13065" width="17" style="8" customWidth="1"/>
    <col min="13066" max="13066" width="2.28515625" style="8" customWidth="1"/>
    <col min="13067" max="13067" width="15.28515625" style="8" customWidth="1"/>
    <col min="13068" max="13068" width="2.28515625" style="8" customWidth="1"/>
    <col min="13069" max="13069" width="61.7109375" style="8" customWidth="1"/>
    <col min="13070" max="13070" width="5.7109375" style="8" customWidth="1"/>
    <col min="13071" max="13313" width="11.42578125" style="8"/>
    <col min="13314" max="13315" width="5.7109375" style="8" customWidth="1"/>
    <col min="13316" max="13316" width="50.7109375" style="8" customWidth="1"/>
    <col min="13317" max="13317" width="10.7109375" style="8" customWidth="1"/>
    <col min="13318" max="13318" width="25.7109375" style="8" customWidth="1"/>
    <col min="13319" max="13319" width="24.7109375" style="8" customWidth="1"/>
    <col min="13320" max="13320" width="10.5703125" style="8" customWidth="1"/>
    <col min="13321" max="13321" width="17" style="8" customWidth="1"/>
    <col min="13322" max="13322" width="2.28515625" style="8" customWidth="1"/>
    <col min="13323" max="13323" width="15.28515625" style="8" customWidth="1"/>
    <col min="13324" max="13324" width="2.28515625" style="8" customWidth="1"/>
    <col min="13325" max="13325" width="61.7109375" style="8" customWidth="1"/>
    <col min="13326" max="13326" width="5.7109375" style="8" customWidth="1"/>
    <col min="13327" max="13569" width="11.42578125" style="8"/>
    <col min="13570" max="13571" width="5.7109375" style="8" customWidth="1"/>
    <col min="13572" max="13572" width="50.7109375" style="8" customWidth="1"/>
    <col min="13573" max="13573" width="10.7109375" style="8" customWidth="1"/>
    <col min="13574" max="13574" width="25.7109375" style="8" customWidth="1"/>
    <col min="13575" max="13575" width="24.7109375" style="8" customWidth="1"/>
    <col min="13576" max="13576" width="10.5703125" style="8" customWidth="1"/>
    <col min="13577" max="13577" width="17" style="8" customWidth="1"/>
    <col min="13578" max="13578" width="2.28515625" style="8" customWidth="1"/>
    <col min="13579" max="13579" width="15.28515625" style="8" customWidth="1"/>
    <col min="13580" max="13580" width="2.28515625" style="8" customWidth="1"/>
    <col min="13581" max="13581" width="61.7109375" style="8" customWidth="1"/>
    <col min="13582" max="13582" width="5.7109375" style="8" customWidth="1"/>
    <col min="13583" max="13825" width="11.42578125" style="8"/>
    <col min="13826" max="13827" width="5.7109375" style="8" customWidth="1"/>
    <col min="13828" max="13828" width="50.7109375" style="8" customWidth="1"/>
    <col min="13829" max="13829" width="10.7109375" style="8" customWidth="1"/>
    <col min="13830" max="13830" width="25.7109375" style="8" customWidth="1"/>
    <col min="13831" max="13831" width="24.7109375" style="8" customWidth="1"/>
    <col min="13832" max="13832" width="10.5703125" style="8" customWidth="1"/>
    <col min="13833" max="13833" width="17" style="8" customWidth="1"/>
    <col min="13834" max="13834" width="2.28515625" style="8" customWidth="1"/>
    <col min="13835" max="13835" width="15.28515625" style="8" customWidth="1"/>
    <col min="13836" max="13836" width="2.28515625" style="8" customWidth="1"/>
    <col min="13837" max="13837" width="61.7109375" style="8" customWidth="1"/>
    <col min="13838" max="13838" width="5.7109375" style="8" customWidth="1"/>
    <col min="13839" max="14081" width="11.42578125" style="8"/>
    <col min="14082" max="14083" width="5.7109375" style="8" customWidth="1"/>
    <col min="14084" max="14084" width="50.7109375" style="8" customWidth="1"/>
    <col min="14085" max="14085" width="10.7109375" style="8" customWidth="1"/>
    <col min="14086" max="14086" width="25.7109375" style="8" customWidth="1"/>
    <col min="14087" max="14087" width="24.7109375" style="8" customWidth="1"/>
    <col min="14088" max="14088" width="10.5703125" style="8" customWidth="1"/>
    <col min="14089" max="14089" width="17" style="8" customWidth="1"/>
    <col min="14090" max="14090" width="2.28515625" style="8" customWidth="1"/>
    <col min="14091" max="14091" width="15.28515625" style="8" customWidth="1"/>
    <col min="14092" max="14092" width="2.28515625" style="8" customWidth="1"/>
    <col min="14093" max="14093" width="61.7109375" style="8" customWidth="1"/>
    <col min="14094" max="14094" width="5.7109375" style="8" customWidth="1"/>
    <col min="14095" max="14337" width="11.42578125" style="8"/>
    <col min="14338" max="14339" width="5.7109375" style="8" customWidth="1"/>
    <col min="14340" max="14340" width="50.7109375" style="8" customWidth="1"/>
    <col min="14341" max="14341" width="10.7109375" style="8" customWidth="1"/>
    <col min="14342" max="14342" width="25.7109375" style="8" customWidth="1"/>
    <col min="14343" max="14343" width="24.7109375" style="8" customWidth="1"/>
    <col min="14344" max="14344" width="10.5703125" style="8" customWidth="1"/>
    <col min="14345" max="14345" width="17" style="8" customWidth="1"/>
    <col min="14346" max="14346" width="2.28515625" style="8" customWidth="1"/>
    <col min="14347" max="14347" width="15.28515625" style="8" customWidth="1"/>
    <col min="14348" max="14348" width="2.28515625" style="8" customWidth="1"/>
    <col min="14349" max="14349" width="61.7109375" style="8" customWidth="1"/>
    <col min="14350" max="14350" width="5.7109375" style="8" customWidth="1"/>
    <col min="14351" max="14593" width="11.42578125" style="8"/>
    <col min="14594" max="14595" width="5.7109375" style="8" customWidth="1"/>
    <col min="14596" max="14596" width="50.7109375" style="8" customWidth="1"/>
    <col min="14597" max="14597" width="10.7109375" style="8" customWidth="1"/>
    <col min="14598" max="14598" width="25.7109375" style="8" customWidth="1"/>
    <col min="14599" max="14599" width="24.7109375" style="8" customWidth="1"/>
    <col min="14600" max="14600" width="10.5703125" style="8" customWidth="1"/>
    <col min="14601" max="14601" width="17" style="8" customWidth="1"/>
    <col min="14602" max="14602" width="2.28515625" style="8" customWidth="1"/>
    <col min="14603" max="14603" width="15.28515625" style="8" customWidth="1"/>
    <col min="14604" max="14604" width="2.28515625" style="8" customWidth="1"/>
    <col min="14605" max="14605" width="61.7109375" style="8" customWidth="1"/>
    <col min="14606" max="14606" width="5.7109375" style="8" customWidth="1"/>
    <col min="14607" max="14849" width="11.42578125" style="8"/>
    <col min="14850" max="14851" width="5.7109375" style="8" customWidth="1"/>
    <col min="14852" max="14852" width="50.7109375" style="8" customWidth="1"/>
    <col min="14853" max="14853" width="10.7109375" style="8" customWidth="1"/>
    <col min="14854" max="14854" width="25.7109375" style="8" customWidth="1"/>
    <col min="14855" max="14855" width="24.7109375" style="8" customWidth="1"/>
    <col min="14856" max="14856" width="10.5703125" style="8" customWidth="1"/>
    <col min="14857" max="14857" width="17" style="8" customWidth="1"/>
    <col min="14858" max="14858" width="2.28515625" style="8" customWidth="1"/>
    <col min="14859" max="14859" width="15.28515625" style="8" customWidth="1"/>
    <col min="14860" max="14860" width="2.28515625" style="8" customWidth="1"/>
    <col min="14861" max="14861" width="61.7109375" style="8" customWidth="1"/>
    <col min="14862" max="14862" width="5.7109375" style="8" customWidth="1"/>
    <col min="14863" max="15105" width="11.42578125" style="8"/>
    <col min="15106" max="15107" width="5.7109375" style="8" customWidth="1"/>
    <col min="15108" max="15108" width="50.7109375" style="8" customWidth="1"/>
    <col min="15109" max="15109" width="10.7109375" style="8" customWidth="1"/>
    <col min="15110" max="15110" width="25.7109375" style="8" customWidth="1"/>
    <col min="15111" max="15111" width="24.7109375" style="8" customWidth="1"/>
    <col min="15112" max="15112" width="10.5703125" style="8" customWidth="1"/>
    <col min="15113" max="15113" width="17" style="8" customWidth="1"/>
    <col min="15114" max="15114" width="2.28515625" style="8" customWidth="1"/>
    <col min="15115" max="15115" width="15.28515625" style="8" customWidth="1"/>
    <col min="15116" max="15116" width="2.28515625" style="8" customWidth="1"/>
    <col min="15117" max="15117" width="61.7109375" style="8" customWidth="1"/>
    <col min="15118" max="15118" width="5.7109375" style="8" customWidth="1"/>
    <col min="15119" max="15361" width="11.42578125" style="8"/>
    <col min="15362" max="15363" width="5.7109375" style="8" customWidth="1"/>
    <col min="15364" max="15364" width="50.7109375" style="8" customWidth="1"/>
    <col min="15365" max="15365" width="10.7109375" style="8" customWidth="1"/>
    <col min="15366" max="15366" width="25.7109375" style="8" customWidth="1"/>
    <col min="15367" max="15367" width="24.7109375" style="8" customWidth="1"/>
    <col min="15368" max="15368" width="10.5703125" style="8" customWidth="1"/>
    <col min="15369" max="15369" width="17" style="8" customWidth="1"/>
    <col min="15370" max="15370" width="2.28515625" style="8" customWidth="1"/>
    <col min="15371" max="15371" width="15.28515625" style="8" customWidth="1"/>
    <col min="15372" max="15372" width="2.28515625" style="8" customWidth="1"/>
    <col min="15373" max="15373" width="61.7109375" style="8" customWidth="1"/>
    <col min="15374" max="15374" width="5.7109375" style="8" customWidth="1"/>
    <col min="15375" max="15617" width="11.42578125" style="8"/>
    <col min="15618" max="15619" width="5.7109375" style="8" customWidth="1"/>
    <col min="15620" max="15620" width="50.7109375" style="8" customWidth="1"/>
    <col min="15621" max="15621" width="10.7109375" style="8" customWidth="1"/>
    <col min="15622" max="15622" width="25.7109375" style="8" customWidth="1"/>
    <col min="15623" max="15623" width="24.7109375" style="8" customWidth="1"/>
    <col min="15624" max="15624" width="10.5703125" style="8" customWidth="1"/>
    <col min="15625" max="15625" width="17" style="8" customWidth="1"/>
    <col min="15626" max="15626" width="2.28515625" style="8" customWidth="1"/>
    <col min="15627" max="15627" width="15.28515625" style="8" customWidth="1"/>
    <col min="15628" max="15628" width="2.28515625" style="8" customWidth="1"/>
    <col min="15629" max="15629" width="61.7109375" style="8" customWidth="1"/>
    <col min="15630" max="15630" width="5.7109375" style="8" customWidth="1"/>
    <col min="15631" max="15873" width="11.42578125" style="8"/>
    <col min="15874" max="15875" width="5.7109375" style="8" customWidth="1"/>
    <col min="15876" max="15876" width="50.7109375" style="8" customWidth="1"/>
    <col min="15877" max="15877" width="10.7109375" style="8" customWidth="1"/>
    <col min="15878" max="15878" width="25.7109375" style="8" customWidth="1"/>
    <col min="15879" max="15879" width="24.7109375" style="8" customWidth="1"/>
    <col min="15880" max="15880" width="10.5703125" style="8" customWidth="1"/>
    <col min="15881" max="15881" width="17" style="8" customWidth="1"/>
    <col min="15882" max="15882" width="2.28515625" style="8" customWidth="1"/>
    <col min="15883" max="15883" width="15.28515625" style="8" customWidth="1"/>
    <col min="15884" max="15884" width="2.28515625" style="8" customWidth="1"/>
    <col min="15885" max="15885" width="61.7109375" style="8" customWidth="1"/>
    <col min="15886" max="15886" width="5.7109375" style="8" customWidth="1"/>
    <col min="15887" max="16129" width="11.42578125" style="8"/>
    <col min="16130" max="16131" width="5.7109375" style="8" customWidth="1"/>
    <col min="16132" max="16132" width="50.7109375" style="8" customWidth="1"/>
    <col min="16133" max="16133" width="10.7109375" style="8" customWidth="1"/>
    <col min="16134" max="16134" width="25.7109375" style="8" customWidth="1"/>
    <col min="16135" max="16135" width="24.7109375" style="8" customWidth="1"/>
    <col min="16136" max="16136" width="10.5703125" style="8" customWidth="1"/>
    <col min="16137" max="16137" width="17" style="8" customWidth="1"/>
    <col min="16138" max="16138" width="2.28515625" style="8" customWidth="1"/>
    <col min="16139" max="16139" width="15.28515625" style="8" customWidth="1"/>
    <col min="16140" max="16140" width="2.28515625" style="8" customWidth="1"/>
    <col min="16141" max="16141" width="61.7109375" style="8" customWidth="1"/>
    <col min="16142" max="16142" width="5.7109375" style="8" customWidth="1"/>
    <col min="16143" max="16384" width="11.42578125" style="8"/>
  </cols>
  <sheetData>
    <row r="1" spans="1:18" ht="30" customHeight="1">
      <c r="A1" s="7"/>
      <c r="B1" s="274"/>
      <c r="C1" s="338" t="s">
        <v>234</v>
      </c>
      <c r="D1" s="338"/>
      <c r="E1" s="338"/>
      <c r="F1" s="277" t="s">
        <v>435</v>
      </c>
      <c r="G1" s="274"/>
      <c r="H1" s="278"/>
      <c r="I1" s="7"/>
      <c r="J1" s="7"/>
      <c r="K1" s="7"/>
      <c r="L1" s="278"/>
      <c r="M1" s="7"/>
      <c r="N1" s="279"/>
      <c r="O1" s="7"/>
      <c r="P1" s="7"/>
      <c r="Q1" s="7"/>
      <c r="R1" s="7"/>
    </row>
    <row r="2" spans="1:18" ht="35.25" customHeight="1">
      <c r="A2" s="6"/>
      <c r="B2" s="123" t="s">
        <v>20</v>
      </c>
      <c r="C2" s="34"/>
      <c r="D2" s="34"/>
      <c r="E2" s="213" t="s">
        <v>460</v>
      </c>
      <c r="F2" s="275" t="s">
        <v>14</v>
      </c>
      <c r="G2" s="181" t="s">
        <v>453</v>
      </c>
      <c r="H2" s="34"/>
      <c r="I2" s="34"/>
      <c r="J2" s="34"/>
      <c r="K2" s="34"/>
      <c r="L2" s="34"/>
      <c r="M2" s="35"/>
      <c r="N2" s="243"/>
      <c r="O2" s="329" t="s">
        <v>462</v>
      </c>
      <c r="P2" s="330"/>
      <c r="Q2" s="331"/>
      <c r="R2" s="6"/>
    </row>
    <row r="3" spans="1:18" ht="20.100000000000001" customHeight="1">
      <c r="A3" s="6"/>
      <c r="B3" s="36"/>
      <c r="C3" s="9"/>
      <c r="D3" s="9"/>
      <c r="E3" s="7"/>
      <c r="F3" s="7"/>
      <c r="G3" s="10"/>
      <c r="H3" s="7"/>
      <c r="I3" s="7"/>
      <c r="J3" s="7"/>
      <c r="K3" s="7"/>
      <c r="L3" s="7"/>
      <c r="M3" s="37"/>
      <c r="N3" s="243"/>
      <c r="O3" s="235"/>
      <c r="P3" s="236"/>
      <c r="Q3" s="237"/>
      <c r="R3" s="6"/>
    </row>
    <row r="4" spans="1:18" ht="15" customHeight="1">
      <c r="A4" s="6"/>
      <c r="B4" s="36"/>
      <c r="C4" s="38" t="s">
        <v>235</v>
      </c>
      <c r="D4" s="39"/>
      <c r="E4" s="40"/>
      <c r="F4" s="41" t="s">
        <v>29</v>
      </c>
      <c r="G4" s="12"/>
      <c r="H4" s="42" t="s">
        <v>30</v>
      </c>
      <c r="I4" s="7"/>
      <c r="J4" s="7"/>
      <c r="K4" s="7"/>
      <c r="L4" s="7"/>
      <c r="M4" s="37"/>
      <c r="N4" s="243"/>
      <c r="O4" s="235"/>
      <c r="P4" s="236"/>
      <c r="Q4" s="237"/>
      <c r="R4" s="6"/>
    </row>
    <row r="5" spans="1:18" ht="15" customHeight="1">
      <c r="A5" s="6"/>
      <c r="B5" s="36"/>
      <c r="C5" s="43" t="s">
        <v>236</v>
      </c>
      <c r="D5" s="44"/>
      <c r="E5" s="45"/>
      <c r="F5" s="46"/>
      <c r="G5" s="12"/>
      <c r="H5" s="46"/>
      <c r="I5" s="7"/>
      <c r="J5" s="7"/>
      <c r="K5" s="7"/>
      <c r="L5" s="7"/>
      <c r="M5" s="37"/>
      <c r="N5" s="243"/>
      <c r="O5" s="235"/>
      <c r="P5" s="236"/>
      <c r="Q5" s="237"/>
      <c r="R5" s="6"/>
    </row>
    <row r="6" spans="1:18" ht="15" customHeight="1">
      <c r="A6" s="6"/>
      <c r="B6" s="36"/>
      <c r="C6" s="47" t="s">
        <v>31</v>
      </c>
      <c r="D6" s="48"/>
      <c r="E6" s="49"/>
      <c r="F6" s="244" t="s">
        <v>232</v>
      </c>
      <c r="G6" s="12" t="s">
        <v>32</v>
      </c>
      <c r="H6" s="50" t="str">
        <f>IF(OR(F6="&lt;select&gt;",ISBLANK(F6)),"Please select a code"," ")</f>
        <v xml:space="preserve"> </v>
      </c>
      <c r="I6" s="7"/>
      <c r="J6" s="7"/>
      <c r="K6" s="7"/>
      <c r="L6" s="7"/>
      <c r="M6" s="37"/>
      <c r="N6" s="243"/>
      <c r="O6" s="235"/>
      <c r="P6" s="236"/>
      <c r="Q6" s="237"/>
      <c r="R6" s="6"/>
    </row>
    <row r="7" spans="1:18" ht="15" customHeight="1">
      <c r="A7" s="6"/>
      <c r="B7" s="36"/>
      <c r="C7" s="47" t="s">
        <v>33</v>
      </c>
      <c r="D7" s="48"/>
      <c r="E7" s="49"/>
      <c r="F7" s="188" t="str">
        <f>F2</f>
        <v>----</v>
      </c>
      <c r="G7" s="12" t="s">
        <v>34</v>
      </c>
      <c r="H7" s="51" t="str">
        <f>IF(ISNUMBER(F7),"No numbers please",IF(ISTEXT(F7)," ","Please enter a name"))</f>
        <v xml:space="preserve"> </v>
      </c>
      <c r="I7" s="7"/>
      <c r="J7" s="7"/>
      <c r="K7" s="7"/>
      <c r="L7" s="7"/>
      <c r="M7" s="37"/>
      <c r="N7" s="243"/>
      <c r="O7" s="235"/>
      <c r="P7" s="236"/>
      <c r="Q7" s="237"/>
      <c r="R7" s="6"/>
    </row>
    <row r="8" spans="1:18" ht="15" customHeight="1">
      <c r="A8" s="6"/>
      <c r="B8" s="36"/>
      <c r="C8" s="52" t="s">
        <v>237</v>
      </c>
      <c r="D8" s="53"/>
      <c r="E8" s="54"/>
      <c r="F8" s="245">
        <v>41852</v>
      </c>
      <c r="G8" s="12" t="s">
        <v>35</v>
      </c>
      <c r="H8" s="51" t="str">
        <f>IF(ISTEXT(F8),"No text please",IF(ISNUMBER(F8)," ", "Please enter a date"))</f>
        <v xml:space="preserve"> </v>
      </c>
      <c r="I8" s="7"/>
      <c r="J8" s="7"/>
      <c r="K8" s="7"/>
      <c r="L8" s="7"/>
      <c r="M8" s="37"/>
      <c r="N8" s="243"/>
      <c r="O8" s="235"/>
      <c r="P8" s="236"/>
      <c r="Q8" s="237"/>
      <c r="R8" s="6"/>
    </row>
    <row r="9" spans="1:18" ht="15" customHeight="1">
      <c r="A9" s="6"/>
      <c r="B9" s="36"/>
      <c r="C9" s="55" t="s">
        <v>36</v>
      </c>
      <c r="D9" s="56"/>
      <c r="E9" s="49"/>
      <c r="F9" s="46"/>
      <c r="G9" s="12"/>
      <c r="H9" s="46"/>
      <c r="I9" s="7"/>
      <c r="J9" s="7"/>
      <c r="K9" s="7"/>
      <c r="L9" s="7"/>
      <c r="M9" s="37"/>
      <c r="N9" s="243"/>
      <c r="O9" s="235"/>
      <c r="P9" s="236"/>
      <c r="Q9" s="237"/>
      <c r="R9" s="6"/>
    </row>
    <row r="10" spans="1:18" ht="15" customHeight="1">
      <c r="A10" s="6"/>
      <c r="B10" s="36"/>
      <c r="C10" s="47" t="s">
        <v>238</v>
      </c>
      <c r="D10" s="48"/>
      <c r="E10" s="49"/>
      <c r="F10" s="246">
        <v>41639</v>
      </c>
      <c r="G10" s="12" t="s">
        <v>37</v>
      </c>
      <c r="H10" s="51" t="str">
        <f>IF(OR(F10="&lt;select&gt;",ISBLANK(F10)),"Please select a date"," ")</f>
        <v xml:space="preserve"> </v>
      </c>
      <c r="I10" s="7"/>
      <c r="J10" s="7"/>
      <c r="K10" s="7"/>
      <c r="L10" s="7"/>
      <c r="M10" s="37"/>
      <c r="N10" s="243"/>
      <c r="O10" s="235"/>
      <c r="P10" s="236"/>
      <c r="Q10" s="237"/>
      <c r="R10" s="6"/>
    </row>
    <row r="11" spans="1:18" ht="15" customHeight="1">
      <c r="A11" s="6"/>
      <c r="B11" s="36"/>
      <c r="C11" s="47" t="s">
        <v>239</v>
      </c>
      <c r="D11" s="48"/>
      <c r="E11" s="49"/>
      <c r="F11" s="247" t="s">
        <v>159</v>
      </c>
      <c r="G11" s="12" t="s">
        <v>38</v>
      </c>
      <c r="H11" s="50" t="str">
        <f>IF(OR(F11="&lt;select&gt;",ISBLANK(F11)),"Please select a value"," ")</f>
        <v xml:space="preserve"> </v>
      </c>
      <c r="I11" s="7"/>
      <c r="J11" s="7"/>
      <c r="K11" s="7"/>
      <c r="L11" s="7"/>
      <c r="M11" s="37"/>
      <c r="N11" s="243"/>
      <c r="O11" s="235"/>
      <c r="P11" s="236"/>
      <c r="Q11" s="237"/>
      <c r="R11" s="6"/>
    </row>
    <row r="12" spans="1:18" ht="15" customHeight="1">
      <c r="A12" s="6"/>
      <c r="B12" s="36"/>
      <c r="C12" s="52" t="s">
        <v>240</v>
      </c>
      <c r="D12" s="53"/>
      <c r="E12" s="57"/>
      <c r="F12" s="58">
        <v>0.72511057899999998</v>
      </c>
      <c r="G12" s="12" t="s">
        <v>40</v>
      </c>
      <c r="H12" s="46"/>
      <c r="I12" s="7"/>
      <c r="J12" s="7"/>
      <c r="K12" s="7"/>
      <c r="L12" s="7"/>
      <c r="M12" s="37"/>
      <c r="N12" s="243"/>
      <c r="O12" s="235"/>
      <c r="P12" s="236"/>
      <c r="Q12" s="237"/>
      <c r="R12" s="6"/>
    </row>
    <row r="13" spans="1:18" ht="15" customHeight="1">
      <c r="A13" s="6"/>
      <c r="B13" s="36"/>
      <c r="C13" s="47" t="s">
        <v>241</v>
      </c>
      <c r="D13" s="48"/>
      <c r="E13" s="49"/>
      <c r="F13" s="184">
        <v>1000</v>
      </c>
      <c r="G13" s="12" t="s">
        <v>41</v>
      </c>
      <c r="H13" s="59" t="str">
        <f>IF(OR(F13="&lt;select&gt;",ISBLANK(F13)),"Please select a value"," ")</f>
        <v xml:space="preserve"> </v>
      </c>
      <c r="I13" s="7"/>
      <c r="J13" s="7"/>
      <c r="K13" s="7"/>
      <c r="L13" s="7"/>
      <c r="M13" s="37"/>
      <c r="N13" s="243"/>
      <c r="O13" s="235"/>
      <c r="P13" s="236"/>
      <c r="Q13" s="237"/>
      <c r="R13" s="6"/>
    </row>
    <row r="14" spans="1:18" ht="15" customHeight="1">
      <c r="A14" s="6"/>
      <c r="B14" s="36"/>
      <c r="C14" s="52" t="s">
        <v>242</v>
      </c>
      <c r="D14" s="53"/>
      <c r="E14" s="54"/>
      <c r="F14" s="185" t="s">
        <v>233</v>
      </c>
      <c r="G14" s="12" t="s">
        <v>42</v>
      </c>
      <c r="H14" s="51" t="str">
        <f>IF(OR(F14="&lt;select&gt;",ISBLANK(F14)),"Please select a value"," ")</f>
        <v xml:space="preserve"> </v>
      </c>
      <c r="I14" s="7"/>
      <c r="J14" s="7"/>
      <c r="K14" s="7"/>
      <c r="L14" s="42" t="s">
        <v>39</v>
      </c>
      <c r="M14" s="37"/>
      <c r="N14" s="243"/>
      <c r="O14" s="235"/>
      <c r="P14" s="236"/>
      <c r="Q14" s="237"/>
      <c r="R14" s="6"/>
    </row>
    <row r="15" spans="1:18" ht="15" customHeight="1">
      <c r="A15" s="6"/>
      <c r="B15" s="36"/>
      <c r="C15" s="60" t="s">
        <v>243</v>
      </c>
      <c r="D15" s="61"/>
      <c r="E15" s="62"/>
      <c r="F15" s="189" t="s">
        <v>454</v>
      </c>
      <c r="G15" s="12" t="s">
        <v>244</v>
      </c>
      <c r="H15" s="63" t="str">
        <f>IF(ISNUMBER(F15),"No numbers please",IF(ISTEXT(F15)," ","Please enter a value"))</f>
        <v xml:space="preserve"> </v>
      </c>
      <c r="I15" s="7"/>
      <c r="J15" s="7"/>
      <c r="K15" s="7"/>
      <c r="L15" s="189"/>
      <c r="M15" s="37"/>
      <c r="N15" s="243"/>
      <c r="O15" s="235"/>
      <c r="P15" s="236"/>
      <c r="Q15" s="237"/>
      <c r="R15" s="6"/>
    </row>
    <row r="16" spans="1:18" ht="20.100000000000001" customHeight="1">
      <c r="A16" s="6"/>
      <c r="B16" s="36"/>
      <c r="C16" s="9"/>
      <c r="D16" s="9"/>
      <c r="E16" s="7"/>
      <c r="F16" s="7"/>
      <c r="G16" s="10"/>
      <c r="H16" s="7"/>
      <c r="I16" s="7"/>
      <c r="J16" s="7"/>
      <c r="K16" s="7"/>
      <c r="L16" s="7"/>
      <c r="M16" s="37"/>
      <c r="N16" s="243"/>
      <c r="O16" s="235"/>
      <c r="P16" s="236"/>
      <c r="Q16" s="237"/>
      <c r="R16" s="6"/>
    </row>
    <row r="17" spans="1:18" ht="20.100000000000001" customHeight="1">
      <c r="A17" s="6"/>
      <c r="B17" s="33" t="s">
        <v>43</v>
      </c>
      <c r="C17" s="34"/>
      <c r="D17" s="34"/>
      <c r="E17" s="34"/>
      <c r="F17" s="34"/>
      <c r="G17" s="34"/>
      <c r="H17" s="34"/>
      <c r="I17" s="34"/>
      <c r="J17" s="34"/>
      <c r="K17" s="34"/>
      <c r="L17" s="34"/>
      <c r="M17" s="35"/>
      <c r="N17" s="243"/>
      <c r="O17" s="235"/>
      <c r="P17" s="236"/>
      <c r="Q17" s="237"/>
      <c r="R17" s="6"/>
    </row>
    <row r="18" spans="1:18" ht="20.100000000000001" customHeight="1">
      <c r="A18" s="6"/>
      <c r="B18" s="36"/>
      <c r="C18" s="9"/>
      <c r="D18" s="9"/>
      <c r="E18" s="7"/>
      <c r="F18" s="7"/>
      <c r="G18" s="10"/>
      <c r="H18" s="7"/>
      <c r="I18" s="7"/>
      <c r="J18" s="7"/>
      <c r="K18" s="7"/>
      <c r="L18" s="7"/>
      <c r="M18" s="37"/>
      <c r="N18" s="243"/>
      <c r="O18" s="235"/>
      <c r="P18" s="236"/>
      <c r="Q18" s="237"/>
      <c r="R18" s="6"/>
    </row>
    <row r="19" spans="1:18" ht="15" customHeight="1">
      <c r="A19" s="6"/>
      <c r="B19" s="36"/>
      <c r="C19" s="38" t="s">
        <v>245</v>
      </c>
      <c r="D19" s="39"/>
      <c r="E19" s="40"/>
      <c r="F19" s="233" t="str">
        <f>IF(OR($F$11="&lt;select&gt;",ISBLANK($F$11)),"Amount","Amount in thousand "&amp;$F$11)</f>
        <v>Amount in thousand USD</v>
      </c>
      <c r="G19" s="65"/>
      <c r="H19" s="42" t="s">
        <v>30</v>
      </c>
      <c r="I19" s="7"/>
      <c r="J19" s="42" t="s">
        <v>44</v>
      </c>
      <c r="K19" s="7"/>
      <c r="L19" s="42" t="s">
        <v>39</v>
      </c>
      <c r="M19" s="37"/>
      <c r="N19" s="243"/>
      <c r="O19" s="235"/>
      <c r="P19" s="236"/>
      <c r="Q19" s="237"/>
      <c r="R19" s="6"/>
    </row>
    <row r="20" spans="1:18" ht="15" customHeight="1">
      <c r="A20" s="6"/>
      <c r="B20" s="66"/>
      <c r="C20" s="67" t="s">
        <v>246</v>
      </c>
      <c r="D20" s="68"/>
      <c r="E20" s="49"/>
      <c r="F20" s="183" t="str">
        <f>INDEX('FR Y-15 Data'!$A$1:$DK$35,MATCH($F$2,'FR Y-15 Data'!$A$1:$A$35,0),MATCH($O20,'FR Y-15 Data'!$A$1:$DK$1,0))</f>
        <v>--------</v>
      </c>
      <c r="G20" s="12" t="s">
        <v>45</v>
      </c>
      <c r="H20" s="59" t="str">
        <f>IF(ISTEXT(F20),"No text please",IF(F20&lt;0,"No negatives please",IF(ISBLANK(F20),"Please enter a value",IF(AND(F20=0,ISERROR(FIND("zero",J20))),"Please confirm zero",IF(AND(F20&lt;&gt;0,J20="Confirmed zero"),"Value not zero"," ")))))</f>
        <v>No text please</v>
      </c>
      <c r="I20" s="69"/>
      <c r="J20" s="182" t="str">
        <f t="shared" ref="J20:J24" si="0">IF(F20=0,"Confirmed zero","")</f>
        <v/>
      </c>
      <c r="K20" s="69"/>
      <c r="L20" s="248"/>
      <c r="M20" s="37"/>
      <c r="N20" s="243"/>
      <c r="O20" s="235" t="s">
        <v>440</v>
      </c>
      <c r="P20" s="236" t="s">
        <v>441</v>
      </c>
      <c r="Q20" s="237"/>
      <c r="R20" s="6"/>
    </row>
    <row r="21" spans="1:18" ht="15" customHeight="1">
      <c r="A21" s="6"/>
      <c r="B21" s="66"/>
      <c r="C21" s="70" t="s">
        <v>46</v>
      </c>
      <c r="D21" s="71"/>
      <c r="E21" s="49"/>
      <c r="F21" s="183" t="str">
        <f>INDEX('FR Y-15 Data'!$A$1:$DK$35,MATCH($F$2,'FR Y-15 Data'!$A$1:$A$35,0),MATCH($O21,'FR Y-15 Data'!$A$1:$DK$1,0))</f>
        <v>--------</v>
      </c>
      <c r="G21" s="12" t="s">
        <v>47</v>
      </c>
      <c r="H21" s="51" t="str">
        <f>IF(ISTEXT(F21),"No text please",IF(F21&lt;0,"No negatives please",IF(ISBLANK(F21),"Please enter a value",IF(AND(F21=0,ISERROR(FIND("zero",J21))),"Please confirm zero",IF(AND(F21&lt;&gt;0,J21="Confirmed zero"),"Value not zero"," ")))))</f>
        <v>No text please</v>
      </c>
      <c r="I21" s="69"/>
      <c r="J21" s="182" t="str">
        <f t="shared" si="0"/>
        <v/>
      </c>
      <c r="K21" s="69"/>
      <c r="L21" s="248"/>
      <c r="M21" s="37"/>
      <c r="N21" s="243"/>
      <c r="O21" s="235" t="s">
        <v>376</v>
      </c>
      <c r="P21" s="236"/>
      <c r="Q21" s="237"/>
      <c r="R21" s="6"/>
    </row>
    <row r="22" spans="1:18" ht="15" customHeight="1">
      <c r="A22" s="6"/>
      <c r="B22" s="66"/>
      <c r="C22" s="70" t="s">
        <v>48</v>
      </c>
      <c r="D22" s="71"/>
      <c r="E22" s="72"/>
      <c r="F22" s="183" t="str">
        <f>INDEX('FR Y-15 Data'!$A$1:$DK$35,MATCH($F$2,'FR Y-15 Data'!$A$1:$A$35,0),MATCH($O22,'FR Y-15 Data'!$A$1:$DK$1,0))</f>
        <v>--------</v>
      </c>
      <c r="G22" s="12" t="s">
        <v>49</v>
      </c>
      <c r="H22" s="51" t="str">
        <f>IF(ISTEXT(F22),"No text please",IF(F22&lt;0,"No negatives please",IF(ISBLANK(F22),"Please enter a value",IF(AND(F22=0,ISERROR(FIND("zero",J22))),"Please confirm zero",IF(AND(F22&lt;&gt;0,J22="Confirmed zero"),"Value not zero"," ")))))</f>
        <v>No text please</v>
      </c>
      <c r="I22" s="69"/>
      <c r="J22" s="182" t="str">
        <f t="shared" si="0"/>
        <v/>
      </c>
      <c r="K22" s="69"/>
      <c r="L22" s="248"/>
      <c r="M22" s="37"/>
      <c r="N22" s="243"/>
      <c r="O22" s="235" t="s">
        <v>377</v>
      </c>
      <c r="P22" s="236"/>
      <c r="Q22" s="237"/>
      <c r="R22" s="6"/>
    </row>
    <row r="23" spans="1:18" ht="15" customHeight="1">
      <c r="A23" s="6"/>
      <c r="B23" s="66"/>
      <c r="C23" s="70" t="s">
        <v>50</v>
      </c>
      <c r="D23" s="71"/>
      <c r="E23" s="72"/>
      <c r="F23" s="183" t="str">
        <f>INDEX('FR Y-15 Data'!$A$1:$DK$35,MATCH($F$2,'FR Y-15 Data'!$A$1:$A$35,0),MATCH($Q23,'FR Y-15 Data'!$A$1:$DK$1,0))</f>
        <v>--------</v>
      </c>
      <c r="G23" s="12" t="s">
        <v>51</v>
      </c>
      <c r="H23" s="51" t="str">
        <f>IF(ISTEXT(F23),"No text please",IF(F23&lt;0,"No negatives please",IF(ISBLANK(F23),"Please enter a value",IF(AND(F23=0,ISERROR(FIND("zero",J23))),"Please confirm zero",IF(AND(F23&lt;&gt;0,J23="Confirmed zero"),"Value not zero"," ")))))</f>
        <v>No text please</v>
      </c>
      <c r="I23" s="69"/>
      <c r="J23" s="182" t="str">
        <f t="shared" si="0"/>
        <v/>
      </c>
      <c r="K23" s="69"/>
      <c r="L23" s="248"/>
      <c r="M23" s="37"/>
      <c r="N23" s="243"/>
      <c r="O23" s="235" t="s">
        <v>438</v>
      </c>
      <c r="P23" s="236" t="s">
        <v>439</v>
      </c>
      <c r="Q23" s="237" t="s">
        <v>440</v>
      </c>
      <c r="R23" s="6"/>
    </row>
    <row r="24" spans="1:18" ht="15" customHeight="1">
      <c r="A24" s="6"/>
      <c r="B24" s="73"/>
      <c r="C24" s="74" t="s">
        <v>52</v>
      </c>
      <c r="D24" s="75"/>
      <c r="E24" s="72"/>
      <c r="F24" s="183" t="str">
        <f>INDEX('FR Y-15 Data'!$A$1:$DK$35,MATCH($F$2,'FR Y-15 Data'!$A$1:$A$35,0),MATCH($O24,'FR Y-15 Data'!$A$1:$DK$1,0))</f>
        <v>--------</v>
      </c>
      <c r="G24" s="12" t="s">
        <v>53</v>
      </c>
      <c r="H24" s="63" t="str">
        <f>IF(ISTEXT(F24),"No text please",IF(F24&lt;0,"No negatives please",IF(ISBLANK(F24),"Please enter a value",IF(AND(F24=0,ISERROR(FIND("zero",J24))),"Please confirm zero",IF(AND(F24&lt;&gt;0,J24="Confirmed zero"),"Value not zero"," ")))))</f>
        <v>No text please</v>
      </c>
      <c r="I24" s="69"/>
      <c r="J24" s="182" t="str">
        <f t="shared" si="0"/>
        <v/>
      </c>
      <c r="K24" s="69"/>
      <c r="L24" s="248"/>
      <c r="M24" s="37"/>
      <c r="N24" s="243"/>
      <c r="O24" s="235" t="s">
        <v>378</v>
      </c>
      <c r="P24" s="236"/>
      <c r="Q24" s="237"/>
      <c r="R24" s="6"/>
    </row>
    <row r="25" spans="1:18" ht="15" customHeight="1">
      <c r="A25" s="6"/>
      <c r="B25" s="66"/>
      <c r="C25" s="76" t="s">
        <v>247</v>
      </c>
      <c r="D25" s="77"/>
      <c r="E25" s="78"/>
      <c r="F25" s="228" t="str">
        <f>IF(COUNTIF(H20,"&lt;&gt; ")+COUNTIF(H21:H24,"&lt;&gt; ")=0,SUM(F20,F21,F22,MAX((F23-F24),0)),"")</f>
        <v/>
      </c>
      <c r="G25" s="12" t="s">
        <v>54</v>
      </c>
      <c r="H25" s="79"/>
      <c r="I25" s="7"/>
      <c r="J25" s="79"/>
      <c r="K25" s="7"/>
      <c r="L25" s="79"/>
      <c r="M25" s="37"/>
      <c r="N25" s="243"/>
      <c r="O25" s="235"/>
      <c r="P25" s="236"/>
      <c r="Q25" s="237"/>
      <c r="R25" s="6"/>
    </row>
    <row r="26" spans="1:18" ht="15" customHeight="1">
      <c r="A26" s="6"/>
      <c r="B26" s="66"/>
      <c r="C26" s="70" t="s">
        <v>248</v>
      </c>
      <c r="D26" s="71"/>
      <c r="E26" s="49"/>
      <c r="F26" s="183" t="str">
        <f>INDEX('FR Y-15 Data'!$A$1:$DK$35,MATCH($F$2,'FR Y-15 Data'!$A$1:$A$35,0),MATCH($O26,'FR Y-15 Data'!$A$1:$DK$1,0))</f>
        <v>--------</v>
      </c>
      <c r="G26" s="13" t="s">
        <v>55</v>
      </c>
      <c r="H26" s="59" t="str">
        <f>IF(ISTEXT(F26),"No text please",IF(F26&lt;0,"No negatives please",IF(ISBLANK(F26),"Please enter a value",IF(AND(F26=0,ISERROR(FIND("zero",J26))),"Please confirm zero",IF(AND(F26&lt;&gt;0,J26="Confirmed zero"),"Value not zero"," ")))))</f>
        <v>No text please</v>
      </c>
      <c r="I26" s="69"/>
      <c r="J26" s="182" t="str">
        <f t="shared" ref="J26:J32" si="1">IF(F26=0,"Confirmed zero","")</f>
        <v/>
      </c>
      <c r="K26" s="69"/>
      <c r="L26" s="248"/>
      <c r="M26" s="37"/>
      <c r="N26" s="243"/>
      <c r="O26" s="235" t="s">
        <v>379</v>
      </c>
      <c r="P26" s="236"/>
      <c r="Q26" s="237"/>
      <c r="R26" s="6"/>
    </row>
    <row r="27" spans="1:18" ht="15" customHeight="1">
      <c r="A27" s="6"/>
      <c r="B27" s="66"/>
      <c r="C27" s="70" t="s">
        <v>249</v>
      </c>
      <c r="D27" s="71"/>
      <c r="E27" s="49"/>
      <c r="F27" s="183" t="str">
        <f>INDEX('FR Y-15 Data'!$A$1:$DK$35,MATCH($F$2,'FR Y-15 Data'!$A$1:$A$35,0),MATCH($O27,'FR Y-15 Data'!$A$1:$DK$1,0))</f>
        <v>--------</v>
      </c>
      <c r="G27" s="13" t="s">
        <v>56</v>
      </c>
      <c r="H27" s="51" t="str">
        <f>IF(ISTEXT(F27),"No text please",IF(F27&lt;0,"No negatives please",IF(ISBLANK(F27),"Please enter a value",IF(AND(F27=0,ISERROR(FIND("zero",J27))),"Please confirm zero",IF(AND(F27&lt;&gt;0,J27="Confirmed zero"),"Value not zero",IF($F$27&lt;SUM($F$28:$F$29),"&lt; 2.g.(1) + 2.g.(2)"," "))))))</f>
        <v>No text please</v>
      </c>
      <c r="I27" s="69"/>
      <c r="J27" s="182" t="str">
        <f t="shared" si="1"/>
        <v/>
      </c>
      <c r="K27" s="69"/>
      <c r="L27" s="249"/>
      <c r="M27" s="37"/>
      <c r="N27" s="243"/>
      <c r="O27" s="235" t="s">
        <v>380</v>
      </c>
      <c r="P27" s="236"/>
      <c r="Q27" s="237"/>
      <c r="R27" s="6"/>
    </row>
    <row r="28" spans="1:18" ht="15" customHeight="1">
      <c r="A28" s="6"/>
      <c r="B28" s="66"/>
      <c r="C28" s="74" t="s">
        <v>57</v>
      </c>
      <c r="D28" s="75"/>
      <c r="E28" s="72"/>
      <c r="F28" s="183" t="str">
        <f>INDEX('FR Y-15 Data'!$A$1:$DK$35,MATCH($F$2,'FR Y-15 Data'!$A$1:$A$35,0),MATCH($O28,'FR Y-15 Data'!$A$1:$DK$1,0))</f>
        <v>--------</v>
      </c>
      <c r="G28" s="13" t="s">
        <v>58</v>
      </c>
      <c r="H28" s="51" t="str">
        <f>IF(ISTEXT(F28),"No text please",IF(F28&lt;0,"No negatives please",IF(ISBLANK(F28),"Please enter a value",IF(AND(F28=0,ISERROR(FIND("zero",J28))),"Please confirm zero",IF(AND(F28&lt;&gt;0,J28="Confirmed zero"),"Value not zero",IF($F$27&lt;$F$28,"&gt; 2.g."," "))))))</f>
        <v>No text please</v>
      </c>
      <c r="I28" s="69"/>
      <c r="J28" s="182" t="str">
        <f t="shared" si="1"/>
        <v/>
      </c>
      <c r="K28" s="69"/>
      <c r="L28" s="248"/>
      <c r="M28" s="37"/>
      <c r="N28" s="243"/>
      <c r="O28" s="235" t="s">
        <v>381</v>
      </c>
      <c r="P28" s="236"/>
      <c r="Q28" s="237"/>
      <c r="R28" s="6"/>
    </row>
    <row r="29" spans="1:18" ht="15" customHeight="1">
      <c r="A29" s="6"/>
      <c r="B29" s="66"/>
      <c r="C29" s="74" t="s">
        <v>59</v>
      </c>
      <c r="D29" s="75"/>
      <c r="E29" s="72"/>
      <c r="F29" s="183" t="str">
        <f>INDEX('FR Y-15 Data'!$A$1:$DK$35,MATCH($F$2,'FR Y-15 Data'!$A$1:$A$35,0),MATCH($O29,'FR Y-15 Data'!$A$1:$DK$1,0))</f>
        <v>--------</v>
      </c>
      <c r="G29" s="13" t="s">
        <v>60</v>
      </c>
      <c r="H29" s="51" t="str">
        <f>IF(ISTEXT(F29),"No text please",IF(F29&lt;0,"No negatives please",IF(ISBLANK(F29),"Please enter a value",IF(AND(F29=0,ISERROR(FIND("zero",J29))),"Please confirm zero",IF(AND(F29&lt;&gt;0,J29="Confirmed zero"),"Value not zero",IF($F$27&lt;$F$29,"&gt; 2.g."," "))))))</f>
        <v>No text please</v>
      </c>
      <c r="I29" s="69"/>
      <c r="J29" s="182" t="str">
        <f t="shared" si="1"/>
        <v/>
      </c>
      <c r="K29" s="69"/>
      <c r="L29" s="248"/>
      <c r="M29" s="37"/>
      <c r="N29" s="243"/>
      <c r="O29" s="235" t="s">
        <v>382</v>
      </c>
      <c r="P29" s="236"/>
      <c r="Q29" s="237"/>
      <c r="R29" s="6"/>
    </row>
    <row r="30" spans="1:18" ht="15" customHeight="1">
      <c r="A30" s="6"/>
      <c r="B30" s="66"/>
      <c r="C30" s="70" t="s">
        <v>250</v>
      </c>
      <c r="D30" s="71"/>
      <c r="E30" s="72"/>
      <c r="F30" s="183" t="str">
        <f>INDEX('FR Y-15 Data'!$A$1:$DK$35,MATCH($F$2,'FR Y-15 Data'!$A$1:$A$35,0),MATCH($O30,'FR Y-15 Data'!$A$1:$DK$1,0))</f>
        <v>--------</v>
      </c>
      <c r="G30" s="13" t="s">
        <v>61</v>
      </c>
      <c r="H30" s="51" t="str">
        <f t="shared" ref="H30:H32" si="2">IF(ISTEXT(F30),"No text please",IF(F30&lt;0,"No negatives please",IF(ISBLANK(F30),"Please enter a value",IF(AND(F30=0,ISERROR(FIND("zero",J30))),"Please confirm zero",IF(AND(F30&lt;&gt;0,J30="Confirmed zero"),"Value not zero"," ")))))</f>
        <v>No text please</v>
      </c>
      <c r="I30" s="69"/>
      <c r="J30" s="182" t="str">
        <f t="shared" si="1"/>
        <v/>
      </c>
      <c r="K30" s="69"/>
      <c r="L30" s="248"/>
      <c r="M30" s="37"/>
      <c r="N30" s="243"/>
      <c r="O30" s="235" t="s">
        <v>383</v>
      </c>
      <c r="P30" s="236"/>
      <c r="Q30" s="237"/>
      <c r="R30" s="6"/>
    </row>
    <row r="31" spans="1:18" ht="15" customHeight="1">
      <c r="A31" s="6"/>
      <c r="B31" s="66"/>
      <c r="C31" s="70" t="s">
        <v>251</v>
      </c>
      <c r="D31" s="71"/>
      <c r="E31" s="72"/>
      <c r="F31" s="183" t="str">
        <f>INDEX('FR Y-15 Data'!$A$1:$DK$35,MATCH($F$2,'FR Y-15 Data'!$A$1:$A$35,0),MATCH($O31,'FR Y-15 Data'!$A$1:$DK$1,0))</f>
        <v>--------</v>
      </c>
      <c r="G31" s="13" t="s">
        <v>62</v>
      </c>
      <c r="H31" s="51" t="str">
        <f t="shared" si="2"/>
        <v>No text please</v>
      </c>
      <c r="I31" s="69"/>
      <c r="J31" s="182" t="str">
        <f t="shared" si="1"/>
        <v/>
      </c>
      <c r="K31" s="69"/>
      <c r="L31" s="248"/>
      <c r="M31" s="37"/>
      <c r="N31" s="243"/>
      <c r="O31" s="235" t="s">
        <v>384</v>
      </c>
      <c r="P31" s="236"/>
      <c r="Q31" s="237"/>
      <c r="R31" s="6"/>
    </row>
    <row r="32" spans="1:18" ht="15" customHeight="1">
      <c r="A32" s="6"/>
      <c r="B32" s="66"/>
      <c r="C32" s="70" t="s">
        <v>252</v>
      </c>
      <c r="D32" s="71"/>
      <c r="E32" s="72"/>
      <c r="F32" s="183" t="str">
        <f>INDEX('FR Y-15 Data'!$A$1:$DK$35,MATCH($F$2,'FR Y-15 Data'!$A$1:$A$35,0),MATCH($O32,'FR Y-15 Data'!$A$1:$DK$1,0))</f>
        <v>--------</v>
      </c>
      <c r="G32" s="13" t="s">
        <v>63</v>
      </c>
      <c r="H32" s="63" t="str">
        <f t="shared" si="2"/>
        <v>No text please</v>
      </c>
      <c r="I32" s="69"/>
      <c r="J32" s="182" t="str">
        <f t="shared" si="1"/>
        <v/>
      </c>
      <c r="K32" s="69"/>
      <c r="L32" s="248"/>
      <c r="M32" s="37"/>
      <c r="N32" s="243"/>
      <c r="O32" s="235" t="s">
        <v>385</v>
      </c>
      <c r="P32" s="236"/>
      <c r="Q32" s="237"/>
      <c r="R32" s="6"/>
    </row>
    <row r="33" spans="1:18" ht="15" customHeight="1">
      <c r="A33" s="6"/>
      <c r="B33" s="66"/>
      <c r="C33" s="339" t="s">
        <v>253</v>
      </c>
      <c r="D33" s="340"/>
      <c r="E33" s="341"/>
      <c r="F33" s="80"/>
      <c r="G33" s="13"/>
      <c r="H33" s="79"/>
      <c r="I33" s="7"/>
      <c r="J33" s="79"/>
      <c r="K33" s="7"/>
      <c r="L33" s="79"/>
      <c r="M33" s="37"/>
      <c r="N33" s="243"/>
      <c r="O33" s="235"/>
      <c r="P33" s="236"/>
      <c r="Q33" s="237"/>
      <c r="R33" s="6"/>
    </row>
    <row r="34" spans="1:18" ht="15" customHeight="1">
      <c r="A34" s="6"/>
      <c r="B34" s="66"/>
      <c r="C34" s="342"/>
      <c r="D34" s="343"/>
      <c r="E34" s="344"/>
      <c r="F34" s="81" t="str">
        <f>IF(COUNTIF(H26,"&lt;&gt; ")+COUNTIF(H27:H32,"&lt;&gt; ")=0,SUM(F26,((F28+F29)*0.1),(F27-(F28+F29)),F30,F31,F32,),"")</f>
        <v/>
      </c>
      <c r="G34" s="13" t="s">
        <v>64</v>
      </c>
      <c r="H34" s="82"/>
      <c r="I34" s="7"/>
      <c r="J34" s="82"/>
      <c r="K34" s="7"/>
      <c r="L34" s="82"/>
      <c r="M34" s="37"/>
      <c r="N34" s="243"/>
      <c r="O34" s="235"/>
      <c r="P34" s="236"/>
      <c r="Q34" s="237"/>
      <c r="R34" s="6"/>
    </row>
    <row r="35" spans="1:18" ht="15" customHeight="1">
      <c r="A35" s="6"/>
      <c r="B35" s="73"/>
      <c r="C35" s="70" t="s">
        <v>65</v>
      </c>
      <c r="D35" s="71"/>
      <c r="E35" s="72"/>
      <c r="F35" s="80"/>
      <c r="G35" s="13"/>
      <c r="H35" s="83"/>
      <c r="I35" s="7"/>
      <c r="J35" s="83"/>
      <c r="K35" s="7"/>
      <c r="L35" s="83"/>
      <c r="M35" s="37"/>
      <c r="N35" s="243"/>
      <c r="O35" s="235"/>
      <c r="P35" s="236"/>
      <c r="Q35" s="237"/>
      <c r="R35" s="6"/>
    </row>
    <row r="36" spans="1:18" ht="15" customHeight="1">
      <c r="A36" s="6"/>
      <c r="B36" s="73"/>
      <c r="C36" s="74" t="s">
        <v>254</v>
      </c>
      <c r="D36" s="75"/>
      <c r="E36" s="49"/>
      <c r="F36" s="183" t="str">
        <f>IF($F$2="----","--------",0)</f>
        <v>--------</v>
      </c>
      <c r="G36" s="13" t="s">
        <v>66</v>
      </c>
      <c r="H36" s="59" t="str">
        <f t="shared" ref="H36:H50" si="3">IF(ISTEXT(F36),"No text please",IF(F36&lt;0,"No negatives please",IF(ISBLANK(F36),"Please enter a value",IF(AND(F36=0,ISERROR(FIND("zero",J36))),"Please confirm zero",IF(AND(F36&lt;&gt;0,J36="Confirmed zero"),"Value not zero"," ")))))</f>
        <v>No text please</v>
      </c>
      <c r="I36" s="7"/>
      <c r="J36" s="182" t="str">
        <f t="shared" ref="J36:J41" si="4">IF(F36=0,"Confirmed zero","")</f>
        <v/>
      </c>
      <c r="K36" s="7"/>
      <c r="L36" s="248"/>
      <c r="M36" s="37"/>
      <c r="N36" s="243"/>
      <c r="O36" s="235"/>
      <c r="P36" s="236"/>
      <c r="Q36" s="237"/>
      <c r="R36" s="6"/>
    </row>
    <row r="37" spans="1:18" ht="15" customHeight="1">
      <c r="A37" s="6"/>
      <c r="B37" s="73"/>
      <c r="C37" s="74" t="s">
        <v>67</v>
      </c>
      <c r="D37" s="75"/>
      <c r="E37" s="49"/>
      <c r="F37" s="183" t="str">
        <f t="shared" ref="F37:F40" si="5">IF($F$2="----","--------",0)</f>
        <v>--------</v>
      </c>
      <c r="G37" s="13" t="s">
        <v>68</v>
      </c>
      <c r="H37" s="51" t="str">
        <f t="shared" si="3"/>
        <v>No text please</v>
      </c>
      <c r="I37" s="7"/>
      <c r="J37" s="182" t="str">
        <f t="shared" si="4"/>
        <v/>
      </c>
      <c r="K37" s="7"/>
      <c r="L37" s="248"/>
      <c r="M37" s="37"/>
      <c r="N37" s="243"/>
      <c r="O37" s="235"/>
      <c r="P37" s="236"/>
      <c r="Q37" s="237"/>
      <c r="R37" s="6"/>
    </row>
    <row r="38" spans="1:18" ht="15" customHeight="1">
      <c r="A38" s="6"/>
      <c r="B38" s="73"/>
      <c r="C38" s="74" t="s">
        <v>69</v>
      </c>
      <c r="D38" s="75"/>
      <c r="E38" s="49"/>
      <c r="F38" s="183" t="str">
        <f t="shared" si="5"/>
        <v>--------</v>
      </c>
      <c r="G38" s="13" t="s">
        <v>70</v>
      </c>
      <c r="H38" s="51" t="str">
        <f t="shared" si="3"/>
        <v>No text please</v>
      </c>
      <c r="I38" s="7"/>
      <c r="J38" s="182" t="str">
        <f t="shared" si="4"/>
        <v/>
      </c>
      <c r="K38" s="7"/>
      <c r="L38" s="248"/>
      <c r="M38" s="37"/>
      <c r="N38" s="243"/>
      <c r="O38" s="235"/>
      <c r="P38" s="236"/>
      <c r="Q38" s="237"/>
      <c r="R38" s="6"/>
    </row>
    <row r="39" spans="1:18" ht="15" customHeight="1">
      <c r="A39" s="6"/>
      <c r="B39" s="73"/>
      <c r="C39" s="74" t="s">
        <v>255</v>
      </c>
      <c r="D39" s="75"/>
      <c r="E39" s="49"/>
      <c r="F39" s="183" t="str">
        <f t="shared" si="5"/>
        <v>--------</v>
      </c>
      <c r="G39" s="13" t="s">
        <v>71</v>
      </c>
      <c r="H39" s="51" t="str">
        <f t="shared" si="3"/>
        <v>No text please</v>
      </c>
      <c r="I39" s="7"/>
      <c r="J39" s="182" t="str">
        <f t="shared" si="4"/>
        <v/>
      </c>
      <c r="K39" s="7"/>
      <c r="L39" s="248"/>
      <c r="M39" s="37"/>
      <c r="N39" s="243"/>
      <c r="O39" s="235"/>
      <c r="P39" s="236"/>
      <c r="Q39" s="237"/>
      <c r="R39" s="6"/>
    </row>
    <row r="40" spans="1:18" ht="15" customHeight="1">
      <c r="A40" s="6"/>
      <c r="B40" s="73"/>
      <c r="C40" s="74" t="s">
        <v>72</v>
      </c>
      <c r="D40" s="75"/>
      <c r="E40" s="49"/>
      <c r="F40" s="183" t="str">
        <f t="shared" si="5"/>
        <v>--------</v>
      </c>
      <c r="G40" s="13" t="s">
        <v>73</v>
      </c>
      <c r="H40" s="51" t="str">
        <f t="shared" si="3"/>
        <v>No text please</v>
      </c>
      <c r="I40" s="7"/>
      <c r="J40" s="182" t="str">
        <f t="shared" si="4"/>
        <v/>
      </c>
      <c r="K40" s="7"/>
      <c r="L40" s="248"/>
      <c r="M40" s="37"/>
      <c r="N40" s="243"/>
      <c r="O40" s="235"/>
      <c r="P40" s="236"/>
      <c r="Q40" s="237"/>
      <c r="R40" s="6"/>
    </row>
    <row r="41" spans="1:18" ht="15" customHeight="1">
      <c r="A41" s="6"/>
      <c r="B41" s="84"/>
      <c r="C41" s="70" t="s">
        <v>74</v>
      </c>
      <c r="D41" s="71"/>
      <c r="E41" s="49"/>
      <c r="F41" s="183" t="str">
        <f>INDEX('FR Y-15 Data'!$A$1:$DK$35,MATCH($F$2,'FR Y-15 Data'!$A$1:$A$35,0),MATCH($O41,'FR Y-15 Data'!$A$1:$DK$1,0))</f>
        <v>--------</v>
      </c>
      <c r="G41" s="13" t="s">
        <v>75</v>
      </c>
      <c r="H41" s="63" t="str">
        <f>IF(ISTEXT(F41),"No text please",IF(ISBLANK(F41),"Please enter a value",IF(AND(F41=0,ISERROR(FIND("zero",J41))),"Please confirm zero",IF(AND(F41&lt;&gt;0,J41="Confirmed zero"),"Value not zero"," "))))</f>
        <v>No text please</v>
      </c>
      <c r="I41" s="7"/>
      <c r="J41" s="182" t="str">
        <f t="shared" si="4"/>
        <v/>
      </c>
      <c r="K41" s="7"/>
      <c r="L41" s="249"/>
      <c r="M41" s="37"/>
      <c r="N41" s="243"/>
      <c r="O41" s="235" t="s">
        <v>386</v>
      </c>
      <c r="P41" s="236"/>
      <c r="Q41" s="237"/>
      <c r="R41" s="6"/>
    </row>
    <row r="42" spans="1:18" ht="15" hidden="1" customHeight="1">
      <c r="A42" s="6"/>
      <c r="B42" s="84"/>
      <c r="C42" s="70" t="s">
        <v>256</v>
      </c>
      <c r="D42" s="71"/>
      <c r="E42" s="72"/>
      <c r="F42" s="80"/>
      <c r="G42" s="13"/>
      <c r="H42" s="79"/>
      <c r="I42" s="7"/>
      <c r="J42" s="79"/>
      <c r="K42" s="7"/>
      <c r="L42" s="79"/>
      <c r="M42" s="37"/>
      <c r="N42" s="243"/>
      <c r="O42" s="235"/>
      <c r="P42" s="236"/>
      <c r="Q42" s="237"/>
      <c r="R42" s="6"/>
    </row>
    <row r="43" spans="1:18" ht="15" hidden="1" customHeight="1">
      <c r="A43" s="6"/>
      <c r="B43" s="84"/>
      <c r="C43" s="74" t="s">
        <v>257</v>
      </c>
      <c r="D43" s="75"/>
      <c r="E43" s="72"/>
      <c r="F43" s="250"/>
      <c r="G43" s="13" t="s">
        <v>258</v>
      </c>
      <c r="H43" s="59" t="str">
        <f t="shared" si="3"/>
        <v>Please enter a value</v>
      </c>
      <c r="I43" s="7"/>
      <c r="J43" s="182"/>
      <c r="K43" s="7"/>
      <c r="L43" s="249"/>
      <c r="M43" s="37"/>
      <c r="N43" s="243"/>
      <c r="O43" s="235"/>
      <c r="P43" s="236"/>
      <c r="Q43" s="237"/>
      <c r="R43" s="6"/>
    </row>
    <row r="44" spans="1:18" ht="15" hidden="1" customHeight="1">
      <c r="A44" s="6"/>
      <c r="B44" s="84"/>
      <c r="C44" s="74" t="s">
        <v>259</v>
      </c>
      <c r="D44" s="75"/>
      <c r="E44" s="72"/>
      <c r="F44" s="250"/>
      <c r="G44" s="13" t="s">
        <v>260</v>
      </c>
      <c r="H44" s="51" t="str">
        <f t="shared" si="3"/>
        <v>Please enter a value</v>
      </c>
      <c r="I44" s="7"/>
      <c r="J44" s="182"/>
      <c r="K44" s="7"/>
      <c r="L44" s="249"/>
      <c r="M44" s="37"/>
      <c r="N44" s="243"/>
      <c r="O44" s="235"/>
      <c r="P44" s="236"/>
      <c r="Q44" s="237"/>
      <c r="R44" s="6"/>
    </row>
    <row r="45" spans="1:18" ht="15" hidden="1" customHeight="1">
      <c r="A45" s="6"/>
      <c r="B45" s="84"/>
      <c r="C45" s="74" t="s">
        <v>261</v>
      </c>
      <c r="D45" s="75"/>
      <c r="E45" s="72"/>
      <c r="F45" s="250"/>
      <c r="G45" s="13" t="s">
        <v>262</v>
      </c>
      <c r="H45" s="51" t="str">
        <f t="shared" si="3"/>
        <v>Please enter a value</v>
      </c>
      <c r="I45" s="7"/>
      <c r="J45" s="182"/>
      <c r="K45" s="7"/>
      <c r="L45" s="249"/>
      <c r="M45" s="37"/>
      <c r="N45" s="243"/>
      <c r="O45" s="235"/>
      <c r="P45" s="236"/>
      <c r="Q45" s="237"/>
      <c r="R45" s="6"/>
    </row>
    <row r="46" spans="1:18" ht="15" hidden="1" customHeight="1">
      <c r="A46" s="6"/>
      <c r="B46" s="84"/>
      <c r="C46" s="74" t="s">
        <v>263</v>
      </c>
      <c r="D46" s="75"/>
      <c r="E46" s="72"/>
      <c r="F46" s="250"/>
      <c r="G46" s="13" t="s">
        <v>264</v>
      </c>
      <c r="H46" s="51" t="str">
        <f t="shared" si="3"/>
        <v>Please enter a value</v>
      </c>
      <c r="I46" s="7"/>
      <c r="J46" s="182"/>
      <c r="K46" s="7"/>
      <c r="L46" s="249"/>
      <c r="M46" s="37"/>
      <c r="N46" s="243"/>
      <c r="O46" s="235"/>
      <c r="P46" s="236"/>
      <c r="Q46" s="237"/>
      <c r="R46" s="6"/>
    </row>
    <row r="47" spans="1:18" ht="15" hidden="1" customHeight="1">
      <c r="A47" s="6"/>
      <c r="B47" s="84"/>
      <c r="C47" s="345" t="s">
        <v>265</v>
      </c>
      <c r="D47" s="346"/>
      <c r="E47" s="347"/>
      <c r="F47" s="80"/>
      <c r="G47" s="13"/>
      <c r="H47" s="46"/>
      <c r="I47" s="7"/>
      <c r="J47" s="79"/>
      <c r="K47" s="7"/>
      <c r="L47" s="79"/>
      <c r="M47" s="37"/>
      <c r="N47" s="243"/>
      <c r="O47" s="235"/>
      <c r="P47" s="236"/>
      <c r="Q47" s="237"/>
      <c r="R47" s="6"/>
    </row>
    <row r="48" spans="1:18" ht="15" hidden="1" customHeight="1">
      <c r="A48" s="6"/>
      <c r="B48" s="84"/>
      <c r="C48" s="348"/>
      <c r="D48" s="349"/>
      <c r="E48" s="350"/>
      <c r="F48" s="250"/>
      <c r="G48" s="13" t="s">
        <v>266</v>
      </c>
      <c r="H48" s="50" t="str">
        <f>IF(ISTEXT(F48),"No text please",IF(F48&lt;0,"No negatives please",IF(ISBLANK(F48),"Please enter a value",IF(AND(F48=0,ISERROR(FIND("zero",J48))),"Please confirm zero",IF(AND(F48&lt;&gt;0,J48="Confirmed zero"),"Value not zero"," ")))))</f>
        <v>Please enter a value</v>
      </c>
      <c r="I48" s="7"/>
      <c r="J48" s="182"/>
      <c r="K48" s="7"/>
      <c r="L48" s="249"/>
      <c r="M48" s="37"/>
      <c r="N48" s="243"/>
      <c r="O48" s="235"/>
      <c r="P48" s="236"/>
      <c r="Q48" s="237"/>
      <c r="R48" s="6"/>
    </row>
    <row r="49" spans="1:19" ht="15" hidden="1" customHeight="1">
      <c r="A49" s="6"/>
      <c r="B49" s="84"/>
      <c r="C49" s="345" t="s">
        <v>267</v>
      </c>
      <c r="D49" s="346"/>
      <c r="E49" s="347"/>
      <c r="F49" s="80"/>
      <c r="G49" s="13"/>
      <c r="H49" s="46"/>
      <c r="I49" s="7"/>
      <c r="J49" s="79"/>
      <c r="K49" s="7"/>
      <c r="L49" s="79"/>
      <c r="M49" s="37"/>
      <c r="N49" s="243"/>
      <c r="O49" s="235"/>
      <c r="P49" s="236"/>
      <c r="Q49" s="237"/>
      <c r="R49" s="6"/>
    </row>
    <row r="50" spans="1:19" ht="15" hidden="1" customHeight="1">
      <c r="A50" s="6"/>
      <c r="B50" s="84"/>
      <c r="C50" s="348"/>
      <c r="D50" s="349"/>
      <c r="E50" s="350"/>
      <c r="F50" s="250"/>
      <c r="G50" s="13" t="s">
        <v>268</v>
      </c>
      <c r="H50" s="85" t="str">
        <f t="shared" si="3"/>
        <v>Please enter a value</v>
      </c>
      <c r="I50" s="7"/>
      <c r="J50" s="182"/>
      <c r="K50" s="7"/>
      <c r="L50" s="249"/>
      <c r="M50" s="37"/>
      <c r="N50" s="243"/>
      <c r="O50" s="235"/>
      <c r="P50" s="236"/>
      <c r="Q50" s="237"/>
      <c r="R50" s="6"/>
    </row>
    <row r="51" spans="1:19" ht="15" hidden="1" customHeight="1">
      <c r="A51" s="6"/>
      <c r="B51" s="84"/>
      <c r="C51" s="74" t="s">
        <v>269</v>
      </c>
      <c r="D51" s="75"/>
      <c r="E51" s="72"/>
      <c r="F51" s="250"/>
      <c r="G51" s="13" t="s">
        <v>270</v>
      </c>
      <c r="H51" s="86" t="str">
        <f>IF(ISTEXT(F51),"No text please",IF(F51&lt;0,"No negatives please",IF(ISBLANK(F51),"Please enter a value",IF(AND(F51=0,ISERROR(FIND("zero",J51))),"Please confirm zero",IF(AND(F51&lt;&gt;0,J51="Confirmed zero"),"Value not zero"," ")))))</f>
        <v>Please enter a value</v>
      </c>
      <c r="I51" s="7"/>
      <c r="J51" s="182"/>
      <c r="K51" s="7"/>
      <c r="L51" s="249"/>
      <c r="M51" s="37"/>
      <c r="N51" s="243"/>
      <c r="O51" s="235"/>
      <c r="P51" s="236"/>
      <c r="Q51" s="237"/>
      <c r="R51" s="6"/>
    </row>
    <row r="52" spans="1:19" ht="30" customHeight="1">
      <c r="A52" s="6"/>
      <c r="B52" s="87"/>
      <c r="C52" s="351" t="s">
        <v>271</v>
      </c>
      <c r="D52" s="352"/>
      <c r="E52" s="353"/>
      <c r="F52" s="88" t="str">
        <f>INDEX('FR Y-15 Data'!$A$1:$DK$35,MATCH($F$2,'FR Y-15 Data'!$A$1:$A$35,0),MATCH($O52,'FR Y-15 Data'!$A$1:$DK$1,0))</f>
        <v>--------</v>
      </c>
      <c r="G52" s="13" t="s">
        <v>272</v>
      </c>
      <c r="H52" s="7"/>
      <c r="I52" s="7"/>
      <c r="J52" s="7"/>
      <c r="K52" s="7"/>
      <c r="L52" s="7"/>
      <c r="M52" s="37"/>
      <c r="N52" s="243"/>
      <c r="O52" s="235" t="s">
        <v>2</v>
      </c>
      <c r="P52" s="236"/>
      <c r="Q52" s="237"/>
      <c r="R52" s="6"/>
    </row>
    <row r="53" spans="1:19" ht="20.100000000000001" customHeight="1">
      <c r="A53" s="6"/>
      <c r="B53" s="89"/>
      <c r="C53" s="90"/>
      <c r="D53" s="90"/>
      <c r="E53" s="91"/>
      <c r="F53" s="92"/>
      <c r="G53" s="93"/>
      <c r="H53" s="94"/>
      <c r="I53" s="94"/>
      <c r="J53" s="95"/>
      <c r="K53" s="94"/>
      <c r="L53" s="94"/>
      <c r="M53" s="96"/>
      <c r="N53" s="243"/>
      <c r="O53" s="235"/>
      <c r="P53" s="236"/>
      <c r="Q53" s="237"/>
      <c r="R53" s="6"/>
    </row>
    <row r="54" spans="1:19" ht="20.100000000000001" customHeight="1">
      <c r="A54" s="6"/>
      <c r="B54" s="33" t="s">
        <v>76</v>
      </c>
      <c r="C54" s="34"/>
      <c r="D54" s="34"/>
      <c r="E54" s="34"/>
      <c r="F54" s="34"/>
      <c r="G54" s="34"/>
      <c r="H54" s="34"/>
      <c r="I54" s="34"/>
      <c r="J54" s="34"/>
      <c r="K54" s="34"/>
      <c r="L54" s="34"/>
      <c r="M54" s="35"/>
      <c r="N54" s="243"/>
      <c r="O54" s="235"/>
      <c r="P54" s="236"/>
      <c r="Q54" s="237"/>
      <c r="R54" s="6"/>
    </row>
    <row r="55" spans="1:19" ht="20.100000000000001" customHeight="1">
      <c r="A55" s="6"/>
      <c r="B55" s="97"/>
      <c r="C55" s="16"/>
      <c r="D55" s="16"/>
      <c r="E55" s="17"/>
      <c r="F55" s="18"/>
      <c r="G55" s="23"/>
      <c r="H55" s="18"/>
      <c r="I55" s="7"/>
      <c r="J55" s="19"/>
      <c r="K55" s="7"/>
      <c r="L55" s="18"/>
      <c r="M55" s="37"/>
      <c r="N55" s="243"/>
      <c r="O55" s="235"/>
      <c r="P55" s="236"/>
      <c r="Q55" s="237"/>
      <c r="R55" s="6"/>
    </row>
    <row r="56" spans="1:19" ht="15" customHeight="1">
      <c r="A56" s="6"/>
      <c r="B56" s="36"/>
      <c r="C56" s="38" t="s">
        <v>273</v>
      </c>
      <c r="D56" s="39"/>
      <c r="E56" s="40"/>
      <c r="F56" s="230" t="str">
        <f>F$19</f>
        <v>Amount in thousand USD</v>
      </c>
      <c r="G56" s="65"/>
      <c r="H56" s="42" t="str">
        <f>H$19</f>
        <v>Checks</v>
      </c>
      <c r="I56" s="7"/>
      <c r="J56" s="42" t="str">
        <f>J$19</f>
        <v>Remarks</v>
      </c>
      <c r="K56" s="7"/>
      <c r="L56" s="42" t="str">
        <f>L$19</f>
        <v>Comments</v>
      </c>
      <c r="M56" s="37"/>
      <c r="N56" s="243"/>
      <c r="O56" s="235"/>
      <c r="P56" s="236"/>
      <c r="Q56" s="237"/>
      <c r="R56" s="6"/>
    </row>
    <row r="57" spans="1:19" s="15" customFormat="1" ht="15" customHeight="1">
      <c r="A57" s="251"/>
      <c r="B57" s="98"/>
      <c r="C57" s="67" t="s">
        <v>77</v>
      </c>
      <c r="D57" s="99"/>
      <c r="E57" s="100"/>
      <c r="F57" s="183" t="str">
        <f>INDEX('FR Y-15 Data'!$A$1:$DK$35,MATCH($F$2,'FR Y-15 Data'!$A$1:$A$35,0),MATCH($O57,'FR Y-15 Data'!$A$1:$DK$1,0))</f>
        <v>--------</v>
      </c>
      <c r="G57" s="12" t="s">
        <v>78</v>
      </c>
      <c r="H57" s="59" t="str">
        <f>IF(ISTEXT(F57),"No text please",IF(F57&lt;0,"No negatives please",IF(ISBLANK(F57),"Please enter a value",IF(AND(F57=0,ISERROR(FIND("zero",J57))),"Please confirm zero",IF(AND(F57&lt;&gt;0,J57="Confirmed zero"),"Value not zero",IF($F$57&lt;$F$58,"&lt; 3.a.(1)"," "))))))</f>
        <v>No text please</v>
      </c>
      <c r="I57" s="14"/>
      <c r="J57" s="182" t="str">
        <f t="shared" ref="J57:J59" si="6">IF(F57=0,"Confirmed zero","")</f>
        <v/>
      </c>
      <c r="K57" s="14"/>
      <c r="L57" s="248"/>
      <c r="M57" s="101"/>
      <c r="N57" s="243"/>
      <c r="O57" s="235" t="s">
        <v>387</v>
      </c>
      <c r="P57" s="236"/>
      <c r="Q57" s="237"/>
      <c r="R57" s="251"/>
      <c r="S57" s="8"/>
    </row>
    <row r="58" spans="1:19" s="15" customFormat="1" ht="15" customHeight="1">
      <c r="A58" s="251"/>
      <c r="B58" s="98"/>
      <c r="C58" s="74" t="s">
        <v>79</v>
      </c>
      <c r="D58" s="75"/>
      <c r="E58" s="49"/>
      <c r="F58" s="183" t="str">
        <f>INDEX('FR Y-15 Data'!$A$1:$DK$35,MATCH($F$2,'FR Y-15 Data'!$A$1:$A$35,0),MATCH($O58,'FR Y-15 Data'!$A$1:$DK$1,0))</f>
        <v>--------</v>
      </c>
      <c r="G58" s="12" t="s">
        <v>80</v>
      </c>
      <c r="H58" s="51" t="str">
        <f>IF(ISTEXT(F58),"No text please",IF(F58&lt;0,"No negatives please",IF(ISBLANK(F58),"Please enter a value",IF(AND(F58=0,ISERROR(FIND("zero",J58))),"Please confirm zero",IF(AND(F58&lt;&gt;0,J58="Confirmed zero"),"Value not zero",IF($F$57&lt;$F$58,"&gt; 3.a."," "))))))</f>
        <v>No text please</v>
      </c>
      <c r="I58" s="14"/>
      <c r="J58" s="182" t="str">
        <f t="shared" si="6"/>
        <v/>
      </c>
      <c r="K58" s="14"/>
      <c r="L58" s="248"/>
      <c r="M58" s="101"/>
      <c r="N58" s="243"/>
      <c r="O58" s="235" t="s">
        <v>388</v>
      </c>
      <c r="P58" s="236"/>
      <c r="Q58" s="237"/>
      <c r="R58" s="251"/>
      <c r="S58" s="8"/>
    </row>
    <row r="59" spans="1:19" s="15" customFormat="1" ht="15" customHeight="1">
      <c r="A59" s="251"/>
      <c r="B59" s="98"/>
      <c r="C59" s="70" t="s">
        <v>274</v>
      </c>
      <c r="D59" s="71"/>
      <c r="E59" s="49"/>
      <c r="F59" s="183" t="str">
        <f>INDEX('FR Y-15 Data'!$A$1:$DK$35,MATCH($F$2,'FR Y-15 Data'!$A$1:$A$35,0),MATCH($O59,'FR Y-15 Data'!$A$1:$DK$1,0))</f>
        <v>--------</v>
      </c>
      <c r="G59" s="12" t="s">
        <v>81</v>
      </c>
      <c r="H59" s="63" t="str">
        <f>IF(ISTEXT(F59),"No text please",IF(F59&lt;0,"No negatives please",IF(ISBLANK(F59),"Please enter a value",IF(AND(F59=0,ISERROR(FIND("zero",J59))),"Please confirm zero",IF(AND(F59&lt;&gt;0,J59="Confirmed zero"),"Value not zero"," ")))))</f>
        <v>No text please</v>
      </c>
      <c r="I59" s="14"/>
      <c r="J59" s="182" t="str">
        <f t="shared" si="6"/>
        <v/>
      </c>
      <c r="K59" s="14"/>
      <c r="L59" s="248"/>
      <c r="M59" s="101"/>
      <c r="N59" s="243"/>
      <c r="O59" s="235" t="s">
        <v>389</v>
      </c>
      <c r="P59" s="236"/>
      <c r="Q59" s="237"/>
      <c r="R59" s="251"/>
      <c r="S59" s="8"/>
    </row>
    <row r="60" spans="1:19" ht="15" customHeight="1">
      <c r="A60" s="6"/>
      <c r="B60" s="98"/>
      <c r="C60" s="70" t="s">
        <v>82</v>
      </c>
      <c r="D60" s="71"/>
      <c r="E60" s="49"/>
      <c r="F60" s="46"/>
      <c r="G60" s="12"/>
      <c r="H60" s="46"/>
      <c r="I60" s="7"/>
      <c r="J60" s="46"/>
      <c r="K60" s="7"/>
      <c r="L60" s="46"/>
      <c r="M60" s="37"/>
      <c r="N60" s="243"/>
      <c r="O60" s="235"/>
      <c r="P60" s="236"/>
      <c r="Q60" s="237"/>
      <c r="R60" s="6"/>
    </row>
    <row r="61" spans="1:19" s="15" customFormat="1" ht="15" customHeight="1">
      <c r="A61" s="251"/>
      <c r="B61" s="98"/>
      <c r="C61" s="74" t="s">
        <v>83</v>
      </c>
      <c r="D61" s="75"/>
      <c r="E61" s="49"/>
      <c r="F61" s="183" t="str">
        <f>INDEX('FR Y-15 Data'!$A$1:$DK$35,MATCH($F$2,'FR Y-15 Data'!$A$1:$A$35,0),MATCH($O61,'FR Y-15 Data'!$A$1:$DK$1,0))</f>
        <v>--------</v>
      </c>
      <c r="G61" s="12" t="s">
        <v>84</v>
      </c>
      <c r="H61" s="59" t="str">
        <f t="shared" ref="H61:H67" si="7">IF(ISTEXT(F61),"No text please",IF(F61&lt;0,"No negatives please",IF(ISBLANK(F61),"Please enter a value",IF(AND(F61=0,ISERROR(FIND("zero",J61))),"Please confirm zero",IF(AND(F61&lt;&gt;0,J61="Confirmed zero"),"Value not zero"," ")))))</f>
        <v>No text please</v>
      </c>
      <c r="I61" s="14"/>
      <c r="J61" s="182" t="str">
        <f t="shared" ref="J61:J62" si="8">IF(F61=0,"Confirmed zero","")</f>
        <v/>
      </c>
      <c r="K61" s="14"/>
      <c r="L61" s="248"/>
      <c r="M61" s="101"/>
      <c r="N61" s="243"/>
      <c r="O61" s="235" t="s">
        <v>390</v>
      </c>
      <c r="P61" s="236"/>
      <c r="Q61" s="237"/>
      <c r="R61" s="251"/>
      <c r="S61" s="8"/>
    </row>
    <row r="62" spans="1:19" s="15" customFormat="1" ht="15" customHeight="1">
      <c r="A62" s="251"/>
      <c r="B62" s="98"/>
      <c r="C62" s="74" t="s">
        <v>85</v>
      </c>
      <c r="D62" s="75"/>
      <c r="E62" s="49"/>
      <c r="F62" s="183" t="str">
        <f>INDEX('FR Y-15 Data'!$A$1:$DK$35,MATCH($F$2,'FR Y-15 Data'!$A$1:$A$35,0),MATCH($O62,'FR Y-15 Data'!$A$1:$DK$1,0))</f>
        <v>--------</v>
      </c>
      <c r="G62" s="12" t="s">
        <v>86</v>
      </c>
      <c r="H62" s="51" t="str">
        <f t="shared" si="7"/>
        <v>No text please</v>
      </c>
      <c r="I62" s="14"/>
      <c r="J62" s="182" t="str">
        <f t="shared" si="8"/>
        <v/>
      </c>
      <c r="K62" s="14"/>
      <c r="L62" s="248"/>
      <c r="M62" s="101"/>
      <c r="N62" s="243"/>
      <c r="O62" s="235" t="s">
        <v>391</v>
      </c>
      <c r="P62" s="236"/>
      <c r="Q62" s="237"/>
      <c r="R62" s="251"/>
      <c r="S62" s="8"/>
    </row>
    <row r="63" spans="1:19" s="15" customFormat="1" ht="15" customHeight="1">
      <c r="A63" s="251"/>
      <c r="B63" s="98"/>
      <c r="C63" s="74" t="s">
        <v>87</v>
      </c>
      <c r="D63" s="75"/>
      <c r="E63" s="49"/>
      <c r="F63" s="183" t="str">
        <f>INDEX('FR Y-15 Data'!$A$1:$DK$35,MATCH($F$2,'FR Y-15 Data'!$A$1:$A$35,0),MATCH($O63,'FR Y-15 Data'!$A$1:$DK$1,0))</f>
        <v>--------</v>
      </c>
      <c r="G63" s="12" t="s">
        <v>88</v>
      </c>
      <c r="H63" s="51" t="str">
        <f t="shared" si="7"/>
        <v>No text please</v>
      </c>
      <c r="I63" s="14"/>
      <c r="J63" s="182" t="str">
        <f>IF(F63=0,"Confirmed zero","")</f>
        <v/>
      </c>
      <c r="K63" s="14"/>
      <c r="L63" s="248"/>
      <c r="M63" s="101"/>
      <c r="N63" s="243"/>
      <c r="O63" s="235" t="s">
        <v>392</v>
      </c>
      <c r="P63" s="236"/>
      <c r="Q63" s="237"/>
      <c r="R63" s="251"/>
      <c r="S63" s="8"/>
    </row>
    <row r="64" spans="1:19" s="15" customFormat="1" ht="15" customHeight="1">
      <c r="A64" s="251"/>
      <c r="B64" s="98"/>
      <c r="C64" s="74" t="s">
        <v>89</v>
      </c>
      <c r="D64" s="75"/>
      <c r="E64" s="49"/>
      <c r="F64" s="183" t="str">
        <f>INDEX('FR Y-15 Data'!$A$1:$DK$35,MATCH($F$2,'FR Y-15 Data'!$A$1:$A$35,0),MATCH($O64,'FR Y-15 Data'!$A$1:$DK$1,0))</f>
        <v>--------</v>
      </c>
      <c r="G64" s="12" t="s">
        <v>90</v>
      </c>
      <c r="H64" s="51" t="str">
        <f t="shared" si="7"/>
        <v>No text please</v>
      </c>
      <c r="I64" s="14"/>
      <c r="J64" s="182" t="str">
        <f t="shared" ref="J64:J67" si="9">IF(F64=0,"Confirmed zero","")</f>
        <v/>
      </c>
      <c r="K64" s="14"/>
      <c r="L64" s="248"/>
      <c r="M64" s="101"/>
      <c r="N64" s="243"/>
      <c r="O64" s="235" t="s">
        <v>393</v>
      </c>
      <c r="P64" s="236"/>
      <c r="Q64" s="237"/>
      <c r="R64" s="251"/>
      <c r="S64" s="8"/>
    </row>
    <row r="65" spans="1:19" s="15" customFormat="1" ht="15" customHeight="1">
      <c r="A65" s="251"/>
      <c r="B65" s="98"/>
      <c r="C65" s="74" t="s">
        <v>275</v>
      </c>
      <c r="D65" s="75"/>
      <c r="E65" s="49"/>
      <c r="F65" s="183" t="str">
        <f>INDEX('FR Y-15 Data'!$A$1:$DK$35,MATCH($F$2,'FR Y-15 Data'!$A$1:$A$35,0),MATCH($O65,'FR Y-15 Data'!$A$1:$DK$1,0))</f>
        <v>--------</v>
      </c>
      <c r="G65" s="12" t="s">
        <v>91</v>
      </c>
      <c r="H65" s="51" t="str">
        <f>IF(ISTEXT(F65),"No text please",IF(F65&lt;0,"No negatives please",IF(ISBLANK(F65),"Please enter a value",IF(AND(F65=0,ISERROR(FIND("zero",J65))),"Please confirm zero",IF(AND(F65&lt;&gt;0,J65="Confirmed zero"),"Value not zero",IF($F$65&lt;$F$66,"&lt; 3.c.(6)"," "))))))</f>
        <v>No text please</v>
      </c>
      <c r="I65" s="14"/>
      <c r="J65" s="182" t="str">
        <f t="shared" si="9"/>
        <v/>
      </c>
      <c r="K65" s="14"/>
      <c r="L65" s="249"/>
      <c r="M65" s="101"/>
      <c r="N65" s="243"/>
      <c r="O65" s="235" t="s">
        <v>394</v>
      </c>
      <c r="P65" s="236"/>
      <c r="Q65" s="237"/>
      <c r="R65" s="251"/>
      <c r="S65" s="8"/>
    </row>
    <row r="66" spans="1:19" s="15" customFormat="1" ht="15" customHeight="1">
      <c r="A66" s="251"/>
      <c r="B66" s="98"/>
      <c r="C66" s="102" t="s">
        <v>276</v>
      </c>
      <c r="D66" s="103"/>
      <c r="E66" s="49"/>
      <c r="F66" s="183" t="str">
        <f>INDEX('FR Y-15 Data'!$A$1:$DK$35,MATCH($F$2,'FR Y-15 Data'!$A$1:$A$35,0),MATCH($O66,'FR Y-15 Data'!$A$1:$DK$1,0))</f>
        <v>--------</v>
      </c>
      <c r="G66" s="12" t="s">
        <v>92</v>
      </c>
      <c r="H66" s="51" t="str">
        <f>IF(ISTEXT(F66),"No text please",IF(F66&lt;0,"No negatives please",IF(ISBLANK(F66),"Please enter a value",IF(AND(F66=0,ISERROR(FIND("zero",J66))),"Please confirm zero",IF(AND(F66&lt;&gt;0,J66="Confirmed zero"),"Value not zero",IF($F$65&lt;$F$66,"&gt; 3.c.(5)"," "))))))</f>
        <v>No text please</v>
      </c>
      <c r="I66" s="14"/>
      <c r="J66" s="182" t="str">
        <f t="shared" si="9"/>
        <v/>
      </c>
      <c r="K66" s="14"/>
      <c r="L66" s="249"/>
      <c r="M66" s="101"/>
      <c r="N66" s="243"/>
      <c r="O66" s="235" t="s">
        <v>395</v>
      </c>
      <c r="P66" s="236"/>
      <c r="Q66" s="237"/>
      <c r="R66" s="251"/>
      <c r="S66" s="8"/>
    </row>
    <row r="67" spans="1:19" s="15" customFormat="1" ht="15" customHeight="1">
      <c r="A67" s="251"/>
      <c r="B67" s="98"/>
      <c r="C67" s="70" t="s">
        <v>93</v>
      </c>
      <c r="D67" s="71"/>
      <c r="E67" s="49"/>
      <c r="F67" s="183" t="str">
        <f>INDEX('FR Y-15 Data'!$A$1:$DK$35,MATCH($F$2,'FR Y-15 Data'!$A$1:$A$35,0),MATCH($O67,'FR Y-15 Data'!$A$1:$DK$1,0))</f>
        <v>--------</v>
      </c>
      <c r="G67" s="12" t="s">
        <v>94</v>
      </c>
      <c r="H67" s="63" t="str">
        <f t="shared" si="7"/>
        <v>No text please</v>
      </c>
      <c r="I67" s="14"/>
      <c r="J67" s="182" t="str">
        <f t="shared" si="9"/>
        <v/>
      </c>
      <c r="K67" s="14"/>
      <c r="L67" s="248"/>
      <c r="M67" s="101"/>
      <c r="N67" s="243"/>
      <c r="O67" s="235" t="s">
        <v>396</v>
      </c>
      <c r="P67" s="236"/>
      <c r="Q67" s="237"/>
      <c r="R67" s="251"/>
      <c r="S67" s="8"/>
    </row>
    <row r="68" spans="1:19" ht="15" customHeight="1">
      <c r="A68" s="6"/>
      <c r="B68" s="98"/>
      <c r="C68" s="70" t="s">
        <v>277</v>
      </c>
      <c r="D68" s="71"/>
      <c r="E68" s="49"/>
      <c r="F68" s="46"/>
      <c r="G68" s="12"/>
      <c r="H68" s="46"/>
      <c r="I68" s="7"/>
      <c r="J68" s="46"/>
      <c r="K68" s="7"/>
      <c r="L68" s="46"/>
      <c r="M68" s="37"/>
      <c r="N68" s="243"/>
      <c r="O68" s="235"/>
      <c r="P68" s="236"/>
      <c r="Q68" s="237"/>
      <c r="R68" s="6"/>
    </row>
    <row r="69" spans="1:19" s="15" customFormat="1" ht="15" customHeight="1">
      <c r="A69" s="251"/>
      <c r="B69" s="98"/>
      <c r="C69" s="74" t="s">
        <v>278</v>
      </c>
      <c r="D69" s="75"/>
      <c r="E69" s="49"/>
      <c r="F69" s="183" t="str">
        <f>INDEX('FR Y-15 Data'!$A$1:$DK$35,MATCH($F$2,'FR Y-15 Data'!$A$1:$A$35,0),MATCH($O69,'FR Y-15 Data'!$A$1:$DK$1,0))</f>
        <v>--------</v>
      </c>
      <c r="G69" s="12" t="s">
        <v>95</v>
      </c>
      <c r="H69" s="59" t="str">
        <f>IF(ISTEXT(F69),"No text please",IF(F69&lt;0,"No negatives please",IF(ISBLANK(F69),"Please enter a value",IF(AND(F69=0,ISERROR(FIND("zero",J69))),"Please confirm zero",IF(AND(F69&lt;&gt;0,J69="Confirmed zero"),"Value not zero"," ")))))</f>
        <v>No text please</v>
      </c>
      <c r="I69" s="14"/>
      <c r="J69" s="182" t="str">
        <f t="shared" ref="J69:J70" si="10">IF(F69=0,"Confirmed zero","")</f>
        <v/>
      </c>
      <c r="K69" s="14"/>
      <c r="L69" s="248"/>
      <c r="M69" s="101"/>
      <c r="N69" s="243"/>
      <c r="O69" s="235" t="s">
        <v>397</v>
      </c>
      <c r="P69" s="236"/>
      <c r="Q69" s="237"/>
      <c r="R69" s="251"/>
      <c r="S69" s="8"/>
    </row>
    <row r="70" spans="1:19" s="15" customFormat="1" ht="15" customHeight="1">
      <c r="A70" s="251"/>
      <c r="B70" s="98"/>
      <c r="C70" s="104" t="s">
        <v>96</v>
      </c>
      <c r="D70" s="105"/>
      <c r="E70" s="106"/>
      <c r="F70" s="183" t="str">
        <f>INDEX('FR Y-15 Data'!$A$1:$DK$35,MATCH($F$2,'FR Y-15 Data'!$A$1:$A$35,0),MATCH($O70,'FR Y-15 Data'!$A$1:$DK$1,0))</f>
        <v>--------</v>
      </c>
      <c r="G70" s="12" t="s">
        <v>97</v>
      </c>
      <c r="H70" s="63" t="str">
        <f>IF(ISTEXT(F70),"No text please",IF(F70&lt;0,"No negatives please",IF(ISBLANK(F70),"Please enter a value",IF(AND(F70=0,ISERROR(FIND("zero",J70))),"Please confirm zero",IF(AND(F70&lt;&gt;0,J70="Confirmed zero"),"Value not zero"," ")))))</f>
        <v>No text please</v>
      </c>
      <c r="I70" s="14"/>
      <c r="J70" s="182" t="str">
        <f t="shared" si="10"/>
        <v/>
      </c>
      <c r="K70" s="14"/>
      <c r="L70" s="248"/>
      <c r="M70" s="101"/>
      <c r="N70" s="243"/>
      <c r="O70" s="235" t="s">
        <v>398</v>
      </c>
      <c r="P70" s="236"/>
      <c r="Q70" s="237"/>
      <c r="R70" s="251"/>
      <c r="S70" s="8"/>
    </row>
    <row r="71" spans="1:19" s="15" customFormat="1" ht="15" customHeight="1">
      <c r="A71" s="251"/>
      <c r="B71" s="98"/>
      <c r="C71" s="332" t="s">
        <v>98</v>
      </c>
      <c r="D71" s="333"/>
      <c r="E71" s="334"/>
      <c r="F71" s="80"/>
      <c r="G71" s="12"/>
      <c r="H71" s="7"/>
      <c r="I71" s="7"/>
      <c r="J71" s="7"/>
      <c r="K71" s="7"/>
      <c r="L71" s="7"/>
      <c r="M71" s="101"/>
      <c r="N71" s="243"/>
      <c r="O71" s="235"/>
      <c r="P71" s="236"/>
      <c r="Q71" s="237"/>
      <c r="R71" s="251"/>
      <c r="S71" s="8"/>
    </row>
    <row r="72" spans="1:19" ht="15" customHeight="1">
      <c r="A72" s="6"/>
      <c r="B72" s="98"/>
      <c r="C72" s="335"/>
      <c r="D72" s="336"/>
      <c r="E72" s="337"/>
      <c r="F72" s="88" t="str">
        <f>IF(COUNTIF(H57:H59,"&lt;&gt; ")+COUNTIF(H61:H67,"&lt;&gt; ")+COUNTIF(H69:H70,"&lt;&gt; ")=0,F57+F59+SUM(F61:F64)+MAX((F65-F66),0)+F67+F69+F70,"")</f>
        <v/>
      </c>
      <c r="G72" s="12" t="s">
        <v>99</v>
      </c>
      <c r="H72" s="7"/>
      <c r="I72" s="7"/>
      <c r="J72" s="7"/>
      <c r="K72" s="7"/>
      <c r="L72" s="7"/>
      <c r="M72" s="37"/>
      <c r="N72" s="243"/>
      <c r="O72" s="235"/>
      <c r="P72" s="236"/>
      <c r="Q72" s="237"/>
      <c r="R72" s="6"/>
    </row>
    <row r="73" spans="1:19" ht="30" customHeight="1">
      <c r="A73" s="6"/>
      <c r="B73" s="97"/>
      <c r="C73" s="16"/>
      <c r="D73" s="16"/>
      <c r="E73" s="17"/>
      <c r="F73" s="18"/>
      <c r="G73" s="12"/>
      <c r="H73" s="18"/>
      <c r="I73" s="7"/>
      <c r="J73" s="19"/>
      <c r="K73" s="7"/>
      <c r="L73" s="18"/>
      <c r="M73" s="37"/>
      <c r="N73" s="243"/>
      <c r="O73" s="235"/>
      <c r="P73" s="236"/>
      <c r="Q73" s="237"/>
      <c r="R73" s="6"/>
    </row>
    <row r="74" spans="1:19" ht="15" customHeight="1">
      <c r="A74" s="6"/>
      <c r="B74" s="36"/>
      <c r="C74" s="38" t="s">
        <v>279</v>
      </c>
      <c r="D74" s="39"/>
      <c r="E74" s="40"/>
      <c r="F74" s="230" t="str">
        <f>F$19</f>
        <v>Amount in thousand USD</v>
      </c>
      <c r="G74" s="65"/>
      <c r="H74" s="42" t="str">
        <f>H$19</f>
        <v>Checks</v>
      </c>
      <c r="I74" s="7"/>
      <c r="J74" s="42" t="str">
        <f>J$19</f>
        <v>Remarks</v>
      </c>
      <c r="K74" s="7"/>
      <c r="L74" s="42" t="str">
        <f>L$19</f>
        <v>Comments</v>
      </c>
      <c r="M74" s="37"/>
      <c r="N74" s="243"/>
      <c r="O74" s="235"/>
      <c r="P74" s="236"/>
      <c r="Q74" s="237"/>
      <c r="R74" s="6"/>
    </row>
    <row r="75" spans="1:19" s="15" customFormat="1" ht="15" customHeight="1">
      <c r="A75" s="251"/>
      <c r="B75" s="87"/>
      <c r="C75" s="67" t="s">
        <v>100</v>
      </c>
      <c r="D75" s="99"/>
      <c r="E75" s="100"/>
      <c r="F75" s="183" t="str">
        <f>INDEX('FR Y-15 Data'!$A$1:$DK$35,MATCH($F$2,'FR Y-15 Data'!$A$1:$A$35,0),MATCH($O75,'FR Y-15 Data'!$A$1:$DK$1,0))</f>
        <v>--------</v>
      </c>
      <c r="G75" s="12" t="s">
        <v>101</v>
      </c>
      <c r="H75" s="59" t="str">
        <f>IF(ISTEXT(F75),"No text please",IF(F75&lt;0,"No negatives please",IF(ISBLANK(F75),"Please enter a value",IF(AND(F75=0,ISERROR(FIND("zero",J75))),"Please confirm zero",IF(AND(F75&lt;&gt;0,J75="Confirmed zero"),"Value not zero"," ")))))</f>
        <v>No text please</v>
      </c>
      <c r="I75" s="14"/>
      <c r="J75" s="182" t="str">
        <f t="shared" ref="J75:J78" si="11">IF(F75=0,"Confirmed zero","")</f>
        <v/>
      </c>
      <c r="K75" s="14"/>
      <c r="L75" s="249"/>
      <c r="M75" s="101"/>
      <c r="N75" s="243"/>
      <c r="O75" s="235" t="s">
        <v>399</v>
      </c>
      <c r="P75" s="236"/>
      <c r="Q75" s="237"/>
      <c r="R75" s="251"/>
      <c r="S75" s="8"/>
    </row>
    <row r="76" spans="1:19" s="15" customFormat="1" ht="15" customHeight="1">
      <c r="A76" s="251"/>
      <c r="B76" s="87"/>
      <c r="C76" s="70" t="s">
        <v>102</v>
      </c>
      <c r="D76" s="71"/>
      <c r="E76" s="49"/>
      <c r="F76" s="183" t="str">
        <f>INDEX('FR Y-15 Data'!$A$1:$DK$35,MATCH($F$2,'FR Y-15 Data'!$A$1:$A$35,0),MATCH($O76,'FR Y-15 Data'!$A$1:$DK$1,0))</f>
        <v>--------</v>
      </c>
      <c r="G76" s="12" t="s">
        <v>103</v>
      </c>
      <c r="H76" s="51" t="str">
        <f>IF(ISTEXT(F76),"No text please",IF(F76&lt;0,"No negatives please",IF(ISBLANK(F76),"Please enter a value",IF(AND(F76=0,ISERROR(FIND("zero",J76))),"Please confirm zero",IF(AND(F76&lt;&gt;0,J76="Confirmed zero"),"Value not zero"," ")))))</f>
        <v>No text please</v>
      </c>
      <c r="I76" s="14"/>
      <c r="J76" s="182" t="str">
        <f t="shared" si="11"/>
        <v/>
      </c>
      <c r="K76" s="14"/>
      <c r="L76" s="249"/>
      <c r="M76" s="101"/>
      <c r="N76" s="243"/>
      <c r="O76" s="235" t="s">
        <v>400</v>
      </c>
      <c r="P76" s="236"/>
      <c r="Q76" s="237"/>
      <c r="R76" s="251"/>
      <c r="S76" s="8"/>
    </row>
    <row r="77" spans="1:19" s="15" customFormat="1" ht="15" customHeight="1">
      <c r="A77" s="251"/>
      <c r="B77" s="87"/>
      <c r="C77" s="70" t="s">
        <v>280</v>
      </c>
      <c r="D77" s="71"/>
      <c r="E77" s="49"/>
      <c r="F77" s="183" t="str">
        <f>INDEX('FR Y-15 Data'!$A$1:$DK$35,MATCH($F$2,'FR Y-15 Data'!$A$1:$A$35,0),MATCH($O77,'FR Y-15 Data'!$A$1:$DK$1,0))</f>
        <v>--------</v>
      </c>
      <c r="G77" s="12" t="s">
        <v>104</v>
      </c>
      <c r="H77" s="51" t="str">
        <f>IF(ISTEXT(F77),"No text please",IF(F77&lt;0,"No negatives please",IF(ISBLANK(F77),"Please enter a value",IF(AND(F77=0,ISERROR(FIND("zero",J77))),"Please confirm zero",IF(AND(F77&lt;&gt;0,J77="Confirmed zero"),"Value not zero"," ")))))</f>
        <v>No text please</v>
      </c>
      <c r="I77" s="14"/>
      <c r="J77" s="182" t="str">
        <f t="shared" si="11"/>
        <v/>
      </c>
      <c r="K77" s="14"/>
      <c r="L77" s="248"/>
      <c r="M77" s="101"/>
      <c r="N77" s="243"/>
      <c r="O77" s="235" t="s">
        <v>401</v>
      </c>
      <c r="P77" s="236"/>
      <c r="Q77" s="237"/>
      <c r="R77" s="251"/>
      <c r="S77" s="8"/>
    </row>
    <row r="78" spans="1:19" s="15" customFormat="1" ht="15" customHeight="1">
      <c r="A78" s="251"/>
      <c r="B78" s="87"/>
      <c r="C78" s="70" t="s">
        <v>105</v>
      </c>
      <c r="D78" s="71"/>
      <c r="E78" s="49"/>
      <c r="F78" s="183" t="str">
        <f>INDEX('FR Y-15 Data'!$A$1:$DK$35,MATCH($F$2,'FR Y-15 Data'!$A$1:$A$35,0),MATCH($O78,'FR Y-15 Data'!$A$1:$DK$1,0))</f>
        <v>--------</v>
      </c>
      <c r="G78" s="12" t="s">
        <v>106</v>
      </c>
      <c r="H78" s="63" t="str">
        <f>IF(ISTEXT(F78),"No text please",IF(F78&lt;0,"No negatives please",IF(ISBLANK(F78),"Please enter a value",IF(AND(F78=0,ISERROR(FIND("zero",J78))),"Please confirm zero",IF(AND(F78&lt;&gt;0,J78="Confirmed zero"),"Value not zero"," ")))))</f>
        <v>No text please</v>
      </c>
      <c r="I78" s="14"/>
      <c r="J78" s="182" t="str">
        <f t="shared" si="11"/>
        <v/>
      </c>
      <c r="K78" s="14"/>
      <c r="L78" s="248"/>
      <c r="M78" s="101"/>
      <c r="N78" s="243"/>
      <c r="O78" s="235" t="s">
        <v>402</v>
      </c>
      <c r="P78" s="236"/>
      <c r="Q78" s="237"/>
      <c r="R78" s="251"/>
      <c r="S78" s="8"/>
    </row>
    <row r="79" spans="1:19" s="15" customFormat="1" ht="15" customHeight="1">
      <c r="A79" s="251"/>
      <c r="B79" s="87"/>
      <c r="C79" s="70" t="s">
        <v>281</v>
      </c>
      <c r="D79" s="71"/>
      <c r="E79" s="49"/>
      <c r="F79" s="46"/>
      <c r="G79" s="12"/>
      <c r="H79" s="46"/>
      <c r="I79" s="7"/>
      <c r="J79" s="46"/>
      <c r="K79" s="7"/>
      <c r="L79" s="46"/>
      <c r="M79" s="37"/>
      <c r="N79" s="243"/>
      <c r="O79" s="235"/>
      <c r="P79" s="236"/>
      <c r="Q79" s="237"/>
      <c r="R79" s="251"/>
      <c r="S79" s="8"/>
    </row>
    <row r="80" spans="1:19" s="15" customFormat="1" ht="15" customHeight="1">
      <c r="A80" s="251"/>
      <c r="B80" s="87"/>
      <c r="C80" s="74" t="s">
        <v>282</v>
      </c>
      <c r="D80" s="75"/>
      <c r="E80" s="49"/>
      <c r="F80" s="183" t="str">
        <f>INDEX('FR Y-15 Data'!$A$1:$DK$35,MATCH($F$2,'FR Y-15 Data'!$A$1:$A$35,0),MATCH($O80,'FR Y-15 Data'!$A$1:$DK$1,0))</f>
        <v>--------</v>
      </c>
      <c r="G80" s="12" t="s">
        <v>107</v>
      </c>
      <c r="H80" s="59" t="str">
        <f>IF(ISTEXT(F80),"No text please",IF(F80&lt;0,"No negatives please",IF(ISBLANK(F80),"Please enter a value",IF(AND(F80=0,ISERROR(FIND("zero",J80))),"Please confirm zero",IF(AND(F80&lt;&gt;0,J80="Confirmed zero"),"Value not zero"," ")))))</f>
        <v>No text please</v>
      </c>
      <c r="I80" s="14"/>
      <c r="J80" s="182" t="str">
        <f t="shared" ref="J80:J81" si="12">IF(F80=0,"Confirmed zero","")</f>
        <v/>
      </c>
      <c r="K80" s="14"/>
      <c r="L80" s="248"/>
      <c r="M80" s="101"/>
      <c r="N80" s="243"/>
      <c r="O80" s="235" t="s">
        <v>403</v>
      </c>
      <c r="P80" s="236"/>
      <c r="Q80" s="237"/>
      <c r="R80" s="251"/>
      <c r="S80" s="8"/>
    </row>
    <row r="81" spans="1:19" s="15" customFormat="1" ht="15" customHeight="1">
      <c r="A81" s="251"/>
      <c r="B81" s="87"/>
      <c r="C81" s="74" t="s">
        <v>96</v>
      </c>
      <c r="D81" s="75"/>
      <c r="E81" s="49"/>
      <c r="F81" s="183" t="str">
        <f>INDEX('FR Y-15 Data'!$A$1:$DK$35,MATCH($F$2,'FR Y-15 Data'!$A$1:$A$35,0),MATCH($O81,'FR Y-15 Data'!$A$1:$DK$1,0))</f>
        <v>--------</v>
      </c>
      <c r="G81" s="12" t="s">
        <v>108</v>
      </c>
      <c r="H81" s="63" t="str">
        <f>IF(ISTEXT(F81),"No text please",IF(F81&lt;0,"No negatives please",IF(ISBLANK(F81),"Please enter a value",IF(AND(F81=0,ISERROR(FIND("zero",J81))),"Please confirm zero",IF(AND(F81&lt;&gt;0,J81="Confirmed zero"),"Value not zero"," ")))))</f>
        <v>No text please</v>
      </c>
      <c r="I81" s="14"/>
      <c r="J81" s="182" t="str">
        <f t="shared" si="12"/>
        <v/>
      </c>
      <c r="K81" s="14"/>
      <c r="L81" s="248"/>
      <c r="M81" s="101"/>
      <c r="N81" s="243"/>
      <c r="O81" s="235" t="s">
        <v>404</v>
      </c>
      <c r="P81" s="236"/>
      <c r="Q81" s="237"/>
      <c r="R81" s="251"/>
      <c r="S81" s="8"/>
    </row>
    <row r="82" spans="1:19" ht="15" hidden="1" customHeight="1">
      <c r="A82" s="6"/>
      <c r="B82" s="84"/>
      <c r="C82" s="70" t="s">
        <v>283</v>
      </c>
      <c r="D82" s="71"/>
      <c r="E82" s="49"/>
      <c r="F82" s="80"/>
      <c r="G82" s="13"/>
      <c r="H82" s="79"/>
      <c r="I82" s="7"/>
      <c r="J82" s="79"/>
      <c r="K82" s="7"/>
      <c r="L82" s="79"/>
      <c r="M82" s="37"/>
      <c r="N82" s="243"/>
      <c r="O82" s="235"/>
      <c r="P82" s="236"/>
      <c r="Q82" s="237"/>
      <c r="R82" s="6"/>
    </row>
    <row r="83" spans="1:19" ht="15" hidden="1" customHeight="1">
      <c r="A83" s="6"/>
      <c r="B83" s="84"/>
      <c r="C83" s="74" t="s">
        <v>284</v>
      </c>
      <c r="D83" s="75"/>
      <c r="E83" s="72"/>
      <c r="F83" s="250"/>
      <c r="G83" s="13" t="s">
        <v>285</v>
      </c>
      <c r="H83" s="86" t="str">
        <f>IF(ISTEXT(F83),"No text please",IF(F83&lt;0,"No negatives please",IF(ISBLANK(F83),"Please enter a value",IF(AND(F83=0,ISERROR(FIND("zero",J83))),"Please confirm zero",IF(AND(F83&lt;&gt;0,J83="Confirmed zero"),"Value not zero"," ")))))</f>
        <v>Please enter a value</v>
      </c>
      <c r="I83" s="7"/>
      <c r="J83" s="182"/>
      <c r="K83" s="7"/>
      <c r="L83" s="249"/>
      <c r="M83" s="37"/>
      <c r="N83" s="243"/>
      <c r="O83" s="235"/>
      <c r="P83" s="236"/>
      <c r="Q83" s="237"/>
      <c r="R83" s="6"/>
    </row>
    <row r="84" spans="1:19" ht="15" hidden="1" customHeight="1">
      <c r="A84" s="6"/>
      <c r="B84" s="84"/>
      <c r="C84" s="74" t="s">
        <v>286</v>
      </c>
      <c r="D84" s="75"/>
      <c r="E84" s="72"/>
      <c r="F84" s="250"/>
      <c r="G84" s="13" t="s">
        <v>287</v>
      </c>
      <c r="H84" s="86" t="str">
        <f>IF(ISTEXT(F84),"No text please",IF(F84&lt;0,"No negatives please",IF(ISBLANK(F84),"Please enter a value",IF(AND(F84=0,ISERROR(FIND("zero",J84))),"Please confirm zero",IF(AND(F84&lt;&gt;0,J84="Confirmed zero"),"Value not zero",IF(SUM($F$75,$F$76)&lt;$F$84,"&gt; 4.a. + 4.b."," "))))))</f>
        <v>Please enter a value</v>
      </c>
      <c r="I84" s="7"/>
      <c r="J84" s="182"/>
      <c r="K84" s="7"/>
      <c r="L84" s="249"/>
      <c r="M84" s="37"/>
      <c r="N84" s="243"/>
      <c r="O84" s="235"/>
      <c r="P84" s="236"/>
      <c r="Q84" s="237"/>
      <c r="R84" s="6"/>
    </row>
    <row r="85" spans="1:19" s="15" customFormat="1" ht="15" customHeight="1">
      <c r="A85" s="251"/>
      <c r="B85" s="87"/>
      <c r="C85" s="231" t="s">
        <v>288</v>
      </c>
      <c r="D85" s="232"/>
      <c r="E85" s="232"/>
      <c r="F85" s="88" t="str">
        <f>IF(COUNTIF(H75:H78,"&lt;&gt; ")+COUNTIF(H80:H81,"&lt;&gt; ")=0,SUM(F75:F77)+F78+F80+F81,"")</f>
        <v/>
      </c>
      <c r="G85" s="12" t="s">
        <v>289</v>
      </c>
      <c r="H85" s="7"/>
      <c r="I85" s="7"/>
      <c r="J85" s="7"/>
      <c r="K85" s="7"/>
      <c r="L85" s="7"/>
      <c r="M85" s="37"/>
      <c r="N85" s="243"/>
      <c r="O85" s="235"/>
      <c r="P85" s="236"/>
      <c r="Q85" s="237"/>
      <c r="R85" s="251"/>
      <c r="S85" s="8"/>
    </row>
    <row r="86" spans="1:19" s="15" customFormat="1" ht="30" customHeight="1">
      <c r="A86" s="251"/>
      <c r="B86" s="97"/>
      <c r="C86" s="20"/>
      <c r="D86" s="20"/>
      <c r="E86" s="21"/>
      <c r="F86" s="22"/>
      <c r="G86" s="23"/>
      <c r="H86" s="24"/>
      <c r="I86" s="14"/>
      <c r="J86" s="19"/>
      <c r="K86" s="14"/>
      <c r="L86" s="25"/>
      <c r="M86" s="101"/>
      <c r="N86" s="243"/>
      <c r="O86" s="235"/>
      <c r="P86" s="236"/>
      <c r="Q86" s="237"/>
      <c r="R86" s="251"/>
      <c r="S86" s="8"/>
    </row>
    <row r="87" spans="1:19" ht="15" customHeight="1">
      <c r="A87" s="6"/>
      <c r="B87" s="36"/>
      <c r="C87" s="38" t="s">
        <v>290</v>
      </c>
      <c r="D87" s="39"/>
      <c r="E87" s="40"/>
      <c r="F87" s="230" t="str">
        <f>F$19</f>
        <v>Amount in thousand USD</v>
      </c>
      <c r="G87" s="65"/>
      <c r="H87" s="42" t="str">
        <f>H$19</f>
        <v>Checks</v>
      </c>
      <c r="I87" s="7"/>
      <c r="J87" s="42" t="str">
        <f>J$19</f>
        <v>Remarks</v>
      </c>
      <c r="K87" s="7"/>
      <c r="L87" s="42" t="str">
        <f>L$19</f>
        <v>Comments</v>
      </c>
      <c r="M87" s="37"/>
      <c r="N87" s="243"/>
      <c r="O87" s="235"/>
      <c r="P87" s="236"/>
      <c r="Q87" s="237"/>
      <c r="R87" s="6"/>
    </row>
    <row r="88" spans="1:19" s="15" customFormat="1" ht="15" customHeight="1">
      <c r="A88" s="251"/>
      <c r="B88" s="87"/>
      <c r="C88" s="67" t="s">
        <v>109</v>
      </c>
      <c r="D88" s="99"/>
      <c r="E88" s="100"/>
      <c r="F88" s="183" t="str">
        <f>INDEX('FR Y-15 Data'!$A$1:$DK$35,MATCH($F$2,'FR Y-15 Data'!$A$1:$A$35,0),MATCH($O88,'FR Y-15 Data'!$A$1:$DK$1,0))</f>
        <v>--------</v>
      </c>
      <c r="G88" s="12" t="s">
        <v>110</v>
      </c>
      <c r="H88" s="59" t="str">
        <f t="shared" ref="H88:H94" si="13">IF(ISTEXT(F88),"No text please",IF(F88&lt;0,"No negatives please",IF(ISBLANK(F88),"Please enter a value",IF(AND(F88=0,ISERROR(FIND("zero",J88))),"Please confirm zero",IF(AND(F88&lt;&gt;0,J88="Confirmed zero"),"Value not zero"," ")))))</f>
        <v>No text please</v>
      </c>
      <c r="I88" s="14"/>
      <c r="J88" s="182" t="str">
        <f t="shared" ref="J88:J94" si="14">IF(F88=0,"Confirmed zero","")</f>
        <v/>
      </c>
      <c r="K88" s="14"/>
      <c r="L88" s="248"/>
      <c r="M88" s="101"/>
      <c r="N88" s="243"/>
      <c r="O88" s="235" t="s">
        <v>405</v>
      </c>
      <c r="P88" s="236"/>
      <c r="Q88" s="237"/>
      <c r="R88" s="251"/>
      <c r="S88" s="8"/>
    </row>
    <row r="89" spans="1:19" s="15" customFormat="1" ht="15" customHeight="1">
      <c r="A89" s="251"/>
      <c r="B89" s="87"/>
      <c r="C89" s="70" t="s">
        <v>111</v>
      </c>
      <c r="D89" s="71"/>
      <c r="E89" s="49"/>
      <c r="F89" s="183" t="str">
        <f>INDEX('FR Y-15 Data'!$A$1:$DK$35,MATCH($F$2,'FR Y-15 Data'!$A$1:$A$35,0),MATCH($O89,'FR Y-15 Data'!$A$1:$DK$1,0))</f>
        <v>--------</v>
      </c>
      <c r="G89" s="12" t="s">
        <v>112</v>
      </c>
      <c r="H89" s="51" t="str">
        <f t="shared" si="13"/>
        <v>No text please</v>
      </c>
      <c r="I89" s="14"/>
      <c r="J89" s="182" t="str">
        <f t="shared" si="14"/>
        <v/>
      </c>
      <c r="K89" s="14"/>
      <c r="L89" s="248"/>
      <c r="M89" s="101"/>
      <c r="N89" s="243"/>
      <c r="O89" s="235" t="s">
        <v>406</v>
      </c>
      <c r="P89" s="236"/>
      <c r="Q89" s="237"/>
      <c r="R89" s="251"/>
      <c r="S89" s="8"/>
    </row>
    <row r="90" spans="1:19" s="15" customFormat="1" ht="15" customHeight="1">
      <c r="A90" s="251"/>
      <c r="B90" s="87"/>
      <c r="C90" s="70" t="s">
        <v>113</v>
      </c>
      <c r="D90" s="71"/>
      <c r="E90" s="49"/>
      <c r="F90" s="183" t="str">
        <f>INDEX('FR Y-15 Data'!$A$1:$DK$35,MATCH($F$2,'FR Y-15 Data'!$A$1:$A$35,0),MATCH($O90,'FR Y-15 Data'!$A$1:$DK$1,0))</f>
        <v>--------</v>
      </c>
      <c r="G90" s="12" t="s">
        <v>114</v>
      </c>
      <c r="H90" s="51" t="str">
        <f t="shared" si="13"/>
        <v>No text please</v>
      </c>
      <c r="I90" s="14"/>
      <c r="J90" s="182" t="str">
        <f t="shared" si="14"/>
        <v/>
      </c>
      <c r="K90" s="14"/>
      <c r="L90" s="248"/>
      <c r="M90" s="101"/>
      <c r="N90" s="243"/>
      <c r="O90" s="235" t="s">
        <v>407</v>
      </c>
      <c r="P90" s="236"/>
      <c r="Q90" s="237"/>
      <c r="R90" s="251"/>
      <c r="S90" s="8"/>
    </row>
    <row r="91" spans="1:19" s="15" customFormat="1" ht="15" customHeight="1">
      <c r="A91" s="251"/>
      <c r="B91" s="87"/>
      <c r="C91" s="70" t="s">
        <v>115</v>
      </c>
      <c r="D91" s="71"/>
      <c r="E91" s="49"/>
      <c r="F91" s="183" t="str">
        <f>INDEX('FR Y-15 Data'!$A$1:$DK$35,MATCH($F$2,'FR Y-15 Data'!$A$1:$A$35,0),MATCH($O91,'FR Y-15 Data'!$A$1:$DK$1,0))</f>
        <v>--------</v>
      </c>
      <c r="G91" s="12" t="s">
        <v>116</v>
      </c>
      <c r="H91" s="51" t="str">
        <f t="shared" si="13"/>
        <v>No text please</v>
      </c>
      <c r="I91" s="14"/>
      <c r="J91" s="182" t="str">
        <f t="shared" si="14"/>
        <v/>
      </c>
      <c r="K91" s="14"/>
      <c r="L91" s="248"/>
      <c r="M91" s="101"/>
      <c r="N91" s="243"/>
      <c r="O91" s="235" t="s">
        <v>408</v>
      </c>
      <c r="P91" s="236"/>
      <c r="Q91" s="237"/>
      <c r="R91" s="251"/>
      <c r="S91" s="8"/>
    </row>
    <row r="92" spans="1:19" s="15" customFormat="1" ht="15" customHeight="1">
      <c r="A92" s="251"/>
      <c r="B92" s="87"/>
      <c r="C92" s="70" t="s">
        <v>117</v>
      </c>
      <c r="D92" s="71"/>
      <c r="E92" s="49"/>
      <c r="F92" s="183" t="str">
        <f>INDEX('FR Y-15 Data'!$A$1:$DK$35,MATCH($F$2,'FR Y-15 Data'!$A$1:$A$35,0),MATCH($O92,'FR Y-15 Data'!$A$1:$DK$1,0))</f>
        <v>--------</v>
      </c>
      <c r="G92" s="12" t="s">
        <v>118</v>
      </c>
      <c r="H92" s="51" t="str">
        <f t="shared" si="13"/>
        <v>No text please</v>
      </c>
      <c r="I92" s="14"/>
      <c r="J92" s="182" t="str">
        <f t="shared" si="14"/>
        <v/>
      </c>
      <c r="K92" s="14"/>
      <c r="L92" s="248"/>
      <c r="M92" s="101"/>
      <c r="N92" s="243"/>
      <c r="O92" s="235" t="s">
        <v>409</v>
      </c>
      <c r="P92" s="236"/>
      <c r="Q92" s="237"/>
      <c r="R92" s="251"/>
      <c r="S92" s="8"/>
    </row>
    <row r="93" spans="1:19" s="15" customFormat="1" ht="15" customHeight="1">
      <c r="A93" s="251"/>
      <c r="B93" s="87"/>
      <c r="C93" s="70" t="s">
        <v>119</v>
      </c>
      <c r="D93" s="71"/>
      <c r="E93" s="49"/>
      <c r="F93" s="183" t="str">
        <f>INDEX('FR Y-15 Data'!$A$1:$DK$35,MATCH($F$2,'FR Y-15 Data'!$A$1:$A$35,0),MATCH($O93,'FR Y-15 Data'!$A$1:$DK$1,0))</f>
        <v>--------</v>
      </c>
      <c r="G93" s="12" t="s">
        <v>120</v>
      </c>
      <c r="H93" s="51" t="str">
        <f t="shared" si="13"/>
        <v>No text please</v>
      </c>
      <c r="I93" s="14"/>
      <c r="J93" s="182" t="str">
        <f t="shared" si="14"/>
        <v/>
      </c>
      <c r="K93" s="14"/>
      <c r="L93" s="248"/>
      <c r="M93" s="101"/>
      <c r="N93" s="243"/>
      <c r="O93" s="235" t="s">
        <v>410</v>
      </c>
      <c r="P93" s="236"/>
      <c r="Q93" s="237"/>
      <c r="R93" s="251"/>
      <c r="S93" s="8"/>
    </row>
    <row r="94" spans="1:19" s="15" customFormat="1" ht="15" customHeight="1">
      <c r="A94" s="251"/>
      <c r="B94" s="87"/>
      <c r="C94" s="70" t="s">
        <v>121</v>
      </c>
      <c r="D94" s="71"/>
      <c r="E94" s="49"/>
      <c r="F94" s="183" t="str">
        <f>INDEX('FR Y-15 Data'!$A$1:$DK$35,MATCH($F$2,'FR Y-15 Data'!$A$1:$A$35,0),MATCH($O94,'FR Y-15 Data'!$A$1:$DK$1,0))</f>
        <v>--------</v>
      </c>
      <c r="G94" s="12" t="s">
        <v>122</v>
      </c>
      <c r="H94" s="63" t="str">
        <f t="shared" si="13"/>
        <v>No text please</v>
      </c>
      <c r="I94" s="14"/>
      <c r="J94" s="182" t="str">
        <f t="shared" si="14"/>
        <v/>
      </c>
      <c r="K94" s="14"/>
      <c r="L94" s="248"/>
      <c r="M94" s="101"/>
      <c r="N94" s="243"/>
      <c r="O94" s="235" t="s">
        <v>411</v>
      </c>
      <c r="P94" s="236"/>
      <c r="Q94" s="237"/>
      <c r="R94" s="251"/>
      <c r="S94" s="8"/>
    </row>
    <row r="95" spans="1:19" s="15" customFormat="1" ht="15" hidden="1" customHeight="1">
      <c r="A95" s="251"/>
      <c r="B95" s="87"/>
      <c r="C95" s="70" t="s">
        <v>291</v>
      </c>
      <c r="D95" s="71"/>
      <c r="E95" s="49"/>
      <c r="F95" s="46"/>
      <c r="G95" s="12"/>
      <c r="H95" s="46"/>
      <c r="I95" s="7"/>
      <c r="J95" s="46"/>
      <c r="K95" s="7"/>
      <c r="L95" s="46"/>
      <c r="M95" s="37"/>
      <c r="N95" s="243"/>
      <c r="O95" s="235"/>
      <c r="P95" s="236"/>
      <c r="Q95" s="237"/>
      <c r="R95" s="251"/>
      <c r="S95" s="8"/>
    </row>
    <row r="96" spans="1:19" s="15" customFormat="1" ht="15" hidden="1" customHeight="1">
      <c r="A96" s="251"/>
      <c r="B96" s="87"/>
      <c r="C96" s="104" t="s">
        <v>292</v>
      </c>
      <c r="D96" s="105"/>
      <c r="E96" s="106"/>
      <c r="F96" s="183"/>
      <c r="G96" s="12" t="s">
        <v>293</v>
      </c>
      <c r="H96" s="86" t="str">
        <f>IF(ISTEXT(F96),"No text please",IF(F96&lt;0,"No negatives please",IF(ISBLANK(F96),"Please enter a value",IF(AND(F96=0,ISERROR(FIND("zero",J96))),"Please confirm zero",IF(AND(F96&lt;&gt;0,J96="Confirmed zero"),"Value not zero"," ")))))</f>
        <v>Please enter a value</v>
      </c>
      <c r="I96" s="14"/>
      <c r="J96" s="182"/>
      <c r="K96" s="14"/>
      <c r="L96" s="248"/>
      <c r="M96" s="101"/>
      <c r="N96" s="243"/>
      <c r="O96" s="235"/>
      <c r="P96" s="236"/>
      <c r="Q96" s="237"/>
      <c r="R96" s="251"/>
      <c r="S96" s="8"/>
    </row>
    <row r="97" spans="1:18" ht="15" customHeight="1">
      <c r="A97" s="6"/>
      <c r="B97" s="87"/>
      <c r="C97" s="231" t="s">
        <v>294</v>
      </c>
      <c r="D97" s="232"/>
      <c r="E97" s="232"/>
      <c r="F97" s="88" t="str">
        <f>IF(COUNTIF(H88:H94,"&lt;&gt; ")=0,SUM(F88:F94),"")</f>
        <v/>
      </c>
      <c r="G97" s="12" t="s">
        <v>295</v>
      </c>
      <c r="H97" s="107"/>
      <c r="I97" s="7"/>
      <c r="J97" s="107"/>
      <c r="K97" s="7"/>
      <c r="L97" s="7"/>
      <c r="M97" s="37"/>
      <c r="N97" s="243"/>
      <c r="O97" s="235"/>
      <c r="P97" s="236"/>
      <c r="Q97" s="237"/>
      <c r="R97" s="6"/>
    </row>
    <row r="98" spans="1:18" ht="20.100000000000001" customHeight="1">
      <c r="A98" s="6"/>
      <c r="B98" s="108"/>
      <c r="C98" s="109"/>
      <c r="D98" s="109"/>
      <c r="E98" s="94"/>
      <c r="F98" s="94"/>
      <c r="G98" s="110"/>
      <c r="H98" s="94"/>
      <c r="I98" s="94"/>
      <c r="J98" s="94"/>
      <c r="K98" s="94"/>
      <c r="L98" s="94"/>
      <c r="M98" s="96"/>
      <c r="N98" s="243"/>
      <c r="O98" s="235"/>
      <c r="P98" s="236"/>
      <c r="Q98" s="237"/>
      <c r="R98" s="6"/>
    </row>
    <row r="99" spans="1:18" ht="20.100000000000001" customHeight="1">
      <c r="A99" s="6"/>
      <c r="B99" s="33" t="s">
        <v>123</v>
      </c>
      <c r="C99" s="34"/>
      <c r="D99" s="34"/>
      <c r="E99" s="34"/>
      <c r="F99" s="34"/>
      <c r="G99" s="34"/>
      <c r="H99" s="34"/>
      <c r="I99" s="34"/>
      <c r="J99" s="34"/>
      <c r="K99" s="34"/>
      <c r="L99" s="34"/>
      <c r="M99" s="35"/>
      <c r="N99" s="243"/>
      <c r="O99" s="235"/>
      <c r="P99" s="236"/>
      <c r="Q99" s="237"/>
      <c r="R99" s="6"/>
    </row>
    <row r="100" spans="1:18" ht="20.100000000000001" customHeight="1">
      <c r="A100" s="6"/>
      <c r="B100" s="97"/>
      <c r="C100" s="16"/>
      <c r="D100" s="16"/>
      <c r="E100" s="17"/>
      <c r="F100" s="18"/>
      <c r="G100" s="23"/>
      <c r="H100" s="18"/>
      <c r="I100" s="7"/>
      <c r="J100" s="19"/>
      <c r="K100" s="7"/>
      <c r="L100" s="18"/>
      <c r="M100" s="37"/>
      <c r="N100" s="243"/>
      <c r="O100" s="235"/>
      <c r="P100" s="236"/>
      <c r="Q100" s="237"/>
      <c r="R100" s="6"/>
    </row>
    <row r="101" spans="1:18" ht="15" customHeight="1">
      <c r="A101" s="6"/>
      <c r="B101" s="97"/>
      <c r="C101" s="354" t="s">
        <v>296</v>
      </c>
      <c r="D101" s="356" t="s">
        <v>124</v>
      </c>
      <c r="E101" s="356" t="s">
        <v>436</v>
      </c>
      <c r="F101" s="358" t="str">
        <f>F87</f>
        <v>Amount in thousand USD</v>
      </c>
      <c r="G101" s="23"/>
      <c r="H101" s="18"/>
      <c r="I101" s="7"/>
      <c r="J101" s="19"/>
      <c r="K101" s="7"/>
      <c r="L101" s="18"/>
      <c r="M101" s="37"/>
      <c r="N101" s="243"/>
      <c r="O101" s="235"/>
      <c r="P101" s="236"/>
      <c r="Q101" s="237"/>
      <c r="R101" s="6"/>
    </row>
    <row r="102" spans="1:18" ht="15" customHeight="1">
      <c r="A102" s="6"/>
      <c r="B102" s="66"/>
      <c r="C102" s="355"/>
      <c r="D102" s="357"/>
      <c r="E102" s="357"/>
      <c r="F102" s="359"/>
      <c r="G102" s="65"/>
      <c r="H102" s="42" t="str">
        <f>H$19</f>
        <v>Checks</v>
      </c>
      <c r="I102" s="7"/>
      <c r="J102" s="42" t="str">
        <f>J$19</f>
        <v>Remarks</v>
      </c>
      <c r="K102" s="7"/>
      <c r="L102" s="42" t="str">
        <f>L$19</f>
        <v>Comments</v>
      </c>
      <c r="M102" s="37"/>
      <c r="N102" s="243"/>
      <c r="O102" s="235"/>
      <c r="P102" s="236"/>
      <c r="Q102" s="237"/>
      <c r="R102" s="6"/>
    </row>
    <row r="103" spans="1:18" ht="15" customHeight="1">
      <c r="A103" s="6"/>
      <c r="B103" s="66"/>
      <c r="C103" s="67" t="s">
        <v>125</v>
      </c>
      <c r="D103" s="111" t="s">
        <v>126</v>
      </c>
      <c r="E103" s="183" t="str">
        <f>INDEX('FR Y-15 Data'!$A$1:$DK$35,MATCH($F$2,'FR Y-15 Data'!$A$1:$A$35,0),MATCH($O103,'FR Y-15 Data'!$A$1:$DK$1,0))</f>
        <v>--------</v>
      </c>
      <c r="F103" s="112" t="str">
        <f t="shared" ref="F103:F114" si="15">IF(AND(ISNUMBER(E103),VLOOKUP(D103,$D$185:$H$199,5,FALSE)=" "),E103*VLOOKUP(D103,$D$185:$E$199,2,FALSE)," ")</f>
        <v xml:space="preserve"> </v>
      </c>
      <c r="G103" s="12" t="s">
        <v>127</v>
      </c>
      <c r="H103" s="59" t="str">
        <f>IF(ISTEXT(E103),"No text please",IF(E103&lt;0,"No negatives please",IF(ISBLANK(E103),"Please enter a value",IF(AND(E103=0,ISERROR(FIND("zero",J103))),"Please confirm zero",IF(AND(E103&lt;&gt;0,J103="Confirmed zero"),"Value not zero"," ")))))</f>
        <v>No text please</v>
      </c>
      <c r="I103" s="7"/>
      <c r="J103" s="182" t="str">
        <f t="shared" ref="J103:J114" si="16">IF(F103=0,"Confirmed zero","")</f>
        <v/>
      </c>
      <c r="K103" s="7"/>
      <c r="L103" s="248"/>
      <c r="M103" s="37"/>
      <c r="N103" s="243"/>
      <c r="O103" s="235" t="s">
        <v>442</v>
      </c>
      <c r="P103" s="234">
        <f>(0.967600527)^(-1)</f>
        <v>1.0334843482366147</v>
      </c>
      <c r="Q103" s="252"/>
      <c r="R103" s="6"/>
    </row>
    <row r="104" spans="1:18" ht="15" customHeight="1">
      <c r="A104" s="6"/>
      <c r="B104" s="66"/>
      <c r="C104" s="70" t="s">
        <v>128</v>
      </c>
      <c r="D104" s="113" t="s">
        <v>129</v>
      </c>
      <c r="E104" s="183" t="str">
        <f>INDEX('FR Y-15 Data'!$A$1:$DK$35,MATCH($F$2,'FR Y-15 Data'!$A$1:$A$35,0),MATCH($O104,'FR Y-15 Data'!$A$1:$DK$1,0))</f>
        <v>--------</v>
      </c>
      <c r="F104" s="114" t="str">
        <f t="shared" si="15"/>
        <v xml:space="preserve"> </v>
      </c>
      <c r="G104" s="12" t="s">
        <v>130</v>
      </c>
      <c r="H104" s="51" t="str">
        <f t="shared" ref="H104:H114" si="17">IF(ISTEXT(E104),"No text please",IF(E104&lt;0,"No negatives please",IF(ISBLANK(E104),"Please enter a value",IF(AND(E104=0,ISERROR(FIND("zero",J104))),"Please confirm zero",IF(AND(E104&lt;&gt;0,J104="Confirmed zero"),"Value not zero"," ")))))</f>
        <v>No text please</v>
      </c>
      <c r="I104" s="7"/>
      <c r="J104" s="182" t="str">
        <f t="shared" si="16"/>
        <v/>
      </c>
      <c r="K104" s="7"/>
      <c r="L104" s="248"/>
      <c r="M104" s="37"/>
      <c r="N104" s="243"/>
      <c r="O104" s="235" t="s">
        <v>443</v>
      </c>
      <c r="P104" s="234">
        <f>(0.465257154)^(-1)</f>
        <v>2.1493490028097448</v>
      </c>
      <c r="Q104" s="252"/>
      <c r="R104" s="6"/>
    </row>
    <row r="105" spans="1:18" ht="15" customHeight="1">
      <c r="A105" s="6"/>
      <c r="B105" s="66"/>
      <c r="C105" s="70" t="s">
        <v>131</v>
      </c>
      <c r="D105" s="113" t="s">
        <v>132</v>
      </c>
      <c r="E105" s="183" t="str">
        <f>INDEX('FR Y-15 Data'!$A$1:$DK$35,MATCH($F$2,'FR Y-15 Data'!$A$1:$A$35,0),MATCH($O105,'FR Y-15 Data'!$A$1:$DK$1,0))</f>
        <v>--------</v>
      </c>
      <c r="F105" s="114" t="str">
        <f t="shared" si="15"/>
        <v xml:space="preserve"> </v>
      </c>
      <c r="G105" s="12" t="s">
        <v>133</v>
      </c>
      <c r="H105" s="51" t="str">
        <f t="shared" si="17"/>
        <v>No text please</v>
      </c>
      <c r="I105" s="7"/>
      <c r="J105" s="182" t="str">
        <f t="shared" si="16"/>
        <v/>
      </c>
      <c r="K105" s="7"/>
      <c r="L105" s="248"/>
      <c r="M105" s="37"/>
      <c r="N105" s="243"/>
      <c r="O105" s="235" t="s">
        <v>444</v>
      </c>
      <c r="P105" s="234">
        <f>(0.971054972)^(-1)</f>
        <v>1.0298078160707878</v>
      </c>
      <c r="Q105" s="252"/>
      <c r="R105" s="6"/>
    </row>
    <row r="106" spans="1:18" ht="15" customHeight="1">
      <c r="A106" s="6"/>
      <c r="B106" s="66"/>
      <c r="C106" s="70" t="s">
        <v>134</v>
      </c>
      <c r="D106" s="113" t="s">
        <v>135</v>
      </c>
      <c r="E106" s="183" t="str">
        <f>INDEX('FR Y-15 Data'!$A$1:$DK$35,MATCH($F$2,'FR Y-15 Data'!$A$1:$A$35,0),MATCH($O106,'FR Y-15 Data'!$A$1:$DK$1,0))</f>
        <v>--------</v>
      </c>
      <c r="F106" s="114" t="str">
        <f t="shared" si="15"/>
        <v xml:space="preserve"> </v>
      </c>
      <c r="G106" s="12" t="s">
        <v>136</v>
      </c>
      <c r="H106" s="51" t="str">
        <f t="shared" si="17"/>
        <v>No text please</v>
      </c>
      <c r="I106" s="7"/>
      <c r="J106" s="182" t="str">
        <f t="shared" si="16"/>
        <v/>
      </c>
      <c r="K106" s="7"/>
      <c r="L106" s="248"/>
      <c r="M106" s="37"/>
      <c r="N106" s="243"/>
      <c r="O106" s="235" t="s">
        <v>445</v>
      </c>
      <c r="P106" s="234">
        <f>(1.078900069)^(-1)</f>
        <v>0.92686990086752885</v>
      </c>
      <c r="Q106" s="252"/>
      <c r="R106" s="6"/>
    </row>
    <row r="107" spans="1:18" ht="15" customHeight="1">
      <c r="A107" s="6"/>
      <c r="B107" s="66"/>
      <c r="C107" s="70" t="s">
        <v>137</v>
      </c>
      <c r="D107" s="113" t="s">
        <v>138</v>
      </c>
      <c r="E107" s="183" t="str">
        <f>INDEX('FR Y-15 Data'!$A$1:$DK$35,MATCH($F$2,'FR Y-15 Data'!$A$1:$A$35,0),MATCH($O107,'FR Y-15 Data'!$A$1:$DK$1,0))</f>
        <v>--------</v>
      </c>
      <c r="F107" s="114" t="str">
        <f t="shared" si="15"/>
        <v xml:space="preserve"> </v>
      </c>
      <c r="G107" s="12" t="s">
        <v>139</v>
      </c>
      <c r="H107" s="51" t="str">
        <f t="shared" si="17"/>
        <v>No text please</v>
      </c>
      <c r="I107" s="7"/>
      <c r="J107" s="182" t="str">
        <f t="shared" si="16"/>
        <v/>
      </c>
      <c r="K107" s="7"/>
      <c r="L107" s="248"/>
      <c r="M107" s="37"/>
      <c r="N107" s="243"/>
      <c r="O107" s="235" t="s">
        <v>446</v>
      </c>
      <c r="P107" s="234">
        <f>(0.162665411)^(-1)</f>
        <v>6.1475884384541954</v>
      </c>
      <c r="Q107" s="252"/>
      <c r="R107" s="6"/>
    </row>
    <row r="108" spans="1:18" ht="15" customHeight="1">
      <c r="A108" s="6"/>
      <c r="B108" s="66"/>
      <c r="C108" s="70" t="s">
        <v>140</v>
      </c>
      <c r="D108" s="113" t="s">
        <v>141</v>
      </c>
      <c r="E108" s="183" t="str">
        <f>INDEX('FR Y-15 Data'!$A$1:$DK$35,MATCH($F$2,'FR Y-15 Data'!$A$1:$A$35,0),MATCH($O108,'FR Y-15 Data'!$A$1:$DK$1,0))</f>
        <v>--------</v>
      </c>
      <c r="F108" s="114" t="str">
        <f t="shared" si="15"/>
        <v xml:space="preserve"> </v>
      </c>
      <c r="G108" s="12" t="s">
        <v>142</v>
      </c>
      <c r="H108" s="51" t="str">
        <f t="shared" si="17"/>
        <v>No text please</v>
      </c>
      <c r="I108" s="7"/>
      <c r="J108" s="182" t="str">
        <f t="shared" si="16"/>
        <v/>
      </c>
      <c r="K108" s="7"/>
      <c r="L108" s="248"/>
      <c r="M108" s="37"/>
      <c r="N108" s="243"/>
      <c r="O108" s="235" t="s">
        <v>447</v>
      </c>
      <c r="P108" s="234">
        <f>(1.3281)^(-1)</f>
        <v>0.75295534974775991</v>
      </c>
      <c r="Q108" s="252"/>
      <c r="R108" s="6"/>
    </row>
    <row r="109" spans="1:18" ht="15" customHeight="1">
      <c r="A109" s="6"/>
      <c r="B109" s="66"/>
      <c r="C109" s="70" t="s">
        <v>143</v>
      </c>
      <c r="D109" s="113" t="s">
        <v>144</v>
      </c>
      <c r="E109" s="183" t="str">
        <f>INDEX('FR Y-15 Data'!$A$1:$DK$35,MATCH($F$2,'FR Y-15 Data'!$A$1:$A$35,0),MATCH($O109,'FR Y-15 Data'!$A$1:$DK$1,0))</f>
        <v>--------</v>
      </c>
      <c r="F109" s="114" t="str">
        <f t="shared" si="15"/>
        <v xml:space="preserve"> </v>
      </c>
      <c r="G109" s="12" t="s">
        <v>145</v>
      </c>
      <c r="H109" s="51" t="str">
        <f t="shared" si="17"/>
        <v>No text please</v>
      </c>
      <c r="I109" s="7"/>
      <c r="J109" s="182" t="str">
        <f t="shared" si="16"/>
        <v/>
      </c>
      <c r="K109" s="7"/>
      <c r="L109" s="248"/>
      <c r="M109" s="37"/>
      <c r="N109" s="243"/>
      <c r="O109" s="235" t="s">
        <v>448</v>
      </c>
      <c r="P109" s="234">
        <f>(1.564303096)^(-1)</f>
        <v>0.63926230316685384</v>
      </c>
      <c r="Q109" s="252"/>
      <c r="R109" s="6"/>
    </row>
    <row r="110" spans="1:18" ht="15" customHeight="1">
      <c r="A110" s="6"/>
      <c r="B110" s="66"/>
      <c r="C110" s="70" t="s">
        <v>146</v>
      </c>
      <c r="D110" s="113" t="s">
        <v>147</v>
      </c>
      <c r="E110" s="183" t="str">
        <f>INDEX('FR Y-15 Data'!$A$1:$DK$35,MATCH($F$2,'FR Y-15 Data'!$A$1:$A$35,0),MATCH($O110,'FR Y-15 Data'!$A$1:$DK$1,0))</f>
        <v>--------</v>
      </c>
      <c r="F110" s="114" t="str">
        <f t="shared" si="15"/>
        <v xml:space="preserve"> </v>
      </c>
      <c r="G110" s="12" t="s">
        <v>148</v>
      </c>
      <c r="H110" s="51" t="str">
        <f t="shared" si="17"/>
        <v>No text please</v>
      </c>
      <c r="I110" s="7"/>
      <c r="J110" s="182" t="str">
        <f t="shared" si="16"/>
        <v/>
      </c>
      <c r="K110" s="7"/>
      <c r="L110" s="248"/>
      <c r="M110" s="37"/>
      <c r="N110" s="243"/>
      <c r="O110" s="235" t="s">
        <v>449</v>
      </c>
      <c r="P110" s="234">
        <f>(0.128923169)^(-1)</f>
        <v>7.7565577060861726</v>
      </c>
      <c r="Q110" s="252"/>
      <c r="R110" s="6"/>
    </row>
    <row r="111" spans="1:18" ht="15" customHeight="1">
      <c r="A111" s="6"/>
      <c r="B111" s="66"/>
      <c r="C111" s="70" t="s">
        <v>149</v>
      </c>
      <c r="D111" s="113" t="s">
        <v>150</v>
      </c>
      <c r="E111" s="183" t="str">
        <f>INDEX('FR Y-15 Data'!$A$1:$DK$35,MATCH($F$2,'FR Y-15 Data'!$A$1:$A$35,0),MATCH($O111,'FR Y-15 Data'!$A$1:$DK$1,0))</f>
        <v>--------</v>
      </c>
      <c r="F111" s="114" t="str">
        <f t="shared" si="15"/>
        <v xml:space="preserve"> </v>
      </c>
      <c r="G111" s="12" t="s">
        <v>151</v>
      </c>
      <c r="H111" s="51" t="str">
        <f t="shared" si="17"/>
        <v>No text please</v>
      </c>
      <c r="I111" s="7"/>
      <c r="J111" s="182" t="str">
        <f t="shared" si="16"/>
        <v/>
      </c>
      <c r="K111" s="7"/>
      <c r="L111" s="248"/>
      <c r="M111" s="37"/>
      <c r="N111" s="243"/>
      <c r="O111" s="235" t="s">
        <v>450</v>
      </c>
      <c r="P111" s="234">
        <f>(0.017130647)^(-1)</f>
        <v>58.374911350400254</v>
      </c>
      <c r="Q111" s="252"/>
      <c r="R111" s="6"/>
    </row>
    <row r="112" spans="1:18" ht="15" customHeight="1">
      <c r="A112" s="6"/>
      <c r="B112" s="66"/>
      <c r="C112" s="70" t="s">
        <v>152</v>
      </c>
      <c r="D112" s="113" t="s">
        <v>153</v>
      </c>
      <c r="E112" s="183" t="str">
        <f>INDEX('FR Y-15 Data'!$A$1:$DK$35,MATCH($F$2,'FR Y-15 Data'!$A$1:$A$35,0),MATCH($O112,'FR Y-15 Data'!$A$1:$DK$1,0))</f>
        <v>--------</v>
      </c>
      <c r="F112" s="114" t="str">
        <f t="shared" si="15"/>
        <v xml:space="preserve"> </v>
      </c>
      <c r="G112" s="12" t="s">
        <v>154</v>
      </c>
      <c r="H112" s="51" t="str">
        <f t="shared" si="17"/>
        <v>No text please</v>
      </c>
      <c r="I112" s="7"/>
      <c r="J112" s="182" t="str">
        <f t="shared" si="16"/>
        <v/>
      </c>
      <c r="K112" s="7"/>
      <c r="L112" s="248"/>
      <c r="M112" s="37"/>
      <c r="N112" s="243"/>
      <c r="O112" s="235" t="s">
        <v>451</v>
      </c>
      <c r="P112" s="234">
        <f>(0.010260329)^(-1)</f>
        <v>97.462761671677384</v>
      </c>
      <c r="Q112" s="252"/>
      <c r="R112" s="6"/>
    </row>
    <row r="113" spans="1:18" ht="15" customHeight="1">
      <c r="A113" s="6"/>
      <c r="B113" s="66"/>
      <c r="C113" s="70" t="s">
        <v>155</v>
      </c>
      <c r="D113" s="113" t="s">
        <v>156</v>
      </c>
      <c r="E113" s="183" t="str">
        <f>INDEX('FR Y-15 Data'!$A$1:$DK$35,MATCH($F$2,'FR Y-15 Data'!$A$1:$A$35,0),MATCH($O113,'FR Y-15 Data'!$A$1:$DK$1,0))</f>
        <v>--------</v>
      </c>
      <c r="F113" s="114" t="str">
        <f t="shared" si="15"/>
        <v xml:space="preserve"> </v>
      </c>
      <c r="G113" s="12" t="s">
        <v>157</v>
      </c>
      <c r="H113" s="51" t="str">
        <f t="shared" si="17"/>
        <v>No text please</v>
      </c>
      <c r="I113" s="7"/>
      <c r="J113" s="182" t="str">
        <f t="shared" si="16"/>
        <v/>
      </c>
      <c r="K113" s="7"/>
      <c r="L113" s="248"/>
      <c r="M113" s="37"/>
      <c r="N113" s="243"/>
      <c r="O113" s="235" t="s">
        <v>452</v>
      </c>
      <c r="P113" s="234">
        <f>(0.153532787)^(-1)</f>
        <v>6.5132667721325213</v>
      </c>
      <c r="Q113" s="252"/>
      <c r="R113" s="6"/>
    </row>
    <row r="114" spans="1:18" ht="15" customHeight="1">
      <c r="A114" s="6"/>
      <c r="B114" s="66"/>
      <c r="C114" s="70" t="s">
        <v>158</v>
      </c>
      <c r="D114" s="113" t="s">
        <v>159</v>
      </c>
      <c r="E114" s="183" t="str">
        <f>INDEX('FR Y-15 Data'!$A$1:$DK$35,MATCH($F$2,'FR Y-15 Data'!$A$1:$A$35,0),MATCH($O114,'FR Y-15 Data'!$A$1:$DK$1,0))</f>
        <v>--------</v>
      </c>
      <c r="F114" s="114" t="str">
        <f t="shared" si="15"/>
        <v xml:space="preserve"> </v>
      </c>
      <c r="G114" s="12" t="s">
        <v>160</v>
      </c>
      <c r="H114" s="63" t="str">
        <f t="shared" si="17"/>
        <v>No text please</v>
      </c>
      <c r="I114" s="7"/>
      <c r="J114" s="182" t="str">
        <f t="shared" si="16"/>
        <v/>
      </c>
      <c r="K114" s="7"/>
      <c r="L114" s="248"/>
      <c r="M114" s="37"/>
      <c r="N114" s="243"/>
      <c r="O114" s="235" t="s">
        <v>412</v>
      </c>
      <c r="P114" s="186"/>
      <c r="Q114" s="252"/>
      <c r="R114" s="6"/>
    </row>
    <row r="115" spans="1:18" ht="15" hidden="1" customHeight="1">
      <c r="A115" s="6"/>
      <c r="B115" s="66"/>
      <c r="C115" s="70" t="str">
        <f>"m. Ancillary data: "</f>
        <v xml:space="preserve">m. Ancillary data: </v>
      </c>
      <c r="D115" s="113"/>
      <c r="E115" s="115"/>
      <c r="F115" s="116"/>
      <c r="G115" s="12"/>
      <c r="H115" s="46"/>
      <c r="I115" s="7"/>
      <c r="J115" s="46"/>
      <c r="K115" s="7"/>
      <c r="L115" s="46"/>
      <c r="M115" s="37"/>
      <c r="N115" s="243"/>
      <c r="O115" s="235"/>
      <c r="P115" s="186"/>
      <c r="Q115" s="252"/>
      <c r="R115" s="6"/>
    </row>
    <row r="116" spans="1:18" ht="15" hidden="1" customHeight="1">
      <c r="A116" s="6"/>
      <c r="B116" s="66"/>
      <c r="C116" s="74" t="s">
        <v>211</v>
      </c>
      <c r="D116" s="113" t="s">
        <v>212</v>
      </c>
      <c r="E116" s="253"/>
      <c r="F116" s="117" t="str">
        <f>IF(AND(ISNUMBER(E116),VLOOKUP(D116,$D$185:$H$199,5,FALSE)=" "),E116*VLOOKUP(D116,$D$185:$E$199,2,FALSE)," ")</f>
        <v xml:space="preserve"> </v>
      </c>
      <c r="G116" s="12" t="s">
        <v>297</v>
      </c>
      <c r="H116" s="59" t="str">
        <f>IF(ISTEXT(E116),"No text please",IF(E116&lt;0,"No negatives please",IF(ISBLANK(E116),"Please enter a value",IF(AND(E116=0,ISERROR(FIND("zero",J116))),"Please confirm zero",IF(AND(E116&lt;&gt;0,J116="Confirmed zero"),"Value not zero"," ")))))</f>
        <v>Please enter a value</v>
      </c>
      <c r="I116" s="7"/>
      <c r="J116" s="182"/>
      <c r="K116" s="7"/>
      <c r="L116" s="248"/>
      <c r="M116" s="37"/>
      <c r="N116" s="243"/>
      <c r="O116" s="235"/>
      <c r="P116" s="186"/>
      <c r="Q116" s="252"/>
      <c r="R116" s="6"/>
    </row>
    <row r="117" spans="1:18" ht="15" hidden="1" customHeight="1">
      <c r="A117" s="6"/>
      <c r="B117" s="66"/>
      <c r="C117" s="74" t="s">
        <v>213</v>
      </c>
      <c r="D117" s="113" t="s">
        <v>214</v>
      </c>
      <c r="E117" s="254"/>
      <c r="F117" s="117" t="str">
        <f>IF(AND(ISNUMBER(E117),VLOOKUP(D117,$D$185:$H$199,5,FALSE)=" "),E117*VLOOKUP(D117,$D$185:$E$199,2,FALSE)," ")</f>
        <v xml:space="preserve"> </v>
      </c>
      <c r="G117" s="12" t="s">
        <v>298</v>
      </c>
      <c r="H117" s="51" t="str">
        <f>IF(ISTEXT(E117),"No text please",IF(E117&lt;0,"No negatives please",IF(ISBLANK(E117),"Please enter a value",IF(AND(E117=0,ISERROR(FIND("zero",J117))),"Please confirm zero",IF(AND(E117&lt;&gt;0,J117="Confirmed zero"),"Value not zero"," ")))))</f>
        <v>Please enter a value</v>
      </c>
      <c r="I117" s="7"/>
      <c r="J117" s="182"/>
      <c r="K117" s="7"/>
      <c r="L117" s="248"/>
      <c r="M117" s="37"/>
      <c r="N117" s="243"/>
      <c r="O117" s="235"/>
      <c r="P117" s="186"/>
      <c r="Q117" s="252"/>
      <c r="R117" s="6"/>
    </row>
    <row r="118" spans="1:18" ht="15" hidden="1" customHeight="1">
      <c r="A118" s="6"/>
      <c r="B118" s="66"/>
      <c r="C118" s="104" t="s">
        <v>215</v>
      </c>
      <c r="D118" s="118" t="s">
        <v>216</v>
      </c>
      <c r="E118" s="255"/>
      <c r="F118" s="117" t="str">
        <f>IF(AND(ISNUMBER(E118),VLOOKUP(D118,$D$185:$H$199,5,FALSE)=" "),E118*VLOOKUP(D118,$D$185:$E$199,2,FALSE)," ")</f>
        <v xml:space="preserve"> </v>
      </c>
      <c r="G118" s="12" t="s">
        <v>299</v>
      </c>
      <c r="H118" s="63" t="str">
        <f>IF(ISTEXT(E118),"No text please",IF(E118&lt;0,"No negatives please",IF(ISBLANK(E118),"Please enter a value",IF(AND(E118=0,ISERROR(FIND("zero",J118))),"Please confirm zero",IF(AND(E118&lt;&gt;0,J118="Confirmed zero"),"Value not zero"," ")))))</f>
        <v>Please enter a value</v>
      </c>
      <c r="I118" s="7"/>
      <c r="J118" s="182"/>
      <c r="K118" s="7"/>
      <c r="L118" s="248"/>
      <c r="M118" s="37"/>
      <c r="N118" s="243"/>
      <c r="O118" s="235"/>
      <c r="P118" s="186"/>
      <c r="Q118" s="252"/>
      <c r="R118" s="6"/>
    </row>
    <row r="119" spans="1:18" ht="15" customHeight="1">
      <c r="A119" s="6"/>
      <c r="B119" s="66"/>
      <c r="C119" s="360" t="s">
        <v>300</v>
      </c>
      <c r="D119" s="361"/>
      <c r="E119" s="362"/>
      <c r="F119" s="119" t="str">
        <f>INDEX('FR Y-15 Data'!$A$1:$DK$35,MATCH($F$2,'FR Y-15 Data'!$A$1:$A$35,0),MATCH($O119,'FR Y-15 Data'!$A$1:$DK$1,0))</f>
        <v>--------</v>
      </c>
      <c r="G119" s="12" t="s">
        <v>301</v>
      </c>
      <c r="H119" s="7"/>
      <c r="I119" s="7"/>
      <c r="J119" s="7"/>
      <c r="K119" s="7"/>
      <c r="L119" s="7"/>
      <c r="M119" s="37"/>
      <c r="N119" s="243"/>
      <c r="O119" s="235" t="s">
        <v>6</v>
      </c>
      <c r="P119" s="186"/>
      <c r="Q119" s="252"/>
      <c r="R119" s="6"/>
    </row>
    <row r="120" spans="1:18" ht="30" customHeight="1">
      <c r="A120" s="6"/>
      <c r="B120" s="97"/>
      <c r="C120" s="16"/>
      <c r="D120" s="16"/>
      <c r="E120" s="17"/>
      <c r="F120" s="18"/>
      <c r="G120" s="23"/>
      <c r="H120" s="18"/>
      <c r="I120" s="7"/>
      <c r="J120" s="19"/>
      <c r="K120" s="7"/>
      <c r="L120" s="18"/>
      <c r="M120" s="37"/>
      <c r="N120" s="243"/>
      <c r="O120" s="235"/>
      <c r="P120" s="186"/>
      <c r="Q120" s="252"/>
      <c r="R120" s="6"/>
    </row>
    <row r="121" spans="1:18" ht="15" customHeight="1">
      <c r="A121" s="6"/>
      <c r="B121" s="36"/>
      <c r="C121" s="38" t="s">
        <v>302</v>
      </c>
      <c r="D121" s="39"/>
      <c r="E121" s="40"/>
      <c r="F121" s="230" t="str">
        <f>F$19</f>
        <v>Amount in thousand USD</v>
      </c>
      <c r="G121" s="65"/>
      <c r="H121" s="42" t="str">
        <f>H$19</f>
        <v>Checks</v>
      </c>
      <c r="I121" s="7"/>
      <c r="J121" s="42" t="str">
        <f>J$19</f>
        <v>Remarks</v>
      </c>
      <c r="K121" s="7"/>
      <c r="L121" s="42" t="str">
        <f>L$19</f>
        <v>Comments</v>
      </c>
      <c r="M121" s="37"/>
      <c r="N121" s="243"/>
      <c r="O121" s="235"/>
      <c r="P121" s="186"/>
      <c r="Q121" s="252"/>
      <c r="R121" s="6"/>
    </row>
    <row r="122" spans="1:18" ht="15" customHeight="1">
      <c r="A122" s="6"/>
      <c r="B122" s="120"/>
      <c r="C122" s="231" t="s">
        <v>303</v>
      </c>
      <c r="D122" s="232"/>
      <c r="E122" s="232"/>
      <c r="F122" s="183" t="str">
        <f>INDEX('FR Y-15 Data'!$A$1:$DK$35,MATCH($F$2,'FR Y-15 Data'!$A$1:$A$35,0),MATCH($O122,'FR Y-15 Data'!$A$1:$DK$1,0))</f>
        <v>--------</v>
      </c>
      <c r="G122" s="12" t="s">
        <v>304</v>
      </c>
      <c r="H122" s="86" t="str">
        <f>IF(ISTEXT(F122),"No text please",IF(F122&lt;0,"No negatives please",IF(ISBLANK(F122),"Please enter a value",IF(AND(F122=0,ISERROR(FIND("zero",J122))),"Please confirm zero",IF(AND(F122&lt;&gt;0,J122="Confirmed zero"),"Value not zero"," ")))))</f>
        <v>No text please</v>
      </c>
      <c r="I122" s="7"/>
      <c r="J122" s="182" t="str">
        <f t="shared" ref="J122" si="18">IF(F122=0,"Confirmed zero","")</f>
        <v/>
      </c>
      <c r="K122" s="7"/>
      <c r="L122" s="248"/>
      <c r="M122" s="37"/>
      <c r="N122" s="243"/>
      <c r="O122" s="235" t="s">
        <v>7</v>
      </c>
      <c r="P122" s="186"/>
      <c r="Q122" s="252"/>
      <c r="R122" s="6"/>
    </row>
    <row r="123" spans="1:18" ht="30" customHeight="1">
      <c r="A123" s="6"/>
      <c r="B123" s="97"/>
      <c r="C123" s="16"/>
      <c r="D123" s="16"/>
      <c r="E123" s="17"/>
      <c r="F123" s="18"/>
      <c r="G123" s="23"/>
      <c r="H123" s="18"/>
      <c r="I123" s="7"/>
      <c r="J123" s="19"/>
      <c r="K123" s="7"/>
      <c r="L123" s="18"/>
      <c r="M123" s="37"/>
      <c r="N123" s="243"/>
      <c r="O123" s="235"/>
      <c r="P123" s="186"/>
      <c r="Q123" s="252"/>
      <c r="R123" s="6"/>
    </row>
    <row r="124" spans="1:18" ht="15" customHeight="1">
      <c r="A124" s="6"/>
      <c r="B124" s="36"/>
      <c r="C124" s="38" t="s">
        <v>305</v>
      </c>
      <c r="D124" s="39"/>
      <c r="E124" s="40"/>
      <c r="F124" s="230" t="str">
        <f>F$19</f>
        <v>Amount in thousand USD</v>
      </c>
      <c r="G124" s="65"/>
      <c r="H124" s="42" t="str">
        <f>H$19</f>
        <v>Checks</v>
      </c>
      <c r="I124" s="7"/>
      <c r="J124" s="42" t="str">
        <f>J$19</f>
        <v>Remarks</v>
      </c>
      <c r="K124" s="7"/>
      <c r="L124" s="42" t="str">
        <f>L$19</f>
        <v>Comments</v>
      </c>
      <c r="M124" s="37"/>
      <c r="N124" s="243"/>
      <c r="O124" s="235"/>
      <c r="P124" s="186"/>
      <c r="Q124" s="252"/>
      <c r="R124" s="6"/>
    </row>
    <row r="125" spans="1:18" ht="15" customHeight="1">
      <c r="A125" s="6"/>
      <c r="B125" s="66"/>
      <c r="C125" s="67" t="s">
        <v>161</v>
      </c>
      <c r="D125" s="99"/>
      <c r="E125" s="100"/>
      <c r="F125" s="183" t="str">
        <f>INDEX('FR Y-15 Data'!$A$1:$DK$35,MATCH($F$2,'FR Y-15 Data'!$A$1:$A$35,0),MATCH($O125,'FR Y-15 Data'!$A$1:$DK$1,0))</f>
        <v>--------</v>
      </c>
      <c r="G125" s="12" t="s">
        <v>162</v>
      </c>
      <c r="H125" s="59" t="str">
        <f>IF(ISTEXT(F125),"No text please",IF(F125&lt;0,"No negatives please",IF(ISBLANK(F125),"Please enter a value",IF(AND(F125=0,ISERROR(FIND("zero",J125))),"Please confirm zero",IF(AND(F125&lt;&gt;0,J125="Confirmed zero"),"Value not zero"," ")))))</f>
        <v>No text please</v>
      </c>
      <c r="I125" s="7"/>
      <c r="J125" s="182" t="str">
        <f t="shared" ref="J125:J126" si="19">IF(F125=0,"Confirmed zero","")</f>
        <v/>
      </c>
      <c r="K125" s="7"/>
      <c r="L125" s="248"/>
      <c r="M125" s="37"/>
      <c r="N125" s="243"/>
      <c r="O125" s="235" t="s">
        <v>413</v>
      </c>
      <c r="P125" s="186"/>
      <c r="Q125" s="252"/>
      <c r="R125" s="6"/>
    </row>
    <row r="126" spans="1:18" ht="15" customHeight="1">
      <c r="A126" s="6"/>
      <c r="B126" s="66"/>
      <c r="C126" s="121" t="s">
        <v>163</v>
      </c>
      <c r="D126" s="122"/>
      <c r="E126" s="106"/>
      <c r="F126" s="183" t="str">
        <f>INDEX('FR Y-15 Data'!$A$1:$DK$35,MATCH($F$2,'FR Y-15 Data'!$A$1:$A$35,0),MATCH($O126,'FR Y-15 Data'!$A$1:$DK$1,0))</f>
        <v>--------</v>
      </c>
      <c r="G126" s="12" t="s">
        <v>164</v>
      </c>
      <c r="H126" s="63" t="str">
        <f>IF(ISTEXT(F126),"No text please",IF(F126&lt;0,"No negatives please",IF(ISBLANK(F126),"Please enter a value",IF(AND(F126=0,ISERROR(FIND("zero",J126))),"Please confirm zero",IF(AND(F126&lt;&gt;0,J126="Confirmed zero"),"Value not zero"," ")))))</f>
        <v>No text please</v>
      </c>
      <c r="I126" s="7"/>
      <c r="J126" s="182" t="str">
        <f t="shared" si="19"/>
        <v/>
      </c>
      <c r="K126" s="7"/>
      <c r="L126" s="248"/>
      <c r="M126" s="37"/>
      <c r="N126" s="243"/>
      <c r="O126" s="235" t="s">
        <v>414</v>
      </c>
      <c r="P126" s="186"/>
      <c r="Q126" s="252"/>
      <c r="R126" s="6"/>
    </row>
    <row r="127" spans="1:18" ht="15" customHeight="1">
      <c r="A127" s="6"/>
      <c r="B127" s="66"/>
      <c r="C127" s="231" t="s">
        <v>306</v>
      </c>
      <c r="D127" s="232"/>
      <c r="E127" s="232"/>
      <c r="F127" s="88" t="str">
        <f>IF(COUNTIF(H125:H126,"&lt;&gt; ")=0,SUM(F125:F126),"")</f>
        <v/>
      </c>
      <c r="G127" s="12" t="s">
        <v>307</v>
      </c>
      <c r="H127" s="7"/>
      <c r="I127" s="7"/>
      <c r="J127" s="7"/>
      <c r="K127" s="7"/>
      <c r="L127" s="7"/>
      <c r="M127" s="37"/>
      <c r="N127" s="243"/>
      <c r="O127" s="235"/>
      <c r="P127" s="186"/>
      <c r="Q127" s="252"/>
      <c r="R127" s="6"/>
    </row>
    <row r="128" spans="1:18" ht="20.100000000000001" customHeight="1">
      <c r="A128" s="6"/>
      <c r="B128" s="108"/>
      <c r="C128" s="109"/>
      <c r="D128" s="109"/>
      <c r="E128" s="94"/>
      <c r="F128" s="94"/>
      <c r="G128" s="110"/>
      <c r="H128" s="94"/>
      <c r="I128" s="94"/>
      <c r="J128" s="94"/>
      <c r="K128" s="94"/>
      <c r="L128" s="94"/>
      <c r="M128" s="96"/>
      <c r="N128" s="243"/>
      <c r="O128" s="235"/>
      <c r="P128" s="186"/>
      <c r="Q128" s="252"/>
      <c r="R128" s="6"/>
    </row>
    <row r="129" spans="1:19" ht="20.100000000000001" customHeight="1">
      <c r="A129" s="6"/>
      <c r="B129" s="123" t="s">
        <v>165</v>
      </c>
      <c r="C129" s="34"/>
      <c r="D129" s="34"/>
      <c r="E129" s="34"/>
      <c r="F129" s="34"/>
      <c r="G129" s="34"/>
      <c r="H129" s="34"/>
      <c r="I129" s="34"/>
      <c r="J129" s="34"/>
      <c r="K129" s="34"/>
      <c r="L129" s="34"/>
      <c r="M129" s="35"/>
      <c r="N129" s="243"/>
      <c r="O129" s="235"/>
      <c r="P129" s="186"/>
      <c r="Q129" s="252"/>
      <c r="R129" s="6"/>
    </row>
    <row r="130" spans="1:19" ht="20.100000000000001" customHeight="1">
      <c r="A130" s="6"/>
      <c r="B130" s="97"/>
      <c r="C130" s="16"/>
      <c r="D130" s="16"/>
      <c r="E130" s="17"/>
      <c r="F130" s="18"/>
      <c r="G130" s="23"/>
      <c r="H130" s="18"/>
      <c r="I130" s="7"/>
      <c r="J130" s="19"/>
      <c r="K130" s="7"/>
      <c r="L130" s="18"/>
      <c r="M130" s="37"/>
      <c r="N130" s="243"/>
      <c r="O130" s="235"/>
      <c r="P130" s="186"/>
      <c r="Q130" s="252"/>
      <c r="R130" s="6"/>
    </row>
    <row r="131" spans="1:19" ht="15" customHeight="1">
      <c r="A131" s="6"/>
      <c r="B131" s="36"/>
      <c r="C131" s="38" t="s">
        <v>308</v>
      </c>
      <c r="D131" s="39"/>
      <c r="E131" s="40"/>
      <c r="F131" s="230" t="str">
        <f>F$19</f>
        <v>Amount in thousand USD</v>
      </c>
      <c r="G131" s="65"/>
      <c r="H131" s="42" t="str">
        <f>H$19</f>
        <v>Checks</v>
      </c>
      <c r="I131" s="7"/>
      <c r="J131" s="42" t="str">
        <f>J$19</f>
        <v>Remarks</v>
      </c>
      <c r="K131" s="7"/>
      <c r="L131" s="42" t="str">
        <f>L$19</f>
        <v>Comments</v>
      </c>
      <c r="M131" s="37"/>
      <c r="N131" s="243"/>
      <c r="O131" s="235"/>
      <c r="P131" s="186"/>
      <c r="Q131" s="252"/>
      <c r="R131" s="6"/>
    </row>
    <row r="132" spans="1:19" ht="15" customHeight="1">
      <c r="A132" s="6"/>
      <c r="B132" s="124"/>
      <c r="C132" s="125" t="s">
        <v>166</v>
      </c>
      <c r="D132" s="68"/>
      <c r="E132" s="45"/>
      <c r="F132" s="183" t="str">
        <f>INDEX('FR Y-15 Data'!$A$1:$DK$35,MATCH($F$2,'FR Y-15 Data'!$A$1:$A$35,0),MATCH($O132,'FR Y-15 Data'!$A$1:$DK$1,0))</f>
        <v>--------</v>
      </c>
      <c r="G132" s="12" t="s">
        <v>167</v>
      </c>
      <c r="H132" s="59" t="str">
        <f>IF(ISTEXT(F132),"No text please",IF(F132&lt;0,"No negatives please",IF(ISBLANK(F132),"Please enter a value",IF(AND(F132=0,ISERROR(FIND("zero",J132))),"Please confirm zero",IF(AND(F132&lt;&gt;0,J132="Confirmed zero"),"Value not zero"," ")))))</f>
        <v>No text please</v>
      </c>
      <c r="I132" s="7"/>
      <c r="J132" s="182" t="str">
        <f t="shared" ref="J132:J133" si="20">IF(F132=0,"Confirmed zero","")</f>
        <v/>
      </c>
      <c r="K132" s="7"/>
      <c r="L132" s="248"/>
      <c r="M132" s="37"/>
      <c r="N132" s="243"/>
      <c r="O132" s="235" t="s">
        <v>415</v>
      </c>
      <c r="P132" s="186"/>
      <c r="Q132" s="252"/>
      <c r="R132" s="6"/>
    </row>
    <row r="133" spans="1:19" ht="15" customHeight="1">
      <c r="A133" s="6"/>
      <c r="B133" s="124"/>
      <c r="C133" s="121" t="s">
        <v>168</v>
      </c>
      <c r="D133" s="122"/>
      <c r="E133" s="106"/>
      <c r="F133" s="183" t="str">
        <f>INDEX('FR Y-15 Data'!$A$1:$DK$35,MATCH($F$2,'FR Y-15 Data'!$A$1:$A$35,0),MATCH($O133,'FR Y-15 Data'!$A$1:$DK$1,0))</f>
        <v>--------</v>
      </c>
      <c r="G133" s="12" t="s">
        <v>169</v>
      </c>
      <c r="H133" s="63" t="str">
        <f>IF(ISTEXT(F133),"No text please",IF(F133&lt;0,"No negatives please",IF(ISBLANK(F133),"Please enter a value",IF(AND(F133=0,ISERROR(FIND("zero",J133))),"Please confirm zero",IF(AND(F133&lt;&gt;0,J133="Confirmed zero"),"Value not zero"," ")))))</f>
        <v>No text please</v>
      </c>
      <c r="I133" s="7"/>
      <c r="J133" s="182" t="str">
        <f t="shared" si="20"/>
        <v/>
      </c>
      <c r="K133" s="7"/>
      <c r="L133" s="248"/>
      <c r="M133" s="37"/>
      <c r="N133" s="243"/>
      <c r="O133" s="235" t="s">
        <v>416</v>
      </c>
      <c r="P133" s="186"/>
      <c r="Q133" s="252"/>
      <c r="R133" s="6"/>
    </row>
    <row r="134" spans="1:19" ht="15" customHeight="1">
      <c r="A134" s="6"/>
      <c r="B134" s="124"/>
      <c r="C134" s="231" t="s">
        <v>170</v>
      </c>
      <c r="D134" s="232"/>
      <c r="E134" s="232"/>
      <c r="F134" s="88" t="str">
        <f>IF(COUNTIF(H132:H133,"&lt;&gt; ")=0,SUM(F132:F133),"")</f>
        <v/>
      </c>
      <c r="G134" s="12" t="s">
        <v>171</v>
      </c>
      <c r="H134" s="7"/>
      <c r="I134" s="7"/>
      <c r="J134" s="7"/>
      <c r="K134" s="7"/>
      <c r="L134" s="7"/>
      <c r="M134" s="37"/>
      <c r="N134" s="243"/>
      <c r="O134" s="235"/>
      <c r="P134" s="186"/>
      <c r="Q134" s="252"/>
      <c r="R134" s="6"/>
    </row>
    <row r="135" spans="1:19" ht="30" customHeight="1">
      <c r="A135" s="6"/>
      <c r="B135" s="97"/>
      <c r="C135" s="16"/>
      <c r="D135" s="16"/>
      <c r="E135" s="17"/>
      <c r="F135" s="18"/>
      <c r="G135" s="23"/>
      <c r="H135" s="18"/>
      <c r="I135" s="7"/>
      <c r="J135" s="19"/>
      <c r="K135" s="7"/>
      <c r="L135" s="18"/>
      <c r="M135" s="37"/>
      <c r="N135" s="243"/>
      <c r="O135" s="235"/>
      <c r="P135" s="186"/>
      <c r="Q135" s="252"/>
      <c r="R135" s="6"/>
    </row>
    <row r="136" spans="1:19" ht="15" customHeight="1">
      <c r="A136" s="6"/>
      <c r="B136" s="36"/>
      <c r="C136" s="38" t="s">
        <v>309</v>
      </c>
      <c r="D136" s="39"/>
      <c r="E136" s="40"/>
      <c r="F136" s="230" t="str">
        <f>F$19</f>
        <v>Amount in thousand USD</v>
      </c>
      <c r="G136" s="65"/>
      <c r="H136" s="42" t="str">
        <f>H$19</f>
        <v>Checks</v>
      </c>
      <c r="I136" s="7"/>
      <c r="J136" s="42" t="str">
        <f>J$19</f>
        <v>Remarks</v>
      </c>
      <c r="K136" s="7"/>
      <c r="L136" s="42" t="str">
        <f>L$19</f>
        <v>Comments</v>
      </c>
      <c r="M136" s="37"/>
      <c r="N136" s="243"/>
      <c r="O136" s="235"/>
      <c r="P136" s="186"/>
      <c r="Q136" s="252"/>
      <c r="R136" s="6"/>
    </row>
    <row r="137" spans="1:19" ht="15" customHeight="1">
      <c r="A137" s="6"/>
      <c r="B137" s="66"/>
      <c r="C137" s="67" t="s">
        <v>172</v>
      </c>
      <c r="D137" s="99"/>
      <c r="E137" s="100"/>
      <c r="F137" s="183" t="str">
        <f>INDEX('FR Y-15 Data'!$A$1:$DK$35,MATCH($F$2,'FR Y-15 Data'!$A$1:$A$35,0),MATCH($O137,'FR Y-15 Data'!$A$1:$DK$1,0))</f>
        <v>--------</v>
      </c>
      <c r="G137" s="12" t="s">
        <v>173</v>
      </c>
      <c r="H137" s="59" t="str">
        <f>IF(ISTEXT(F137),"No text please",IF(F137&lt;0,"No negatives please",IF(ISBLANK(F137),"Please enter a value",IF(AND(F137=0,ISERROR(FIND("zero",J137))),"Please confirm zero",IF(AND(F137&lt;&gt;0,J137="Confirmed zero"),"Value not zero",IF(SUM($F$137:$F$138)&lt;SUM($F$139:$F$140),"10.a. + 10.b. &lt; 10.c. + 10.d."," "))))))</f>
        <v>No text please</v>
      </c>
      <c r="I137" s="7"/>
      <c r="J137" s="182" t="str">
        <f t="shared" ref="J137:J140" si="21">IF(F137=0,"Confirmed zero","")</f>
        <v/>
      </c>
      <c r="K137" s="7"/>
      <c r="L137" s="249"/>
      <c r="M137" s="37"/>
      <c r="N137" s="243"/>
      <c r="O137" s="235" t="s">
        <v>417</v>
      </c>
      <c r="P137" s="186"/>
      <c r="Q137" s="252"/>
      <c r="R137" s="6"/>
    </row>
    <row r="138" spans="1:19" ht="15" customHeight="1">
      <c r="A138" s="6"/>
      <c r="B138" s="66"/>
      <c r="C138" s="70" t="s">
        <v>174</v>
      </c>
      <c r="D138" s="71"/>
      <c r="E138" s="49"/>
      <c r="F138" s="183" t="str">
        <f>INDEX('FR Y-15 Data'!$A$1:$DK$35,MATCH($F$2,'FR Y-15 Data'!$A$1:$A$35,0),MATCH($O138,'FR Y-15 Data'!$A$1:$DK$1,0))</f>
        <v>--------</v>
      </c>
      <c r="G138" s="12" t="s">
        <v>175</v>
      </c>
      <c r="H138" s="51" t="str">
        <f>IF(ISTEXT(F138),"No text please",IF(F138&lt;0,"No negatives please",IF(ISBLANK(F138),"Please enter a value",IF(AND(F138=0,ISERROR(FIND("zero",J138))),"Please confirm zero",IF(AND(F138&lt;&gt;0,J138="Confirmed zero"),"Value not zero",IF(SUM($F$137:$F$138)&lt;SUM($F$139:$F$140),"10.a. + 10.b. &lt; 10.c. + 10.d."," "))))))</f>
        <v>No text please</v>
      </c>
      <c r="I138" s="7"/>
      <c r="J138" s="182" t="str">
        <f t="shared" si="21"/>
        <v/>
      </c>
      <c r="K138" s="7"/>
      <c r="L138" s="249"/>
      <c r="M138" s="37"/>
      <c r="N138" s="243"/>
      <c r="O138" s="235" t="s">
        <v>418</v>
      </c>
      <c r="P138" s="186"/>
      <c r="Q138" s="252"/>
      <c r="R138" s="6"/>
    </row>
    <row r="139" spans="1:19" ht="15" customHeight="1">
      <c r="A139" s="6"/>
      <c r="B139" s="66"/>
      <c r="C139" s="70" t="s">
        <v>176</v>
      </c>
      <c r="D139" s="71"/>
      <c r="E139" s="49"/>
      <c r="F139" s="183" t="str">
        <f>INDEX('FR Y-15 Data'!$A$1:$DK$35,MATCH($F$2,'FR Y-15 Data'!$A$1:$A$35,0),MATCH($O139,'FR Y-15 Data'!$A$1:$DK$1,0))</f>
        <v>--------</v>
      </c>
      <c r="G139" s="12" t="s">
        <v>177</v>
      </c>
      <c r="H139" s="51" t="str">
        <f>IF(ISTEXT(F139),"No text please",IF(F139&lt;0,"No negatives please",IF(ISBLANK(F139),"Please enter a value",IF(AND(F139=0,ISERROR(FIND("zero",J139))),"Please confirm zero",IF(AND(F139&lt;&gt;0,J139="Confirmed zero"),"Value not zero",IF(SUM($F$137:$F$138)&lt;SUM($F$139:$F$140),"10.a. + 10.b. &lt; 10.c. + 10.d."," "))))))</f>
        <v>No text please</v>
      </c>
      <c r="I139" s="7"/>
      <c r="J139" s="182" t="str">
        <f t="shared" si="21"/>
        <v/>
      </c>
      <c r="K139" s="7"/>
      <c r="L139" s="249"/>
      <c r="M139" s="37"/>
      <c r="N139" s="243"/>
      <c r="O139" s="235" t="s">
        <v>419</v>
      </c>
      <c r="P139" s="186"/>
      <c r="Q139" s="252"/>
      <c r="R139" s="6"/>
    </row>
    <row r="140" spans="1:19" ht="15" customHeight="1">
      <c r="A140" s="6"/>
      <c r="B140" s="66"/>
      <c r="C140" s="126" t="s">
        <v>178</v>
      </c>
      <c r="D140" s="127"/>
      <c r="E140" s="49"/>
      <c r="F140" s="183" t="str">
        <f>INDEX('FR Y-15 Data'!$A$1:$DK$35,MATCH($F$2,'FR Y-15 Data'!$A$1:$A$35,0),MATCH($O140,'FR Y-15 Data'!$A$1:$DK$1,0))</f>
        <v>--------</v>
      </c>
      <c r="G140" s="12" t="s">
        <v>179</v>
      </c>
      <c r="H140" s="63" t="str">
        <f>IF(ISTEXT(F140),"No text please",IF(F140&lt;0,"No negatives please",IF(ISBLANK(F140),"Please enter a value",IF(AND(F140=0,ISERROR(FIND("zero",J140))),"Please confirm zero",IF(AND(F140&lt;&gt;0,J140="Confirmed zero"),"Value not zero",IF(SUM($F$137:$F$138)&lt;SUM($F$139:$F$140),"10.a. + 10.b. &lt; 10.c. + 10.d."," "))))))</f>
        <v>No text please</v>
      </c>
      <c r="I140" s="7"/>
      <c r="J140" s="182" t="str">
        <f t="shared" si="21"/>
        <v/>
      </c>
      <c r="K140" s="7"/>
      <c r="L140" s="249"/>
      <c r="M140" s="37"/>
      <c r="N140" s="243"/>
      <c r="O140" s="235" t="s">
        <v>420</v>
      </c>
      <c r="P140" s="186"/>
      <c r="Q140" s="252"/>
      <c r="R140" s="6"/>
    </row>
    <row r="141" spans="1:19" s="15" customFormat="1" ht="15" hidden="1" customHeight="1">
      <c r="A141" s="251"/>
      <c r="B141" s="87"/>
      <c r="C141" s="70" t="s">
        <v>310</v>
      </c>
      <c r="D141" s="71"/>
      <c r="E141" s="49"/>
      <c r="F141" s="46"/>
      <c r="G141" s="12"/>
      <c r="H141" s="46"/>
      <c r="I141" s="7"/>
      <c r="J141" s="46"/>
      <c r="K141" s="7"/>
      <c r="L141" s="46"/>
      <c r="M141" s="37"/>
      <c r="N141" s="243"/>
      <c r="O141" s="235"/>
      <c r="P141" s="187"/>
      <c r="Q141" s="256"/>
      <c r="R141" s="251"/>
      <c r="S141" s="8"/>
    </row>
    <row r="142" spans="1:19" ht="15" hidden="1" customHeight="1">
      <c r="A142" s="6"/>
      <c r="B142" s="66"/>
      <c r="C142" s="104" t="s">
        <v>311</v>
      </c>
      <c r="D142" s="105"/>
      <c r="E142" s="106"/>
      <c r="F142" s="183"/>
      <c r="G142" s="12" t="s">
        <v>312</v>
      </c>
      <c r="H142" s="86" t="str">
        <f>IF(ISTEXT(F142),"No text please",IF(F142&lt;0,"No negatives please",IF(ISBLANK(F142),"Please enter a value",IF(AND(F142=0,ISERROR(FIND("zero",J142))),"Please confirm zero",IF(AND(F142&lt;&gt;0,J142="Confirmed zero"),"Value not zero"," ")))))</f>
        <v>Please enter a value</v>
      </c>
      <c r="I142" s="7"/>
      <c r="J142" s="182"/>
      <c r="K142" s="7"/>
      <c r="L142" s="248"/>
      <c r="M142" s="37"/>
      <c r="N142" s="243"/>
      <c r="O142" s="235" t="s">
        <v>421</v>
      </c>
      <c r="P142" s="186"/>
      <c r="Q142" s="252"/>
      <c r="R142" s="6"/>
    </row>
    <row r="143" spans="1:19" ht="15" customHeight="1">
      <c r="A143" s="6"/>
      <c r="B143" s="66"/>
      <c r="C143" s="231" t="s">
        <v>313</v>
      </c>
      <c r="D143" s="232"/>
      <c r="E143" s="232"/>
      <c r="F143" s="88" t="str">
        <f>INDEX('FR Y-15 Data'!$A$1:$DK$35,MATCH($F$2,'FR Y-15 Data'!$A$1:$A$35,0),MATCH($O143,'FR Y-15 Data'!$A$1:$DK$1,0))</f>
        <v>--------</v>
      </c>
      <c r="G143" s="12" t="s">
        <v>314</v>
      </c>
      <c r="H143" s="7"/>
      <c r="I143" s="7"/>
      <c r="J143" s="7"/>
      <c r="K143" s="7"/>
      <c r="L143" s="7"/>
      <c r="M143" s="37"/>
      <c r="N143" s="243"/>
      <c r="O143" s="235" t="s">
        <v>10</v>
      </c>
      <c r="P143" s="186"/>
      <c r="Q143" s="252"/>
      <c r="R143" s="6"/>
    </row>
    <row r="144" spans="1:19" ht="30" customHeight="1">
      <c r="A144" s="6"/>
      <c r="B144" s="97"/>
      <c r="C144" s="16"/>
      <c r="D144" s="16"/>
      <c r="E144" s="17"/>
      <c r="F144" s="18"/>
      <c r="G144" s="23"/>
      <c r="H144" s="18"/>
      <c r="I144" s="7"/>
      <c r="J144" s="19"/>
      <c r="K144" s="7"/>
      <c r="L144" s="18"/>
      <c r="M144" s="37"/>
      <c r="N144" s="243"/>
      <c r="O144" s="235"/>
      <c r="P144" s="186"/>
      <c r="Q144" s="252"/>
      <c r="R144" s="6"/>
    </row>
    <row r="145" spans="1:19" ht="15" customHeight="1">
      <c r="A145" s="6"/>
      <c r="B145" s="36"/>
      <c r="C145" s="38" t="s">
        <v>315</v>
      </c>
      <c r="D145" s="39"/>
      <c r="E145" s="40"/>
      <c r="F145" s="230" t="str">
        <f>F$19</f>
        <v>Amount in thousand USD</v>
      </c>
      <c r="G145" s="65"/>
      <c r="H145" s="42" t="str">
        <f>H$19</f>
        <v>Checks</v>
      </c>
      <c r="I145" s="7"/>
      <c r="J145" s="42" t="str">
        <f>J$19</f>
        <v>Remarks</v>
      </c>
      <c r="K145" s="7"/>
      <c r="L145" s="42" t="str">
        <f>L$19</f>
        <v>Comments</v>
      </c>
      <c r="M145" s="37"/>
      <c r="N145" s="243"/>
      <c r="O145" s="235"/>
      <c r="P145" s="186"/>
      <c r="Q145" s="252"/>
      <c r="R145" s="6"/>
    </row>
    <row r="146" spans="1:19" ht="15" customHeight="1">
      <c r="A146" s="6"/>
      <c r="B146" s="66"/>
      <c r="C146" s="231" t="s">
        <v>316</v>
      </c>
      <c r="D146" s="232"/>
      <c r="E146" s="232"/>
      <c r="F146" s="183" t="str">
        <f>INDEX('FR Y-15 Data'!$A$1:$DK$35,MATCH($F$2,'FR Y-15 Data'!$A$1:$A$35,0),MATCH($O146,'FR Y-15 Data'!$A$1:$DK$1,0))</f>
        <v>--------</v>
      </c>
      <c r="G146" s="12" t="s">
        <v>180</v>
      </c>
      <c r="H146" s="86" t="str">
        <f>IF(ISTEXT(F146),"No text please",IF(F146&lt;0,"No negatives please",IF(ISBLANK(F146),"Please enter a value",IF(AND(F146=0,ISERROR(FIND("zero",J146))),"Please confirm zero",IF(AND(F146&lt;&gt;0,J146="Confirmed zero"),"Value not zero"," ")))))</f>
        <v>No text please</v>
      </c>
      <c r="I146" s="7"/>
      <c r="J146" s="182" t="str">
        <f t="shared" ref="J146" si="22">IF(F146=0,"Confirmed zero","")</f>
        <v/>
      </c>
      <c r="K146" s="7"/>
      <c r="L146" s="248"/>
      <c r="M146" s="37"/>
      <c r="N146" s="243"/>
      <c r="O146" s="235" t="s">
        <v>11</v>
      </c>
      <c r="P146" s="186"/>
      <c r="Q146" s="252"/>
      <c r="R146" s="6"/>
    </row>
    <row r="147" spans="1:19" ht="20.100000000000001" customHeight="1">
      <c r="A147" s="6"/>
      <c r="B147" s="108"/>
      <c r="C147" s="128"/>
      <c r="D147" s="128"/>
      <c r="E147" s="129"/>
      <c r="F147" s="129"/>
      <c r="G147" s="110"/>
      <c r="H147" s="94"/>
      <c r="I147" s="94"/>
      <c r="J147" s="94"/>
      <c r="K147" s="94"/>
      <c r="L147" s="94"/>
      <c r="M147" s="96"/>
      <c r="N147" s="243"/>
      <c r="O147" s="235"/>
      <c r="P147" s="186"/>
      <c r="Q147" s="252"/>
      <c r="R147" s="6"/>
    </row>
    <row r="148" spans="1:19" ht="20.100000000000001" customHeight="1">
      <c r="A148" s="6"/>
      <c r="B148" s="123" t="s">
        <v>181</v>
      </c>
      <c r="C148" s="34"/>
      <c r="D148" s="34"/>
      <c r="E148" s="34"/>
      <c r="F148" s="34"/>
      <c r="G148" s="34"/>
      <c r="H148" s="34"/>
      <c r="I148" s="34"/>
      <c r="J148" s="34"/>
      <c r="K148" s="34"/>
      <c r="L148" s="34"/>
      <c r="M148" s="35"/>
      <c r="N148" s="243"/>
      <c r="O148" s="235"/>
      <c r="P148" s="186"/>
      <c r="Q148" s="252"/>
      <c r="R148" s="6"/>
    </row>
    <row r="149" spans="1:19" ht="20.100000000000001" customHeight="1">
      <c r="A149" s="6"/>
      <c r="B149" s="97"/>
      <c r="C149" s="16"/>
      <c r="D149" s="16"/>
      <c r="E149" s="17"/>
      <c r="F149" s="18"/>
      <c r="G149" s="23"/>
      <c r="H149" s="18"/>
      <c r="I149" s="7"/>
      <c r="J149" s="19"/>
      <c r="K149" s="7"/>
      <c r="L149" s="18"/>
      <c r="M149" s="37"/>
      <c r="N149" s="243"/>
      <c r="O149" s="235"/>
      <c r="P149" s="186"/>
      <c r="Q149" s="252"/>
      <c r="R149" s="6"/>
    </row>
    <row r="150" spans="1:19" ht="15" customHeight="1">
      <c r="A150" s="6"/>
      <c r="B150" s="36"/>
      <c r="C150" s="38" t="s">
        <v>317</v>
      </c>
      <c r="D150" s="39"/>
      <c r="E150" s="40"/>
      <c r="F150" s="230" t="str">
        <f>F$19</f>
        <v>Amount in thousand USD</v>
      </c>
      <c r="G150" s="65"/>
      <c r="H150" s="42" t="str">
        <f>H$19</f>
        <v>Checks</v>
      </c>
      <c r="I150" s="7"/>
      <c r="J150" s="42" t="str">
        <f>J$19</f>
        <v>Remarks</v>
      </c>
      <c r="K150" s="7"/>
      <c r="L150" s="42" t="str">
        <f>L$19</f>
        <v>Comments</v>
      </c>
      <c r="M150" s="37"/>
      <c r="N150" s="243"/>
      <c r="O150" s="235"/>
      <c r="P150" s="186"/>
      <c r="Q150" s="252"/>
      <c r="R150" s="6"/>
    </row>
    <row r="151" spans="1:19" ht="15" customHeight="1">
      <c r="A151" s="6"/>
      <c r="B151" s="120"/>
      <c r="C151" s="67" t="s">
        <v>318</v>
      </c>
      <c r="D151" s="99"/>
      <c r="E151" s="100"/>
      <c r="F151" s="183" t="str">
        <f>INDEX('FR Y-15 Data'!$A$1:$DK$35,MATCH($F$2,'FR Y-15 Data'!$A$1:$A$35,0),MATCH($O151,'FR Y-15 Data'!$A$1:$DK$1,0))</f>
        <v>--------</v>
      </c>
      <c r="G151" s="12" t="s">
        <v>319</v>
      </c>
      <c r="H151" s="86" t="str">
        <f>IF(ISTEXT(F151),"No text please",IF(F151&lt;0,"No negatives please",IF(ISBLANK(F151),"Please enter a value",IF(AND(F151=0,ISERROR(FIND("zero",J151))),"Please confirm zero",IF(AND(F151&lt;&gt;0,J151="Confirmed zero"),"Value not zero"," ")))))</f>
        <v>No text please</v>
      </c>
      <c r="I151" s="7"/>
      <c r="J151" s="182" t="str">
        <f t="shared" ref="J151" si="23">IF(F151=0,"Confirmed zero","")</f>
        <v/>
      </c>
      <c r="K151" s="7"/>
      <c r="L151" s="248"/>
      <c r="M151" s="37"/>
      <c r="N151" s="243"/>
      <c r="O151" s="235" t="s">
        <v>12</v>
      </c>
      <c r="P151" s="186"/>
      <c r="Q151" s="252"/>
      <c r="R151" s="6"/>
    </row>
    <row r="152" spans="1:19" s="15" customFormat="1" ht="15" hidden="1" customHeight="1">
      <c r="A152" s="251"/>
      <c r="B152" s="87"/>
      <c r="C152" s="70" t="s">
        <v>320</v>
      </c>
      <c r="D152" s="71"/>
      <c r="E152" s="49"/>
      <c r="F152" s="46"/>
      <c r="G152" s="12"/>
      <c r="H152" s="46"/>
      <c r="I152" s="7"/>
      <c r="J152" s="46"/>
      <c r="K152" s="7"/>
      <c r="L152" s="46"/>
      <c r="M152" s="37"/>
      <c r="N152" s="243"/>
      <c r="O152" s="235"/>
      <c r="P152" s="187"/>
      <c r="Q152" s="256"/>
      <c r="R152" s="251"/>
      <c r="S152" s="8"/>
    </row>
    <row r="153" spans="1:19" ht="15" hidden="1" customHeight="1">
      <c r="A153" s="6"/>
      <c r="B153" s="120"/>
      <c r="C153" s="104" t="s">
        <v>321</v>
      </c>
      <c r="D153" s="105"/>
      <c r="E153" s="106"/>
      <c r="F153" s="183"/>
      <c r="G153" s="12" t="s">
        <v>322</v>
      </c>
      <c r="H153" s="86" t="str">
        <f>IF(ISTEXT(F153),"No text please",IF(F153&lt;0,"No negatives please",IF(ISBLANK(F153),"Please enter a value",IF(AND(F153=0,ISERROR(FIND("zero",J153))),"Please confirm zero",IF(AND(F153&lt;&gt;0,J153="Confirmed zero"),"Value not zero"," ")))))</f>
        <v>Please enter a value</v>
      </c>
      <c r="I153" s="7"/>
      <c r="J153" s="182" t="str">
        <f t="shared" ref="J153" si="24">IF(F153=0,"Confirmed zero","")</f>
        <v>Confirmed zero</v>
      </c>
      <c r="K153" s="7"/>
      <c r="L153" s="248"/>
      <c r="M153" s="37"/>
      <c r="N153" s="243"/>
      <c r="O153" s="235"/>
      <c r="P153" s="186"/>
      <c r="Q153" s="252"/>
      <c r="R153" s="6"/>
    </row>
    <row r="154" spans="1:19" ht="15" customHeight="1">
      <c r="A154" s="6"/>
      <c r="B154" s="66"/>
      <c r="C154" s="231" t="s">
        <v>323</v>
      </c>
      <c r="D154" s="232"/>
      <c r="E154" s="232"/>
      <c r="F154" s="88" t="str">
        <f>IF(COUNTIF(H151,"&lt;&gt; ")=0,SUM(F151),"")</f>
        <v/>
      </c>
      <c r="G154" s="12" t="s">
        <v>324</v>
      </c>
      <c r="H154" s="18"/>
      <c r="I154" s="24"/>
      <c r="J154" s="130"/>
      <c r="K154" s="24"/>
      <c r="L154" s="25"/>
      <c r="M154" s="37"/>
      <c r="N154" s="243"/>
      <c r="O154" s="235"/>
      <c r="P154" s="186"/>
      <c r="Q154" s="252"/>
      <c r="R154" s="6"/>
    </row>
    <row r="155" spans="1:19" ht="30" customHeight="1">
      <c r="A155" s="6"/>
      <c r="B155" s="97"/>
      <c r="C155" s="16"/>
      <c r="D155" s="16"/>
      <c r="E155" s="17"/>
      <c r="F155" s="18"/>
      <c r="G155" s="23"/>
      <c r="H155" s="18"/>
      <c r="I155" s="7"/>
      <c r="J155" s="19"/>
      <c r="K155" s="7"/>
      <c r="L155" s="18"/>
      <c r="M155" s="37"/>
      <c r="N155" s="243"/>
      <c r="O155" s="235"/>
      <c r="P155" s="186"/>
      <c r="Q155" s="252"/>
      <c r="R155" s="6"/>
    </row>
    <row r="156" spans="1:19" ht="15" customHeight="1">
      <c r="A156" s="6"/>
      <c r="B156" s="36"/>
      <c r="C156" s="38" t="s">
        <v>325</v>
      </c>
      <c r="D156" s="39"/>
      <c r="E156" s="40"/>
      <c r="F156" s="230" t="str">
        <f>F$19</f>
        <v>Amount in thousand USD</v>
      </c>
      <c r="G156" s="65"/>
      <c r="H156" s="42" t="str">
        <f>H$19</f>
        <v>Checks</v>
      </c>
      <c r="I156" s="7"/>
      <c r="J156" s="42" t="str">
        <f>J$19</f>
        <v>Remarks</v>
      </c>
      <c r="K156" s="7"/>
      <c r="L156" s="42" t="str">
        <f>L$19</f>
        <v>Comments</v>
      </c>
      <c r="M156" s="37"/>
      <c r="N156" s="243"/>
      <c r="O156" s="235"/>
      <c r="P156" s="186"/>
      <c r="Q156" s="252"/>
      <c r="R156" s="6"/>
    </row>
    <row r="157" spans="1:19" ht="15" customHeight="1">
      <c r="A157" s="6"/>
      <c r="B157" s="66"/>
      <c r="C157" s="67" t="s">
        <v>182</v>
      </c>
      <c r="D157" s="99"/>
      <c r="E157" s="100"/>
      <c r="F157" s="183" t="str">
        <f>INDEX('FR Y-15 Data'!$A$1:$DK$35,MATCH($F$2,'FR Y-15 Data'!$A$1:$A$35,0),MATCH($O157,'FR Y-15 Data'!$A$1:$DK$1,0))</f>
        <v>--------</v>
      </c>
      <c r="G157" s="12" t="s">
        <v>183</v>
      </c>
      <c r="H157" s="59" t="str">
        <f>IF(ISTEXT(F157),"No text please",IF(F157&lt;0,"No negatives please",IF(ISBLANK(F157),"Please enter a value",IF(AND(F157=0,ISERROR(FIND("zero",J157))),"Please confirm zero",IF(AND(F157&lt;&gt;0,J157="Confirmed zero"),"Value not zero",IF($F$157&lt;$F$158,"&lt; 13.a.(1)"," "))))))</f>
        <v>No text please</v>
      </c>
      <c r="I157" s="7"/>
      <c r="J157" s="182" t="str">
        <f t="shared" ref="J157:J159" si="25">IF(F157=0,"Confirmed zero","")</f>
        <v/>
      </c>
      <c r="K157" s="7"/>
      <c r="L157" s="249"/>
      <c r="M157" s="37"/>
      <c r="N157" s="243"/>
      <c r="O157" s="235" t="s">
        <v>422</v>
      </c>
      <c r="P157" s="186"/>
      <c r="Q157" s="252"/>
      <c r="R157" s="6"/>
    </row>
    <row r="158" spans="1:19" ht="15" customHeight="1">
      <c r="A158" s="6"/>
      <c r="B158" s="66"/>
      <c r="C158" s="74" t="s">
        <v>184</v>
      </c>
      <c r="D158" s="75"/>
      <c r="E158" s="49"/>
      <c r="F158" s="183" t="str">
        <f>INDEX('FR Y-15 Data'!$A$1:$DK$35,MATCH($F$2,'FR Y-15 Data'!$A$1:$A$35,0),MATCH($O158,'FR Y-15 Data'!$A$1:$DK$1,0))</f>
        <v>--------</v>
      </c>
      <c r="G158" s="12" t="s">
        <v>185</v>
      </c>
      <c r="H158" s="51" t="str">
        <f>IF(ISTEXT(F158),"No text please",IF(F158&lt;0,"No negatives please",IF(ISBLANK(F158),"Please enter a value",IF(AND(F158=0,ISERROR(FIND("zero",J158))),"Please confirm zero",IF(AND(F158&lt;&gt;0,J158="Confirmed zero"),"Value not zero",IF($F$157&lt;$F$158,"&gt; 13.a."," "))))))</f>
        <v>No text please</v>
      </c>
      <c r="I158" s="7"/>
      <c r="J158" s="182" t="str">
        <f t="shared" si="25"/>
        <v/>
      </c>
      <c r="K158" s="7"/>
      <c r="L158" s="248"/>
      <c r="M158" s="37"/>
      <c r="N158" s="243"/>
      <c r="O158" s="235" t="s">
        <v>423</v>
      </c>
      <c r="P158" s="186"/>
      <c r="Q158" s="252"/>
      <c r="R158" s="6"/>
    </row>
    <row r="159" spans="1:19" ht="15" customHeight="1">
      <c r="A159" s="6"/>
      <c r="B159" s="66"/>
      <c r="C159" s="70" t="s">
        <v>186</v>
      </c>
      <c r="D159" s="71"/>
      <c r="E159" s="49"/>
      <c r="F159" s="183" t="str">
        <f>INDEX('FR Y-15 Data'!$A$1:$DK$35,MATCH($F$2,'FR Y-15 Data'!$A$1:$A$35,0),MATCH($O159,'FR Y-15 Data'!$A$1:$DK$1,0))</f>
        <v>--------</v>
      </c>
      <c r="G159" s="12" t="s">
        <v>187</v>
      </c>
      <c r="H159" s="63" t="str">
        <f>IF(ISTEXT(F159),"No text please",IF(F159&lt;0,"No negatives please",IF(ISBLANK(F159),"Please enter a value",IF(AND(F159=0,ISERROR(FIND("zero",J159))),"Please confirm zero",IF(AND(F159&lt;&gt;0,J159="Confirmed zero"),"Value not zero"," ")))))</f>
        <v>No text please</v>
      </c>
      <c r="I159" s="7"/>
      <c r="J159" s="182" t="str">
        <f t="shared" si="25"/>
        <v/>
      </c>
      <c r="K159" s="7"/>
      <c r="L159" s="248"/>
      <c r="M159" s="37"/>
      <c r="N159" s="243"/>
      <c r="O159" s="235" t="s">
        <v>424</v>
      </c>
      <c r="P159" s="186"/>
      <c r="Q159" s="252"/>
      <c r="R159" s="6"/>
    </row>
    <row r="160" spans="1:19" s="15" customFormat="1" ht="15" hidden="1" customHeight="1">
      <c r="A160" s="251"/>
      <c r="B160" s="87"/>
      <c r="C160" s="70" t="s">
        <v>326</v>
      </c>
      <c r="D160" s="71"/>
      <c r="E160" s="49"/>
      <c r="F160" s="46"/>
      <c r="G160" s="12"/>
      <c r="H160" s="46"/>
      <c r="I160" s="7"/>
      <c r="J160" s="46"/>
      <c r="K160" s="7"/>
      <c r="L160" s="46"/>
      <c r="M160" s="37"/>
      <c r="N160" s="243"/>
      <c r="O160" s="235"/>
      <c r="P160" s="187"/>
      <c r="Q160" s="256"/>
      <c r="R160" s="251"/>
      <c r="S160" s="8"/>
    </row>
    <row r="161" spans="1:18" ht="15" hidden="1" customHeight="1">
      <c r="A161" s="6"/>
      <c r="B161" s="120"/>
      <c r="C161" s="104" t="s">
        <v>327</v>
      </c>
      <c r="D161" s="105"/>
      <c r="E161" s="106"/>
      <c r="F161" s="183"/>
      <c r="G161" s="12" t="s">
        <v>328</v>
      </c>
      <c r="H161" s="86" t="str">
        <f>IF(ISTEXT(F161),"No text please",IF(F161&lt;0,"No negatives please",IF(ISBLANK(F161),"Please enter a value",IF(AND(F161=0,ISERROR(FIND("zero",J161))),"Please confirm zero",IF(AND(F161&lt;&gt;0,J161="Confirmed zero"),"Value not zero"," ")))))</f>
        <v>Please enter a value</v>
      </c>
      <c r="I161" s="7"/>
      <c r="J161" s="182"/>
      <c r="K161" s="7"/>
      <c r="L161" s="248"/>
      <c r="M161" s="37"/>
      <c r="N161" s="243"/>
      <c r="O161" s="235"/>
      <c r="P161" s="186"/>
      <c r="Q161" s="252"/>
      <c r="R161" s="6"/>
    </row>
    <row r="162" spans="1:18" ht="15" customHeight="1">
      <c r="A162" s="6"/>
      <c r="B162" s="66"/>
      <c r="C162" s="231" t="s">
        <v>329</v>
      </c>
      <c r="D162" s="232"/>
      <c r="E162" s="232"/>
      <c r="F162" s="88" t="str">
        <f>IF(COUNTIF(H157:H159,"&lt;&gt; ")=0,MAX(F157-F158,0)+F159,"")</f>
        <v/>
      </c>
      <c r="G162" s="12" t="s">
        <v>330</v>
      </c>
      <c r="H162" s="7"/>
      <c r="I162" s="7"/>
      <c r="J162" s="7"/>
      <c r="K162" s="7"/>
      <c r="L162" s="7"/>
      <c r="M162" s="37"/>
      <c r="N162" s="243"/>
      <c r="O162" s="235"/>
      <c r="P162" s="186"/>
      <c r="Q162" s="252"/>
      <c r="R162" s="6"/>
    </row>
    <row r="163" spans="1:18" ht="20.100000000000001" customHeight="1">
      <c r="A163" s="6"/>
      <c r="B163" s="108"/>
      <c r="C163" s="109"/>
      <c r="D163" s="109"/>
      <c r="E163" s="94"/>
      <c r="F163" s="94"/>
      <c r="G163" s="110"/>
      <c r="H163" s="94"/>
      <c r="I163" s="94"/>
      <c r="J163" s="94"/>
      <c r="K163" s="94"/>
      <c r="L163" s="94"/>
      <c r="M163" s="96"/>
      <c r="N163" s="243"/>
      <c r="O163" s="235"/>
      <c r="P163" s="186"/>
      <c r="Q163" s="252"/>
      <c r="R163" s="6"/>
    </row>
    <row r="164" spans="1:18" ht="20.100000000000001" customHeight="1">
      <c r="A164" s="6"/>
      <c r="B164" s="123" t="s">
        <v>331</v>
      </c>
      <c r="C164" s="34"/>
      <c r="D164" s="34"/>
      <c r="E164" s="34"/>
      <c r="F164" s="34"/>
      <c r="G164" s="34"/>
      <c r="H164" s="34"/>
      <c r="I164" s="34"/>
      <c r="J164" s="34"/>
      <c r="K164" s="34"/>
      <c r="L164" s="34"/>
      <c r="M164" s="35"/>
      <c r="N164" s="243"/>
      <c r="O164" s="235"/>
      <c r="P164" s="186"/>
      <c r="Q164" s="252"/>
      <c r="R164" s="6"/>
    </row>
    <row r="165" spans="1:18" ht="20.100000000000001" customHeight="1">
      <c r="A165" s="6"/>
      <c r="B165" s="97"/>
      <c r="C165" s="16"/>
      <c r="D165" s="16"/>
      <c r="E165" s="17"/>
      <c r="F165" s="18"/>
      <c r="G165" s="23"/>
      <c r="H165" s="18"/>
      <c r="I165" s="7"/>
      <c r="J165" s="19"/>
      <c r="K165" s="7"/>
      <c r="L165" s="18"/>
      <c r="M165" s="37"/>
      <c r="N165" s="243"/>
      <c r="O165" s="235"/>
      <c r="P165" s="186"/>
      <c r="Q165" s="252"/>
      <c r="R165" s="6"/>
    </row>
    <row r="166" spans="1:18" ht="15" customHeight="1">
      <c r="A166" s="6"/>
      <c r="B166" s="36"/>
      <c r="C166" s="38" t="s">
        <v>332</v>
      </c>
      <c r="D166" s="39"/>
      <c r="E166" s="40"/>
      <c r="F166" s="230" t="str">
        <f>F$19</f>
        <v>Amount in thousand USD</v>
      </c>
      <c r="G166" s="65"/>
      <c r="H166" s="42" t="str">
        <f>H$19</f>
        <v>Checks</v>
      </c>
      <c r="I166" s="7"/>
      <c r="J166" s="42" t="str">
        <f>J$19</f>
        <v>Remarks</v>
      </c>
      <c r="K166" s="7"/>
      <c r="L166" s="42" t="str">
        <f>L$19</f>
        <v>Comments</v>
      </c>
      <c r="M166" s="37"/>
      <c r="N166" s="243"/>
      <c r="O166" s="235"/>
      <c r="P166" s="186"/>
      <c r="Q166" s="252"/>
      <c r="R166" s="6"/>
    </row>
    <row r="167" spans="1:18" ht="15" customHeight="1">
      <c r="A167" s="6"/>
      <c r="B167" s="66"/>
      <c r="C167" s="67" t="s">
        <v>188</v>
      </c>
      <c r="D167" s="99"/>
      <c r="E167" s="100"/>
      <c r="F167" s="183" t="str">
        <f>INDEX('FR Y-15 Data'!$A$1:$DK$35,MATCH($F$2,'FR Y-15 Data'!$A$1:$A$35,0),MATCH($O167,'FR Y-15 Data'!$A$1:$DK$1,0))</f>
        <v>--------</v>
      </c>
      <c r="G167" s="12" t="s">
        <v>189</v>
      </c>
      <c r="H167" s="59" t="str">
        <f>IF(ISTEXT(F167),"No text please",IF(F167&lt;0,"No negatives please",IF(ISBLANK(F167),"Please enter a value",IF(AND(F167=0,ISERROR(FIND("zero",J167))),"Please confirm zero",IF(AND(F167&lt;&gt;0,J167="Confirmed zero"),"Value not zero",IF($F$167&lt;$F$168,"&lt; 14.b.",IF(AND($F$85&lt;&gt;"",$F$167&lt;$F$85),"&lt; 4.g."," ")))))))</f>
        <v>No text please</v>
      </c>
      <c r="I167" s="7"/>
      <c r="J167" s="182" t="str">
        <f t="shared" ref="J167:J168" si="26">IF(F167=0,"Confirmed zero","")</f>
        <v/>
      </c>
      <c r="K167" s="7"/>
      <c r="L167" s="249"/>
      <c r="M167" s="37"/>
      <c r="N167" s="243"/>
      <c r="O167" s="235" t="s">
        <v>425</v>
      </c>
      <c r="P167" s="186"/>
      <c r="Q167" s="252"/>
      <c r="R167" s="6"/>
    </row>
    <row r="168" spans="1:18" ht="15" customHeight="1">
      <c r="A168" s="6"/>
      <c r="B168" s="66"/>
      <c r="C168" s="70" t="s">
        <v>190</v>
      </c>
      <c r="D168" s="71"/>
      <c r="E168" s="49"/>
      <c r="F168" s="183" t="str">
        <f>INDEX('FR Y-15 Data'!$A$1:$DK$35,MATCH($F$2,'FR Y-15 Data'!$A$1:$A$35,0),MATCH($O168,'FR Y-15 Data'!$A$1:$DK$1,0))</f>
        <v>--------</v>
      </c>
      <c r="G168" s="12" t="s">
        <v>191</v>
      </c>
      <c r="H168" s="63" t="str">
        <f>IF(ISTEXT(F168),"No text please",IF(F168&lt;0,"No negatives please",IF(ISBLANK(F168),"Please enter a value",IF(AND(F168=0,ISERROR(FIND("zero",J168))),"Please confirm zero",IF(AND(F168&lt;&gt;0,J168="Confirmed zero"),"Value not zero",IF($F$167&lt;$F$168,"&gt; 14.a."," "))))))</f>
        <v>No text please</v>
      </c>
      <c r="I168" s="7"/>
      <c r="J168" s="182" t="str">
        <f t="shared" si="26"/>
        <v/>
      </c>
      <c r="K168" s="7"/>
      <c r="L168" s="249"/>
      <c r="M168" s="37"/>
      <c r="N168" s="243"/>
      <c r="O168" s="235" t="s">
        <v>426</v>
      </c>
      <c r="P168" s="186"/>
      <c r="Q168" s="252"/>
      <c r="R168" s="6"/>
    </row>
    <row r="169" spans="1:18" ht="15" customHeight="1">
      <c r="A169" s="6"/>
      <c r="B169" s="66"/>
      <c r="C169" s="70" t="s">
        <v>192</v>
      </c>
      <c r="D169" s="71"/>
      <c r="E169" s="131"/>
      <c r="F169" s="132" t="str">
        <f>IF(AND(COUNTIF(H167:H168,"&lt;&gt; ")=0,F167&lt;&gt;0),(F167-F168)/F167,"")</f>
        <v/>
      </c>
      <c r="G169" s="12" t="s">
        <v>193</v>
      </c>
      <c r="H169" s="46"/>
      <c r="I169" s="7"/>
      <c r="J169" s="46"/>
      <c r="K169" s="7"/>
      <c r="L169" s="46"/>
      <c r="M169" s="37"/>
      <c r="N169" s="243"/>
      <c r="O169" s="235"/>
      <c r="P169" s="186"/>
      <c r="Q169" s="252"/>
      <c r="R169" s="6"/>
    </row>
    <row r="170" spans="1:18" ht="15" customHeight="1">
      <c r="A170" s="6"/>
      <c r="B170" s="66"/>
      <c r="C170" s="70" t="s">
        <v>333</v>
      </c>
      <c r="D170" s="71"/>
      <c r="E170" s="49"/>
      <c r="F170" s="183" t="str">
        <f>INDEX('FR Y-15 Data'!$A$1:$DK$35,MATCH($F$2,'FR Y-15 Data'!$A$1:$A$35,0),MATCH($O170,'FR Y-15 Data'!$A$1:$DK$1,0))</f>
        <v>--------</v>
      </c>
      <c r="G170" s="12" t="s">
        <v>194</v>
      </c>
      <c r="H170" s="59" t="str">
        <f>IF(ISTEXT(F170),"No text please",IF(ISBLANK(F170),"Please enter a value",IF(AND(F170=0,ISERROR(FIND("zero",J170))),"Please confirm zero",IF(AND(F170&lt;&gt;0,J170="Confirmed zero"),"Value not zero"," "))))</f>
        <v>No text please</v>
      </c>
      <c r="I170" s="7"/>
      <c r="J170" s="182" t="str">
        <f t="shared" ref="J170:J176" si="27">IF(F170=0,"Confirmed zero","")</f>
        <v/>
      </c>
      <c r="K170" s="7"/>
      <c r="L170" s="249"/>
      <c r="M170" s="37"/>
      <c r="N170" s="243"/>
      <c r="O170" s="235" t="s">
        <v>427</v>
      </c>
      <c r="P170" s="186"/>
      <c r="Q170" s="252"/>
      <c r="R170" s="6"/>
    </row>
    <row r="171" spans="1:18" ht="15" customHeight="1">
      <c r="A171" s="6"/>
      <c r="B171" s="66"/>
      <c r="C171" s="70" t="s">
        <v>195</v>
      </c>
      <c r="D171" s="71"/>
      <c r="E171" s="49"/>
      <c r="F171" s="183" t="str">
        <f>INDEX('FR Y-15 Data'!$A$1:$DK$35,MATCH($F$2,'FR Y-15 Data'!$A$1:$A$35,0),MATCH($O171,'FR Y-15 Data'!$A$1:$DK$1,0))</f>
        <v>--------</v>
      </c>
      <c r="G171" s="12" t="s">
        <v>196</v>
      </c>
      <c r="H171" s="51" t="str">
        <f>IF(ISTEXT(F171),"No text please",IF(ISBLANK(F171),"Please enter a value",IF(AND(F171=0,ISERROR(FIND("zero",J171))),"Please confirm zero",IF(AND(F171&lt;&gt;0,J171="Confirmed zero"),"Value not zero"," "))))</f>
        <v>No text please</v>
      </c>
      <c r="I171" s="7"/>
      <c r="J171" s="182" t="str">
        <f t="shared" si="27"/>
        <v/>
      </c>
      <c r="K171" s="7"/>
      <c r="L171" s="249"/>
      <c r="M171" s="37"/>
      <c r="N171" s="243"/>
      <c r="O171" s="235" t="s">
        <v>428</v>
      </c>
      <c r="P171" s="186"/>
      <c r="Q171" s="252"/>
      <c r="R171" s="6"/>
    </row>
    <row r="172" spans="1:18" ht="15" customHeight="1">
      <c r="A172" s="6"/>
      <c r="B172" s="66"/>
      <c r="C172" s="70" t="s">
        <v>334</v>
      </c>
      <c r="D172" s="71"/>
      <c r="E172" s="49"/>
      <c r="F172" s="183" t="str">
        <f>INDEX('FR Y-15 Data'!$A$1:$DK$35,MATCH($F$2,'FR Y-15 Data'!$A$1:$A$35,0),MATCH($O172,'FR Y-15 Data'!$A$1:$DK$1,0))</f>
        <v>--------</v>
      </c>
      <c r="G172" s="12" t="s">
        <v>197</v>
      </c>
      <c r="H172" s="51" t="str">
        <f>IF(ISTEXT(F172),"No text please",IF(F172&lt;0,"No negatives please",IF(ISBLANK(F172),"Please enter a value",IF(AND(F172=0,ISERROR(FIND("zero",J172))),"Please confirm zero",IF(AND(F172&lt;&gt;0,J172="Confirmed zero"),"Value not zero"," ")))))</f>
        <v>No text please</v>
      </c>
      <c r="I172" s="7"/>
      <c r="J172" s="182" t="str">
        <f t="shared" si="27"/>
        <v/>
      </c>
      <c r="K172" s="7"/>
      <c r="L172" s="248"/>
      <c r="M172" s="37"/>
      <c r="N172" s="243"/>
      <c r="O172" s="235" t="s">
        <v>429</v>
      </c>
      <c r="P172" s="186"/>
      <c r="Q172" s="252"/>
      <c r="R172" s="6"/>
    </row>
    <row r="173" spans="1:18" ht="15" customHeight="1">
      <c r="A173" s="6"/>
      <c r="B173" s="66"/>
      <c r="C173" s="70" t="s">
        <v>198</v>
      </c>
      <c r="D173" s="71"/>
      <c r="E173" s="49"/>
      <c r="F173" s="183" t="str">
        <f>INDEX('FR Y-15 Data'!$A$1:$DK$35,MATCH($F$2,'FR Y-15 Data'!$A$1:$A$35,0),MATCH($O173,'FR Y-15 Data'!$A$1:$DK$1,0))</f>
        <v>--------</v>
      </c>
      <c r="G173" s="12" t="s">
        <v>199</v>
      </c>
      <c r="H173" s="51" t="str">
        <f>IF(ISTEXT(F173),"No text please",IF(F173&lt;0,"No negatives please",IF(ISBLANK(F173),"Please enter a value",IF(AND(F173=0,ISERROR(FIND("zero",J173))),"Please confirm zero",IF(AND(F173&lt;&gt;0,J173="Confirmed zero"),"Value not zero"," ")))))</f>
        <v>No text please</v>
      </c>
      <c r="I173" s="7"/>
      <c r="J173" s="182" t="str">
        <f t="shared" si="27"/>
        <v/>
      </c>
      <c r="K173" s="7"/>
      <c r="L173" s="248"/>
      <c r="M173" s="37"/>
      <c r="N173" s="243"/>
      <c r="O173" s="235" t="s">
        <v>430</v>
      </c>
      <c r="P173" s="186"/>
      <c r="Q173" s="252"/>
      <c r="R173" s="6"/>
    </row>
    <row r="174" spans="1:18" ht="15" customHeight="1">
      <c r="A174" s="6"/>
      <c r="B174" s="66"/>
      <c r="C174" s="70" t="s">
        <v>200</v>
      </c>
      <c r="D174" s="71"/>
      <c r="E174" s="49"/>
      <c r="F174" s="183" t="str">
        <f>INDEX('FR Y-15 Data'!$A$1:$DK$35,MATCH($F$2,'FR Y-15 Data'!$A$1:$A$35,0),MATCH($O174,'FR Y-15 Data'!$A$1:$DK$1,0))</f>
        <v>--------</v>
      </c>
      <c r="G174" s="12" t="s">
        <v>201</v>
      </c>
      <c r="H174" s="51" t="str">
        <f>IF(ISTEXT(F174),"No text please",IF(F174&lt;0,"No negatives please",IF(ISBLANK(F174),"Please enter a value",IF(AND(F174=0,ISERROR(FIND("zero",J174))),"Please confirm zero",IF(AND(F174&lt;&gt;0,J174="Confirmed zero"),"Value not zero"," ")))))</f>
        <v>No text please</v>
      </c>
      <c r="I174" s="7"/>
      <c r="J174" s="182" t="str">
        <f t="shared" si="27"/>
        <v/>
      </c>
      <c r="K174" s="7"/>
      <c r="L174" s="248"/>
      <c r="M174" s="37"/>
      <c r="N174" s="243"/>
      <c r="O174" s="235" t="s">
        <v>431</v>
      </c>
      <c r="P174" s="186"/>
      <c r="Q174" s="252"/>
      <c r="R174" s="6"/>
    </row>
    <row r="175" spans="1:18" ht="15" customHeight="1">
      <c r="A175" s="6"/>
      <c r="B175" s="66"/>
      <c r="C175" s="70" t="s">
        <v>202</v>
      </c>
      <c r="D175" s="71"/>
      <c r="E175" s="49"/>
      <c r="F175" s="183" t="str">
        <f>INDEX('FR Y-15 Data'!$A$1:$DK$35,MATCH($F$2,'FR Y-15 Data'!$A$1:$A$35,0),MATCH($O175,'FR Y-15 Data'!$A$1:$DK$1,0))</f>
        <v>--------</v>
      </c>
      <c r="G175" s="12" t="s">
        <v>335</v>
      </c>
      <c r="H175" s="51" t="str">
        <f>IF(ISTEXT(F175),"No text please",IF(F175&lt;0,"No negatives please",IF(ISBLANK(F175),"Please enter a value",IF(AND(F175=0,ISERROR(FIND("zero",J175))),"Please confirm zero",IF(AND(F175&lt;&gt;0,J175="Confirmed zero"),"Value not zero"," ")))))</f>
        <v>No text please</v>
      </c>
      <c r="I175" s="7"/>
      <c r="J175" s="182" t="str">
        <f t="shared" si="27"/>
        <v/>
      </c>
      <c r="K175" s="7"/>
      <c r="L175" s="248"/>
      <c r="M175" s="37"/>
      <c r="N175" s="243"/>
      <c r="O175" s="235" t="s">
        <v>432</v>
      </c>
      <c r="P175" s="186"/>
      <c r="Q175" s="252"/>
      <c r="R175" s="6"/>
    </row>
    <row r="176" spans="1:18" ht="15" customHeight="1">
      <c r="A176" s="6"/>
      <c r="B176" s="66"/>
      <c r="C176" s="133" t="s">
        <v>336</v>
      </c>
      <c r="D176" s="134"/>
      <c r="E176" s="106"/>
      <c r="F176" s="183" t="str">
        <f>INDEX('FR Y-15 Data'!$A$1:$DK$35,MATCH($F$2,'FR Y-15 Data'!$A$1:$A$35,0),MATCH($O176,'FR Y-15 Data'!$A$1:$DK$1,0))</f>
        <v>--------</v>
      </c>
      <c r="G176" s="12" t="s">
        <v>337</v>
      </c>
      <c r="H176" s="63" t="str">
        <f>IF(ISTEXT(F176),"No text please",IF(F176&lt;0,"No negatives please",IF(ISBLANK(F176),"Please enter a value",IF(AND(F176=0,ISERROR(FIND("zero",J176))),"Please confirm zero",IF(AND(F176&lt;&gt;0,J176="Confirmed zero"),"Value not zero"," ")))))</f>
        <v>No text please</v>
      </c>
      <c r="I176" s="7"/>
      <c r="J176" s="182" t="str">
        <f t="shared" si="27"/>
        <v/>
      </c>
      <c r="K176" s="7"/>
      <c r="L176" s="248"/>
      <c r="M176" s="37"/>
      <c r="N176" s="243"/>
      <c r="O176" s="235" t="s">
        <v>433</v>
      </c>
      <c r="P176" s="186"/>
      <c r="Q176" s="252"/>
      <c r="R176" s="6"/>
    </row>
    <row r="177" spans="1:19" ht="15" customHeight="1">
      <c r="A177" s="6"/>
      <c r="B177" s="66"/>
      <c r="C177" s="26"/>
      <c r="D177" s="26"/>
      <c r="E177" s="26"/>
      <c r="F177" s="229"/>
      <c r="G177" s="12"/>
      <c r="H177" s="12"/>
      <c r="I177" s="12"/>
      <c r="J177" s="12"/>
      <c r="K177" s="12"/>
      <c r="L177" s="12"/>
      <c r="M177" s="135"/>
      <c r="N177" s="243"/>
      <c r="O177" s="235"/>
      <c r="P177" s="186"/>
      <c r="Q177" s="252"/>
      <c r="R177" s="6"/>
    </row>
    <row r="178" spans="1:19" ht="15" customHeight="1">
      <c r="A178" s="6"/>
      <c r="B178" s="66"/>
      <c r="C178" s="136"/>
      <c r="D178" s="136"/>
      <c r="E178" s="136"/>
      <c r="F178" s="230" t="s">
        <v>203</v>
      </c>
      <c r="G178" s="65"/>
      <c r="H178" s="42" t="str">
        <f>H$19</f>
        <v>Checks</v>
      </c>
      <c r="I178" s="7"/>
      <c r="J178" s="42" t="str">
        <f>J$19</f>
        <v>Remarks</v>
      </c>
      <c r="K178" s="7"/>
      <c r="L178" s="42" t="str">
        <f>L$19</f>
        <v>Comments</v>
      </c>
      <c r="M178" s="135"/>
      <c r="N178" s="243"/>
      <c r="O178" s="235"/>
      <c r="P178" s="186"/>
      <c r="Q178" s="252"/>
      <c r="R178" s="6"/>
    </row>
    <row r="179" spans="1:19" ht="15" customHeight="1">
      <c r="A179" s="6"/>
      <c r="B179" s="66"/>
      <c r="C179" s="137" t="s">
        <v>204</v>
      </c>
      <c r="D179" s="138"/>
      <c r="E179" s="139"/>
      <c r="F179" s="183" t="str">
        <f>INDEX('FR Y-15 Data'!$A$1:$DK$35,MATCH($F$2,'FR Y-15 Data'!$A$1:$A$35,0),MATCH($O179,'FR Y-15 Data'!$A$1:$DK$1,0))</f>
        <v>--------</v>
      </c>
      <c r="G179" s="12" t="s">
        <v>205</v>
      </c>
      <c r="H179" s="86" t="str">
        <f>IF(ISTEXT(F179),"No text please",IF(F179&lt;0,"No negatives please",IF(ISBLANK(F179),"Please enter a value",IF(F179=0,"Cannot be zero",IF(AND(F179&lt;&gt;0,J179="Confirmed zero"),"Value not zero",IF(INT(F179)=F179," ","Integers only"))))))</f>
        <v>No text please</v>
      </c>
      <c r="I179" s="37"/>
      <c r="J179" s="182" t="str">
        <f t="shared" ref="J179" si="28">IF(F179=0,"Confirmed zero","")</f>
        <v/>
      </c>
      <c r="K179" s="37"/>
      <c r="L179" s="249"/>
      <c r="M179" s="37"/>
      <c r="N179" s="243"/>
      <c r="O179" s="235" t="s">
        <v>434</v>
      </c>
      <c r="P179" s="186"/>
      <c r="Q179" s="252"/>
      <c r="R179" s="6"/>
    </row>
    <row r="180" spans="1:19" ht="20.100000000000001" customHeight="1">
      <c r="A180" s="6"/>
      <c r="B180" s="89"/>
      <c r="C180" s="91"/>
      <c r="D180" s="91"/>
      <c r="E180" s="91"/>
      <c r="F180" s="91"/>
      <c r="G180" s="140"/>
      <c r="H180" s="91"/>
      <c r="I180" s="94"/>
      <c r="J180" s="94"/>
      <c r="K180" s="94"/>
      <c r="L180" s="91"/>
      <c r="M180" s="96"/>
      <c r="N180" s="243"/>
      <c r="O180" s="235"/>
      <c r="P180" s="186"/>
      <c r="Q180" s="252"/>
      <c r="R180" s="6"/>
    </row>
    <row r="181" spans="1:19" s="27" customFormat="1" ht="20.100000000000001" customHeight="1">
      <c r="A181" s="257"/>
      <c r="B181" s="141" t="str">
        <f>"Annual Average Exchange Rates"&amp;IF(ISNUMBER(F10)," ("&amp;TEXT(EDATE($F$10,-12)+1,"mmm yyyy")&amp;" through "&amp;TEXT($F$10,"mmm yyyy")&amp;")","")</f>
        <v>Annual Average Exchange Rates (Jan 2013 through Dec 2013)</v>
      </c>
      <c r="C181" s="142"/>
      <c r="D181" s="142"/>
      <c r="E181" s="142"/>
      <c r="F181" s="142"/>
      <c r="G181" s="142"/>
      <c r="H181" s="142"/>
      <c r="I181" s="142"/>
      <c r="J181" s="142"/>
      <c r="K181" s="142"/>
      <c r="L181" s="142"/>
      <c r="M181" s="143"/>
      <c r="N181" s="243"/>
      <c r="O181" s="258"/>
      <c r="P181" s="259"/>
      <c r="Q181" s="260"/>
      <c r="R181" s="257"/>
      <c r="S181" s="8"/>
    </row>
    <row r="182" spans="1:19" s="27" customFormat="1" ht="20.100000000000001" customHeight="1">
      <c r="A182" s="257"/>
      <c r="B182" s="144"/>
      <c r="C182" s="145"/>
      <c r="D182" s="145"/>
      <c r="E182" s="146"/>
      <c r="F182" s="147"/>
      <c r="G182" s="147"/>
      <c r="H182" s="147"/>
      <c r="I182" s="147"/>
      <c r="J182" s="147"/>
      <c r="K182" s="147"/>
      <c r="L182" s="147"/>
      <c r="M182" s="148"/>
      <c r="N182" s="243"/>
      <c r="O182" s="258"/>
      <c r="P182" s="259"/>
      <c r="Q182" s="260"/>
      <c r="R182" s="257"/>
      <c r="S182" s="8"/>
    </row>
    <row r="183" spans="1:19" s="27" customFormat="1" ht="15" customHeight="1">
      <c r="A183" s="257"/>
      <c r="B183" s="149"/>
      <c r="C183" s="150" t="s">
        <v>338</v>
      </c>
      <c r="D183" s="151"/>
      <c r="E183" s="152" t="str">
        <f>IF($F$11="&lt;select&gt;"," ","Conversion to "&amp;$F$11)</f>
        <v>Conversion to USD</v>
      </c>
      <c r="F183" s="28"/>
      <c r="G183" s="28"/>
      <c r="H183" s="11"/>
      <c r="I183" s="28"/>
      <c r="J183" s="28"/>
      <c r="K183" s="28"/>
      <c r="L183" s="11"/>
      <c r="M183" s="153"/>
      <c r="N183" s="243"/>
      <c r="O183" s="258"/>
      <c r="P183" s="259"/>
      <c r="Q183" s="260"/>
      <c r="R183" s="257"/>
      <c r="S183" s="8"/>
    </row>
    <row r="184" spans="1:19" s="27" customFormat="1" ht="15" customHeight="1">
      <c r="A184" s="257"/>
      <c r="B184" s="149"/>
      <c r="C184" s="154"/>
      <c r="D184" s="155"/>
      <c r="E184" s="64" t="str">
        <f>IF($F$11="&lt;select&gt;","Conversion rate","(number of "&amp;$F$11&amp;" per unit)")</f>
        <v>(number of USD per unit)</v>
      </c>
      <c r="F184" s="28"/>
      <c r="G184" s="28"/>
      <c r="H184" s="42" t="str">
        <f>H$19</f>
        <v>Checks</v>
      </c>
      <c r="I184" s="28"/>
      <c r="J184" s="28"/>
      <c r="K184" s="28"/>
      <c r="L184" s="42" t="str">
        <f>L$19</f>
        <v>Comments</v>
      </c>
      <c r="M184" s="153"/>
      <c r="N184" s="243"/>
      <c r="O184" s="258"/>
      <c r="P184" s="259"/>
      <c r="Q184" s="260"/>
      <c r="R184" s="257"/>
      <c r="S184" s="8"/>
    </row>
    <row r="185" spans="1:19" ht="15" customHeight="1">
      <c r="A185" s="6"/>
      <c r="B185" s="156"/>
      <c r="C185" s="157" t="s">
        <v>125</v>
      </c>
      <c r="D185" s="158" t="s">
        <v>126</v>
      </c>
      <c r="E185" s="261">
        <v>0.96760052699999999</v>
      </c>
      <c r="F185" s="28"/>
      <c r="G185" s="12" t="s">
        <v>206</v>
      </c>
      <c r="H185" s="59" t="str">
        <f>IF(ISTEXT(E185),"No text please",IF(NOT(ISNUMBER(E185)),"Please enter a rate",IF(E185&lt;0,"No negatives please",IF(E185=0,"No zeros please"," "))))</f>
        <v xml:space="preserve"> </v>
      </c>
      <c r="I185" s="7"/>
      <c r="J185" s="7"/>
      <c r="K185" s="7"/>
      <c r="L185" s="249"/>
      <c r="M185" s="37"/>
      <c r="N185" s="243"/>
      <c r="O185" s="235"/>
      <c r="P185" s="186"/>
      <c r="Q185" s="252"/>
      <c r="R185" s="6"/>
    </row>
    <row r="186" spans="1:19" ht="15" customHeight="1">
      <c r="A186" s="6"/>
      <c r="B186" s="156"/>
      <c r="C186" s="55" t="s">
        <v>128</v>
      </c>
      <c r="D186" s="159" t="s">
        <v>129</v>
      </c>
      <c r="E186" s="261">
        <v>0.46525715400000001</v>
      </c>
      <c r="F186" s="28"/>
      <c r="G186" s="12" t="s">
        <v>207</v>
      </c>
      <c r="H186" s="51" t="str">
        <f t="shared" ref="H186:H199" si="29">IF(ISTEXT(E186),"No text please",IF(NOT(ISNUMBER(E186)),"Please enter a rate",IF(E186&lt;0,"No negatives please",IF(E186=0,"No zeros please"," "))))</f>
        <v xml:space="preserve"> </v>
      </c>
      <c r="I186" s="7"/>
      <c r="J186" s="7"/>
      <c r="K186" s="7"/>
      <c r="L186" s="249"/>
      <c r="M186" s="37"/>
      <c r="N186" s="243"/>
      <c r="O186" s="235"/>
      <c r="P186" s="186"/>
      <c r="Q186" s="252"/>
      <c r="R186" s="6"/>
    </row>
    <row r="187" spans="1:19" ht="15" customHeight="1">
      <c r="A187" s="6"/>
      <c r="B187" s="156"/>
      <c r="C187" s="55" t="s">
        <v>131</v>
      </c>
      <c r="D187" s="159" t="s">
        <v>132</v>
      </c>
      <c r="E187" s="261">
        <v>0.97105497200000002</v>
      </c>
      <c r="F187" s="28"/>
      <c r="G187" s="12" t="s">
        <v>208</v>
      </c>
      <c r="H187" s="51" t="str">
        <f t="shared" si="29"/>
        <v xml:space="preserve"> </v>
      </c>
      <c r="I187" s="7"/>
      <c r="J187" s="7"/>
      <c r="K187" s="7"/>
      <c r="L187" s="249"/>
      <c r="M187" s="37"/>
      <c r="N187" s="243"/>
      <c r="O187" s="235"/>
      <c r="P187" s="186"/>
      <c r="Q187" s="252"/>
      <c r="R187" s="6"/>
    </row>
    <row r="188" spans="1:19" ht="15" customHeight="1">
      <c r="A188" s="6"/>
      <c r="B188" s="156"/>
      <c r="C188" s="55" t="s">
        <v>134</v>
      </c>
      <c r="D188" s="159" t="s">
        <v>135</v>
      </c>
      <c r="E188" s="261">
        <v>1.0789000689999999</v>
      </c>
      <c r="F188" s="28"/>
      <c r="G188" s="12" t="s">
        <v>209</v>
      </c>
      <c r="H188" s="51" t="str">
        <f t="shared" si="29"/>
        <v xml:space="preserve"> </v>
      </c>
      <c r="I188" s="7"/>
      <c r="J188" s="7"/>
      <c r="K188" s="7"/>
      <c r="L188" s="249"/>
      <c r="M188" s="37"/>
      <c r="N188" s="243"/>
      <c r="O188" s="235"/>
      <c r="P188" s="186"/>
      <c r="Q188" s="252"/>
      <c r="R188" s="6"/>
    </row>
    <row r="189" spans="1:19" ht="15" customHeight="1">
      <c r="A189" s="6"/>
      <c r="B189" s="156"/>
      <c r="C189" s="55" t="s">
        <v>137</v>
      </c>
      <c r="D189" s="159" t="s">
        <v>138</v>
      </c>
      <c r="E189" s="261">
        <v>0.16266541100000001</v>
      </c>
      <c r="F189" s="28"/>
      <c r="G189" s="12" t="s">
        <v>210</v>
      </c>
      <c r="H189" s="51" t="str">
        <f t="shared" si="29"/>
        <v xml:space="preserve"> </v>
      </c>
      <c r="I189" s="7"/>
      <c r="J189" s="7"/>
      <c r="K189" s="7"/>
      <c r="L189" s="249"/>
      <c r="M189" s="37"/>
      <c r="N189" s="243"/>
      <c r="O189" s="235"/>
      <c r="P189" s="186"/>
      <c r="Q189" s="252"/>
      <c r="R189" s="6"/>
    </row>
    <row r="190" spans="1:19" ht="15" customHeight="1">
      <c r="A190" s="6"/>
      <c r="B190" s="156"/>
      <c r="C190" s="55" t="s">
        <v>140</v>
      </c>
      <c r="D190" s="159" t="s">
        <v>141</v>
      </c>
      <c r="E190" s="261">
        <v>1.3281000000000001</v>
      </c>
      <c r="F190" s="28"/>
      <c r="G190" s="12" t="s">
        <v>339</v>
      </c>
      <c r="H190" s="51" t="str">
        <f t="shared" si="29"/>
        <v xml:space="preserve"> </v>
      </c>
      <c r="I190" s="7"/>
      <c r="J190" s="7"/>
      <c r="K190" s="7"/>
      <c r="L190" s="249"/>
      <c r="M190" s="37"/>
      <c r="N190" s="243"/>
      <c r="O190" s="235"/>
      <c r="P190" s="186"/>
      <c r="Q190" s="252"/>
      <c r="R190" s="6"/>
    </row>
    <row r="191" spans="1:19" ht="15" customHeight="1">
      <c r="A191" s="6"/>
      <c r="B191" s="156"/>
      <c r="C191" s="55" t="s">
        <v>143</v>
      </c>
      <c r="D191" s="159" t="s">
        <v>144</v>
      </c>
      <c r="E191" s="261">
        <v>1.5643030959999999</v>
      </c>
      <c r="F191" s="28"/>
      <c r="G191" s="12" t="s">
        <v>340</v>
      </c>
      <c r="H191" s="51" t="str">
        <f t="shared" si="29"/>
        <v xml:space="preserve"> </v>
      </c>
      <c r="I191" s="7"/>
      <c r="J191" s="7"/>
      <c r="K191" s="7"/>
      <c r="L191" s="249"/>
      <c r="M191" s="37"/>
      <c r="N191" s="243"/>
      <c r="O191" s="235"/>
      <c r="P191" s="186"/>
      <c r="Q191" s="252"/>
      <c r="R191" s="6"/>
    </row>
    <row r="192" spans="1:19" ht="15" customHeight="1">
      <c r="A192" s="6"/>
      <c r="B192" s="156"/>
      <c r="C192" s="55" t="s">
        <v>146</v>
      </c>
      <c r="D192" s="159" t="s">
        <v>147</v>
      </c>
      <c r="E192" s="261">
        <v>0.128923169</v>
      </c>
      <c r="F192" s="28"/>
      <c r="G192" s="12" t="s">
        <v>341</v>
      </c>
      <c r="H192" s="51" t="str">
        <f t="shared" si="29"/>
        <v xml:space="preserve"> </v>
      </c>
      <c r="I192" s="7"/>
      <c r="J192" s="7"/>
      <c r="K192" s="7"/>
      <c r="L192" s="249"/>
      <c r="M192" s="37"/>
      <c r="N192" s="243"/>
      <c r="O192" s="235"/>
      <c r="P192" s="186"/>
      <c r="Q192" s="252"/>
      <c r="R192" s="6"/>
    </row>
    <row r="193" spans="1:19" ht="15" customHeight="1">
      <c r="A193" s="6"/>
      <c r="B193" s="156"/>
      <c r="C193" s="55" t="s">
        <v>149</v>
      </c>
      <c r="D193" s="159" t="s">
        <v>150</v>
      </c>
      <c r="E193" s="261">
        <v>1.7130646999999999E-2</v>
      </c>
      <c r="F193" s="28"/>
      <c r="G193" s="12" t="s">
        <v>342</v>
      </c>
      <c r="H193" s="51" t="str">
        <f t="shared" si="29"/>
        <v xml:space="preserve"> </v>
      </c>
      <c r="I193" s="7"/>
      <c r="J193" s="7"/>
      <c r="K193" s="7"/>
      <c r="L193" s="249"/>
      <c r="M193" s="37"/>
      <c r="N193" s="243"/>
      <c r="O193" s="235"/>
      <c r="P193" s="186"/>
      <c r="Q193" s="252"/>
      <c r="R193" s="6"/>
    </row>
    <row r="194" spans="1:19" ht="15" customHeight="1">
      <c r="A194" s="6"/>
      <c r="B194" s="156"/>
      <c r="C194" s="55" t="s">
        <v>152</v>
      </c>
      <c r="D194" s="159" t="s">
        <v>153</v>
      </c>
      <c r="E194" s="261">
        <v>1.0260329E-2</v>
      </c>
      <c r="F194" s="28"/>
      <c r="G194" s="12" t="s">
        <v>343</v>
      </c>
      <c r="H194" s="51" t="str">
        <f t="shared" si="29"/>
        <v xml:space="preserve"> </v>
      </c>
      <c r="I194" s="7"/>
      <c r="J194" s="7"/>
      <c r="K194" s="7"/>
      <c r="L194" s="249"/>
      <c r="M194" s="37"/>
      <c r="N194" s="243"/>
      <c r="O194" s="235"/>
      <c r="P194" s="186"/>
      <c r="Q194" s="252"/>
      <c r="R194" s="6"/>
    </row>
    <row r="195" spans="1:19" ht="15" customHeight="1">
      <c r="A195" s="6"/>
      <c r="B195" s="156"/>
      <c r="C195" s="55" t="s">
        <v>224</v>
      </c>
      <c r="D195" s="159" t="s">
        <v>212</v>
      </c>
      <c r="E195" s="261">
        <v>7.8362912000000007E-2</v>
      </c>
      <c r="F195" s="28"/>
      <c r="G195" s="12" t="s">
        <v>344</v>
      </c>
      <c r="H195" s="51" t="str">
        <f t="shared" si="29"/>
        <v xml:space="preserve"> </v>
      </c>
      <c r="I195" s="7"/>
      <c r="J195" s="7"/>
      <c r="K195" s="7"/>
      <c r="L195" s="249"/>
      <c r="M195" s="37"/>
      <c r="N195" s="243"/>
      <c r="O195" s="235"/>
      <c r="P195" s="186"/>
      <c r="Q195" s="252"/>
      <c r="R195" s="6"/>
    </row>
    <row r="196" spans="1:19" ht="15" customHeight="1">
      <c r="A196" s="6"/>
      <c r="B196" s="156"/>
      <c r="C196" s="55" t="s">
        <v>225</v>
      </c>
      <c r="D196" s="159" t="s">
        <v>214</v>
      </c>
      <c r="E196" s="261">
        <v>0.82005109700000001</v>
      </c>
      <c r="F196" s="28"/>
      <c r="G196" s="12" t="s">
        <v>345</v>
      </c>
      <c r="H196" s="51" t="str">
        <f t="shared" si="29"/>
        <v xml:space="preserve"> </v>
      </c>
      <c r="I196" s="7"/>
      <c r="J196" s="7"/>
      <c r="K196" s="7"/>
      <c r="L196" s="249"/>
      <c r="M196" s="37"/>
      <c r="N196" s="243"/>
      <c r="O196" s="235"/>
      <c r="P196" s="186"/>
      <c r="Q196" s="252"/>
      <c r="R196" s="6"/>
    </row>
    <row r="197" spans="1:19" ht="15" customHeight="1">
      <c r="A197" s="6"/>
      <c r="B197" s="156"/>
      <c r="C197" s="55" t="s">
        <v>226</v>
      </c>
      <c r="D197" s="159" t="s">
        <v>216</v>
      </c>
      <c r="E197" s="261">
        <v>3.1408181E-2</v>
      </c>
      <c r="F197" s="28"/>
      <c r="G197" s="12" t="s">
        <v>346</v>
      </c>
      <c r="H197" s="51" t="str">
        <f t="shared" si="29"/>
        <v xml:space="preserve"> </v>
      </c>
      <c r="I197" s="7"/>
      <c r="J197" s="7"/>
      <c r="K197" s="7"/>
      <c r="L197" s="249"/>
      <c r="M197" s="37"/>
      <c r="N197" s="243"/>
      <c r="O197" s="235"/>
      <c r="P197" s="186"/>
      <c r="Q197" s="252"/>
      <c r="R197" s="6"/>
    </row>
    <row r="198" spans="1:19" ht="15" customHeight="1">
      <c r="A198" s="6"/>
      <c r="B198" s="156"/>
      <c r="C198" s="55" t="s">
        <v>227</v>
      </c>
      <c r="D198" s="159" t="s">
        <v>156</v>
      </c>
      <c r="E198" s="261">
        <v>0.153532787</v>
      </c>
      <c r="F198" s="28"/>
      <c r="G198" s="12" t="s">
        <v>347</v>
      </c>
      <c r="H198" s="51" t="str">
        <f t="shared" si="29"/>
        <v xml:space="preserve"> </v>
      </c>
      <c r="I198" s="7"/>
      <c r="J198" s="7"/>
      <c r="K198" s="7"/>
      <c r="L198" s="249"/>
      <c r="M198" s="37"/>
      <c r="N198" s="243"/>
      <c r="O198" s="235"/>
      <c r="P198" s="186"/>
      <c r="Q198" s="252"/>
      <c r="R198" s="6"/>
    </row>
    <row r="199" spans="1:19" ht="15" customHeight="1">
      <c r="A199" s="6"/>
      <c r="B199" s="156"/>
      <c r="C199" s="160" t="s">
        <v>228</v>
      </c>
      <c r="D199" s="161" t="s">
        <v>159</v>
      </c>
      <c r="E199" s="261">
        <v>1</v>
      </c>
      <c r="F199" s="28"/>
      <c r="G199" s="12" t="s">
        <v>348</v>
      </c>
      <c r="H199" s="63" t="str">
        <f t="shared" si="29"/>
        <v xml:space="preserve"> </v>
      </c>
      <c r="I199" s="7"/>
      <c r="J199" s="7"/>
      <c r="K199" s="7"/>
      <c r="L199" s="249"/>
      <c r="M199" s="37"/>
      <c r="N199" s="243"/>
      <c r="O199" s="235"/>
      <c r="P199" s="186"/>
      <c r="Q199" s="252"/>
      <c r="R199" s="6"/>
    </row>
    <row r="200" spans="1:19" s="27" customFormat="1" ht="20.100000000000001" customHeight="1">
      <c r="A200" s="257"/>
      <c r="B200" s="162"/>
      <c r="C200" s="163"/>
      <c r="D200" s="163"/>
      <c r="E200" s="163"/>
      <c r="F200" s="163"/>
      <c r="G200" s="163"/>
      <c r="H200" s="163"/>
      <c r="I200" s="163"/>
      <c r="J200" s="163"/>
      <c r="K200" s="163"/>
      <c r="L200" s="163"/>
      <c r="M200" s="164"/>
      <c r="N200" s="243"/>
      <c r="O200" s="258"/>
      <c r="P200" s="259"/>
      <c r="Q200" s="260"/>
      <c r="R200" s="257"/>
      <c r="S200" s="8"/>
    </row>
    <row r="201" spans="1:19" s="27" customFormat="1" ht="20.100000000000001" customHeight="1">
      <c r="A201" s="257"/>
      <c r="B201" s="141" t="s">
        <v>229</v>
      </c>
      <c r="C201" s="142"/>
      <c r="D201" s="142"/>
      <c r="E201" s="142"/>
      <c r="F201" s="142"/>
      <c r="G201" s="142"/>
      <c r="H201" s="142"/>
      <c r="I201" s="142"/>
      <c r="J201" s="142"/>
      <c r="K201" s="142"/>
      <c r="L201" s="142"/>
      <c r="M201" s="143"/>
      <c r="N201" s="243"/>
      <c r="O201" s="258"/>
      <c r="P201" s="259"/>
      <c r="Q201" s="260"/>
      <c r="R201" s="257"/>
      <c r="S201" s="8"/>
    </row>
    <row r="202" spans="1:19" s="27" customFormat="1" ht="20.100000000000001" customHeight="1">
      <c r="A202" s="257"/>
      <c r="B202" s="149"/>
      <c r="C202" s="165"/>
      <c r="D202" s="165"/>
      <c r="E202" s="28"/>
      <c r="F202" s="28"/>
      <c r="G202" s="28"/>
      <c r="H202" s="28"/>
      <c r="I202" s="257"/>
      <c r="J202" s="257"/>
      <c r="K202" s="257"/>
      <c r="L202" s="28"/>
      <c r="M202" s="153"/>
      <c r="N202" s="243"/>
      <c r="O202" s="258"/>
      <c r="P202" s="259"/>
      <c r="Q202" s="260"/>
      <c r="R202" s="257"/>
      <c r="S202" s="8"/>
    </row>
    <row r="203" spans="1:19" s="27" customFormat="1" ht="15" customHeight="1">
      <c r="A203" s="257"/>
      <c r="B203" s="149"/>
      <c r="C203" s="166" t="s">
        <v>349</v>
      </c>
      <c r="D203" s="167"/>
      <c r="E203" s="152" t="s">
        <v>230</v>
      </c>
      <c r="F203" s="29" t="s">
        <v>230</v>
      </c>
      <c r="G203" s="28"/>
      <c r="H203" s="11"/>
      <c r="I203" s="257"/>
      <c r="J203" s="257"/>
      <c r="K203" s="257"/>
      <c r="L203" s="28"/>
      <c r="M203" s="153"/>
      <c r="N203" s="243"/>
      <c r="O203" s="258"/>
      <c r="P203" s="259"/>
      <c r="Q203" s="260"/>
      <c r="R203" s="257"/>
      <c r="S203" s="8"/>
    </row>
    <row r="204" spans="1:19" s="27" customFormat="1" ht="15" customHeight="1">
      <c r="A204" s="257"/>
      <c r="B204" s="149"/>
      <c r="C204" s="168"/>
      <c r="D204" s="169"/>
      <c r="E204" s="64" t="s">
        <v>437</v>
      </c>
      <c r="F204" s="170" t="s">
        <v>231</v>
      </c>
      <c r="G204" s="28"/>
      <c r="H204" s="42" t="str">
        <f>H$19</f>
        <v>Checks</v>
      </c>
      <c r="I204" s="257"/>
      <c r="J204" s="257"/>
      <c r="K204" s="257"/>
      <c r="L204" s="28"/>
      <c r="M204" s="153"/>
      <c r="N204" s="243"/>
      <c r="O204" s="258"/>
      <c r="P204" s="259"/>
      <c r="Q204" s="260"/>
      <c r="R204" s="257"/>
      <c r="S204" s="8"/>
    </row>
    <row r="205" spans="1:19" s="27" customFormat="1" ht="15" customHeight="1">
      <c r="A205" s="257"/>
      <c r="B205" s="149"/>
      <c r="C205" s="67" t="s">
        <v>350</v>
      </c>
      <c r="D205" s="171"/>
      <c r="E205" s="262"/>
      <c r="F205" s="263"/>
      <c r="G205" s="12" t="s">
        <v>217</v>
      </c>
      <c r="H205" s="59" t="str">
        <f>IF(COUNTIF(H6:H8,"&lt;&gt; ")=0," ","Errors detected: "&amp;COUNTIF(H6:H8,"&lt;&gt; "))</f>
        <v xml:space="preserve"> </v>
      </c>
      <c r="I205" s="257"/>
      <c r="J205" s="257"/>
      <c r="K205" s="257"/>
      <c r="L205" s="257"/>
      <c r="M205" s="153"/>
      <c r="N205" s="243"/>
      <c r="O205" s="258"/>
      <c r="P205" s="259"/>
      <c r="Q205" s="260"/>
      <c r="R205" s="257"/>
      <c r="S205" s="8"/>
    </row>
    <row r="206" spans="1:19" s="27" customFormat="1" ht="15" customHeight="1">
      <c r="A206" s="257"/>
      <c r="B206" s="149"/>
      <c r="C206" s="70" t="s">
        <v>351</v>
      </c>
      <c r="D206" s="172"/>
      <c r="E206" s="264"/>
      <c r="F206" s="265"/>
      <c r="G206" s="12" t="s">
        <v>218</v>
      </c>
      <c r="H206" s="51" t="str">
        <f>IF(COUNTIF(H10:H11,"&lt;&gt; ")+COUNTIF(H13:H15,"&lt;&gt; ")=0," ","Errors detected: "&amp;COUNTIF(H10:H11,"&lt;&gt; ")+COUNTIF(H13:H15,"&lt;&gt; "))</f>
        <v xml:space="preserve"> </v>
      </c>
      <c r="I206" s="257"/>
      <c r="J206" s="257"/>
      <c r="K206" s="257"/>
      <c r="L206" s="42" t="s">
        <v>352</v>
      </c>
      <c r="M206" s="153"/>
      <c r="N206" s="243"/>
      <c r="O206" s="258"/>
      <c r="P206" s="259"/>
      <c r="Q206" s="260"/>
      <c r="R206" s="257"/>
      <c r="S206" s="8"/>
    </row>
    <row r="207" spans="1:19" s="27" customFormat="1" ht="15" customHeight="1">
      <c r="A207" s="257"/>
      <c r="B207" s="149"/>
      <c r="C207" s="70" t="s">
        <v>353</v>
      </c>
      <c r="D207" s="172"/>
      <c r="E207" s="266" t="str">
        <f>IF(AND(ISNUMBER('BCBS Template'!$F$52),ISNUMBER('BCBS Template'!$F$12),ISNUMBER('BCBS Template'!$F$13)),'BCBS Template'!$F$52," ")</f>
        <v xml:space="preserve"> </v>
      </c>
      <c r="F207" s="173" t="str">
        <f>IF(ISNUMBER(E207),(E207*'BCBS Template'!$F$13*'BCBS Template'!$F$12/1000000),"")</f>
        <v/>
      </c>
      <c r="G207" s="12" t="s">
        <v>219</v>
      </c>
      <c r="H207" s="51" t="str">
        <f>IF(COUNTIF(H20:H24,"&lt;&gt; ")+COUNTIF(H26:H32,"&lt;&gt; ")+COUNTIF(H36:H41,"&lt;&gt; ")+COUNTIF(H43:H46,"&lt;&gt; ")+COUNTIF(H48,"&lt;&gt; ")+COUNTIF(H50:H51,"&lt;&gt; ")=0," ","Errors detected: "&amp;COUNTIF(H20:H24,"&lt;&gt; ")+COUNTIF(H26:H32,"&lt;&gt; ")+COUNTIF(H36:H41,"&lt;&gt; ")+COUNTIF(H43:H46,"&lt;&gt; ")+COUNTIF(H48,"&lt;&gt; ")+COUNTIF(H50:H51,"&lt;&gt; "))</f>
        <v>Errors detected: 25</v>
      </c>
      <c r="I207" s="257"/>
      <c r="J207" s="257"/>
      <c r="K207" s="257"/>
      <c r="L207" s="267"/>
      <c r="M207" s="153"/>
      <c r="N207" s="243"/>
      <c r="O207" s="258"/>
      <c r="P207" s="259"/>
      <c r="Q207" s="260"/>
      <c r="R207" s="257"/>
      <c r="S207" s="8"/>
    </row>
    <row r="208" spans="1:19" s="27" customFormat="1" ht="15" customHeight="1">
      <c r="A208" s="257"/>
      <c r="B208" s="149"/>
      <c r="C208" s="70" t="s">
        <v>354</v>
      </c>
      <c r="D208" s="172"/>
      <c r="E208" s="268" t="str">
        <f>IF(AND(ISNUMBER('BCBS Template'!$F$72),ISNUMBER('BCBS Template'!$F$12),ISNUMBER('BCBS Template'!$F$13)),'BCBS Template'!$F$72," ")</f>
        <v xml:space="preserve"> </v>
      </c>
      <c r="F208" s="174" t="str">
        <f>IF(ISNUMBER(E208),(E208*'BCBS Template'!$F$13*'BCBS Template'!$F$12/1000000),"")</f>
        <v/>
      </c>
      <c r="G208" s="12" t="s">
        <v>220</v>
      </c>
      <c r="H208" s="51" t="str">
        <f>IF(COUNTIF(H57:H59,"&lt;&gt; ")+COUNTIF(H61:H67,"&lt;&gt; ")+COUNTIF(H69:H70,"&lt;&gt; ")=0," ","Errors detected: "&amp;COUNTIF(H57:H59,"&lt;&gt; ")+COUNTIF(H61:H67,"&lt;&gt; ")+COUNTIF(H69:H70,"&lt;&gt; "))</f>
        <v>Errors detected: 12</v>
      </c>
      <c r="I208" s="257"/>
      <c r="J208" s="257"/>
      <c r="K208" s="257"/>
      <c r="L208" s="267"/>
      <c r="M208" s="153"/>
      <c r="N208" s="243"/>
      <c r="O208" s="258"/>
      <c r="P208" s="259"/>
      <c r="Q208" s="260"/>
      <c r="R208" s="257"/>
      <c r="S208" s="8"/>
    </row>
    <row r="209" spans="1:19" s="27" customFormat="1" ht="15" customHeight="1">
      <c r="A209" s="257"/>
      <c r="B209" s="149"/>
      <c r="C209" s="70" t="s">
        <v>355</v>
      </c>
      <c r="D209" s="172"/>
      <c r="E209" s="268" t="str">
        <f>IF(AND(ISNUMBER('BCBS Template'!$F$85),ISNUMBER('BCBS Template'!$F$12),ISNUMBER('BCBS Template'!$F$13)),'BCBS Template'!$F$85," ")</f>
        <v xml:space="preserve"> </v>
      </c>
      <c r="F209" s="174" t="str">
        <f>IF(ISNUMBER(E209),(E209*'BCBS Template'!$F$13*'BCBS Template'!$F$12/1000000),"")</f>
        <v/>
      </c>
      <c r="G209" s="12" t="s">
        <v>221</v>
      </c>
      <c r="H209" s="51" t="str">
        <f>IF(COUNTIF(H75:H78,"&lt;&gt; ")+COUNTIF(H80:H81,"&lt;&gt; ")+COUNTIF(H84,"&lt;&gt; ")=0," ","Errors detected: "&amp;COUNTIF(H75:H78,"&lt;&gt; ")+COUNTIF(H80:H81,"&lt;&gt; ")+COUNTIF(H84,"&lt;&gt; "))</f>
        <v>Errors detected: 7</v>
      </c>
      <c r="I209" s="257"/>
      <c r="J209" s="257"/>
      <c r="K209" s="257"/>
      <c r="L209" s="267"/>
      <c r="M209" s="153"/>
      <c r="N209" s="243"/>
      <c r="O209" s="258"/>
      <c r="P209" s="259"/>
      <c r="Q209" s="260"/>
      <c r="R209" s="257"/>
      <c r="S209" s="8"/>
    </row>
    <row r="210" spans="1:19" s="27" customFormat="1" ht="15" customHeight="1">
      <c r="A210" s="257"/>
      <c r="B210" s="149"/>
      <c r="C210" s="70" t="s">
        <v>356</v>
      </c>
      <c r="D210" s="172"/>
      <c r="E210" s="268" t="str">
        <f>IF(AND(ISNUMBER('BCBS Template'!$F$97),ISNUMBER('BCBS Template'!$F$12),ISNUMBER('BCBS Template'!$F$13)),'BCBS Template'!$F$97," ")</f>
        <v xml:space="preserve"> </v>
      </c>
      <c r="F210" s="174" t="str">
        <f>IF(ISNUMBER(E210),(E210*'BCBS Template'!$F$13*'BCBS Template'!$F$12/1000000),"")</f>
        <v/>
      </c>
      <c r="G210" s="12" t="s">
        <v>222</v>
      </c>
      <c r="H210" s="51" t="str">
        <f>IF(COUNTIF(H88:H94,"&lt;&gt; ")+COUNTIF(H96,"&lt;&gt; ")=0," ","Errors detected: "&amp;COUNTIF(H88:H94,"&lt;&gt; ")+COUNTIF(H96,"&lt;&gt; "))</f>
        <v>Errors detected: 8</v>
      </c>
      <c r="I210" s="257"/>
      <c r="J210" s="257"/>
      <c r="K210" s="257"/>
      <c r="L210" s="267"/>
      <c r="M210" s="153"/>
      <c r="N210" s="243"/>
      <c r="O210" s="258"/>
      <c r="P210" s="259"/>
      <c r="Q210" s="260"/>
      <c r="R210" s="257"/>
      <c r="S210" s="8"/>
    </row>
    <row r="211" spans="1:19" s="27" customFormat="1" ht="15" customHeight="1">
      <c r="A211" s="257"/>
      <c r="B211" s="149"/>
      <c r="C211" s="70" t="s">
        <v>357</v>
      </c>
      <c r="D211" s="172"/>
      <c r="E211" s="268" t="str">
        <f>IF(AND(ISNUMBER('BCBS Template'!$F$119),ISNUMBER('BCBS Template'!$F$12),ISNUMBER('BCBS Template'!$F$13)),'BCBS Template'!$F$119," ")</f>
        <v xml:space="preserve"> </v>
      </c>
      <c r="F211" s="174" t="str">
        <f>IF(ISNUMBER(E211),(E211*'BCBS Template'!$F$13*'BCBS Template'!$F$12/1000000),"")</f>
        <v/>
      </c>
      <c r="G211" s="12" t="s">
        <v>223</v>
      </c>
      <c r="H211" s="51" t="str">
        <f>IF(COUNTIF(H103:H114,"&lt;&gt; ")+COUNTIF(H116:H118,"&lt;&gt; ")=0," ","Errors detected: "&amp;COUNTIF(H103:H114,"&lt;&gt; ")+COUNTIF(H116:H118,"&lt;&gt; "))</f>
        <v>Errors detected: 15</v>
      </c>
      <c r="I211" s="257"/>
      <c r="J211" s="257"/>
      <c r="K211" s="257"/>
      <c r="L211" s="267"/>
      <c r="M211" s="153"/>
      <c r="N211" s="243"/>
      <c r="O211" s="258"/>
      <c r="P211" s="259"/>
      <c r="Q211" s="260"/>
      <c r="R211" s="257"/>
      <c r="S211" s="8"/>
    </row>
    <row r="212" spans="1:19" s="27" customFormat="1" ht="15" customHeight="1">
      <c r="A212" s="257"/>
      <c r="B212" s="149"/>
      <c r="C212" s="70" t="s">
        <v>358</v>
      </c>
      <c r="D212" s="172"/>
      <c r="E212" s="268" t="str">
        <f>IF(AND('BCBS Template'!$H$122=" ",ISNUMBER('BCBS Template'!$F$12),ISNUMBER('BCBS Template'!$F$13)),'BCBS Template'!$F$122," ")</f>
        <v xml:space="preserve"> </v>
      </c>
      <c r="F212" s="174" t="str">
        <f>IF(ISNUMBER(E212),(E212*'BCBS Template'!$F$13*'BCBS Template'!$F$12/1000000),"")</f>
        <v/>
      </c>
      <c r="G212" s="12" t="s">
        <v>359</v>
      </c>
      <c r="H212" s="51" t="str">
        <f>IF(COUNTIF(H122,"&lt;&gt; ")=0," ","Errors detected: "&amp;COUNTIF(H122,"&lt;&gt; "))</f>
        <v>Errors detected: 1</v>
      </c>
      <c r="I212" s="257"/>
      <c r="J212" s="257"/>
      <c r="K212" s="257"/>
      <c r="L212" s="267"/>
      <c r="M212" s="153"/>
      <c r="N212" s="243"/>
      <c r="O212" s="258"/>
      <c r="P212" s="259"/>
      <c r="Q212" s="260"/>
      <c r="R212" s="257"/>
      <c r="S212" s="8"/>
    </row>
    <row r="213" spans="1:19" s="27" customFormat="1" ht="15" customHeight="1">
      <c r="A213" s="257"/>
      <c r="B213" s="149"/>
      <c r="C213" s="70" t="s">
        <v>360</v>
      </c>
      <c r="D213" s="172"/>
      <c r="E213" s="268" t="str">
        <f>IF(AND(ISNUMBER('BCBS Template'!$F$127),ISNUMBER('BCBS Template'!$F$12),ISNUMBER('BCBS Template'!$F$13)),'BCBS Template'!$F$127," ")</f>
        <v xml:space="preserve"> </v>
      </c>
      <c r="F213" s="174" t="str">
        <f>IF(ISNUMBER(E213),(E213*'BCBS Template'!$F$13*'BCBS Template'!$F$12/1000000),"")</f>
        <v/>
      </c>
      <c r="G213" s="12" t="s">
        <v>361</v>
      </c>
      <c r="H213" s="51" t="str">
        <f>IF(COUNTIF(H125:H126,"&lt;&gt; ")=0," ","Errors detected: "&amp;COUNTIF(H125:H126,"&lt;&gt; "))</f>
        <v>Errors detected: 2</v>
      </c>
      <c r="I213" s="257"/>
      <c r="J213" s="257"/>
      <c r="K213" s="257"/>
      <c r="L213" s="267"/>
      <c r="M213" s="153"/>
      <c r="N213" s="243"/>
      <c r="O213" s="258"/>
      <c r="P213" s="259"/>
      <c r="Q213" s="260"/>
      <c r="R213" s="257"/>
      <c r="S213" s="8"/>
    </row>
    <row r="214" spans="1:19" s="27" customFormat="1" ht="15" customHeight="1">
      <c r="A214" s="257"/>
      <c r="B214" s="149"/>
      <c r="C214" s="70" t="s">
        <v>362</v>
      </c>
      <c r="D214" s="172"/>
      <c r="E214" s="268" t="str">
        <f>IF(AND(ISNUMBER('BCBS Template'!$F$134),ISNUMBER('BCBS Template'!$F$12),ISNUMBER('BCBS Template'!$F$13)),'BCBS Template'!$F$134," ")</f>
        <v xml:space="preserve"> </v>
      </c>
      <c r="F214" s="174" t="str">
        <f>IF(ISNUMBER(E214),(E214*'BCBS Template'!$F$13*'BCBS Template'!$F$12/1000000),"")</f>
        <v/>
      </c>
      <c r="G214" s="12" t="s">
        <v>363</v>
      </c>
      <c r="H214" s="51" t="str">
        <f>IF(COUNTIF(H132:H133,"&lt;&gt; ")=0," ","Errors detected: "&amp;COUNTIF(H132:H133,"&lt;&gt; "))</f>
        <v>Errors detected: 2</v>
      </c>
      <c r="I214" s="257"/>
      <c r="J214" s="257"/>
      <c r="K214" s="257"/>
      <c r="L214" s="267"/>
      <c r="M214" s="153"/>
      <c r="N214" s="243"/>
      <c r="O214" s="258"/>
      <c r="P214" s="259"/>
      <c r="Q214" s="260"/>
      <c r="R214" s="257"/>
      <c r="S214" s="8"/>
    </row>
    <row r="215" spans="1:19" s="27" customFormat="1" ht="15" customHeight="1">
      <c r="A215" s="257"/>
      <c r="B215" s="149"/>
      <c r="C215" s="70" t="s">
        <v>364</v>
      </c>
      <c r="D215" s="172"/>
      <c r="E215" s="268" t="str">
        <f>IF(AND(ISNUMBER('BCBS Template'!$F$143),ISNUMBER('BCBS Template'!$F$12),ISNUMBER('BCBS Template'!$F$13)),'BCBS Template'!$F$143," ")</f>
        <v xml:space="preserve"> </v>
      </c>
      <c r="F215" s="174" t="str">
        <f>IF(ISNUMBER(E215),(E215*'BCBS Template'!$F$13*'BCBS Template'!$F$12/1000000),"")</f>
        <v/>
      </c>
      <c r="G215" s="12" t="s">
        <v>365</v>
      </c>
      <c r="H215" s="51" t="str">
        <f>IF(COUNTIF(H137:H140,"&lt;&gt; ")+COUNTIF(H142,"&lt;&gt; ")=0," ","Errors detected: "&amp;COUNTIF(H137:H140,"&lt;&gt; ")+COUNTIF(H142,"&lt;&gt; "))</f>
        <v>Errors detected: 5</v>
      </c>
      <c r="I215" s="257"/>
      <c r="J215" s="257"/>
      <c r="K215" s="257"/>
      <c r="L215" s="267"/>
      <c r="M215" s="153"/>
      <c r="N215" s="243"/>
      <c r="O215" s="258"/>
      <c r="P215" s="259"/>
      <c r="Q215" s="260"/>
      <c r="R215" s="257"/>
      <c r="S215" s="8"/>
    </row>
    <row r="216" spans="1:19" s="27" customFormat="1" ht="15" customHeight="1">
      <c r="A216" s="257"/>
      <c r="B216" s="149"/>
      <c r="C216" s="70" t="s">
        <v>366</v>
      </c>
      <c r="D216" s="172"/>
      <c r="E216" s="268" t="str">
        <f>IF(AND('BCBS Template'!$H$146=" ",ISNUMBER('BCBS Template'!$F$12),ISNUMBER('BCBS Template'!$F$13)),'BCBS Template'!$F$146," ")</f>
        <v xml:space="preserve"> </v>
      </c>
      <c r="F216" s="174" t="str">
        <f>IF(ISNUMBER(E216),(E216*'BCBS Template'!$F$13*'BCBS Template'!$F$12/1000000),"")</f>
        <v/>
      </c>
      <c r="G216" s="12" t="s">
        <v>367</v>
      </c>
      <c r="H216" s="51" t="str">
        <f>IF(COUNTIF(H146,"&lt;&gt; ")=0," ","Errors detected: "&amp;COUNTIF(H146,"&lt;&gt; "))</f>
        <v>Errors detected: 1</v>
      </c>
      <c r="I216" s="257"/>
      <c r="J216" s="257"/>
      <c r="K216" s="257"/>
      <c r="L216" s="267"/>
      <c r="M216" s="153"/>
      <c r="N216" s="243"/>
      <c r="O216" s="258"/>
      <c r="P216" s="259"/>
      <c r="Q216" s="260"/>
      <c r="R216" s="257"/>
      <c r="S216" s="8"/>
    </row>
    <row r="217" spans="1:19" s="27" customFormat="1" ht="15" customHeight="1">
      <c r="A217" s="257"/>
      <c r="B217" s="149"/>
      <c r="C217" s="70" t="s">
        <v>368</v>
      </c>
      <c r="D217" s="172"/>
      <c r="E217" s="268" t="str">
        <f>IF(AND(ISNUMBER('BCBS Template'!$F$154),ISNUMBER('BCBS Template'!$F$12),ISNUMBER('BCBS Template'!$F$13)),'BCBS Template'!$F$151," ")</f>
        <v xml:space="preserve"> </v>
      </c>
      <c r="F217" s="174" t="str">
        <f>IF(ISNUMBER(E217),(E217*'BCBS Template'!$F$13*'BCBS Template'!$F$12/1000000),"")</f>
        <v/>
      </c>
      <c r="G217" s="12" t="s">
        <v>369</v>
      </c>
      <c r="H217" s="51" t="str">
        <f>IF(COUNTIF(H151,"&lt;&gt; ")+COUNTIF(H153,"&lt;&gt; ")=0," ","Errors detected: "&amp;COUNTIF(H151,"&lt;&gt; ")+COUNTIF(H153,"&lt;&gt; "))</f>
        <v>Errors detected: 2</v>
      </c>
      <c r="I217" s="257"/>
      <c r="J217" s="257"/>
      <c r="K217" s="257"/>
      <c r="L217" s="267"/>
      <c r="M217" s="153"/>
      <c r="N217" s="243"/>
      <c r="O217" s="258"/>
      <c r="P217" s="259"/>
      <c r="Q217" s="260"/>
      <c r="R217" s="257"/>
      <c r="S217" s="8"/>
    </row>
    <row r="218" spans="1:19" s="27" customFormat="1" ht="15" customHeight="1">
      <c r="A218" s="257"/>
      <c r="B218" s="149"/>
      <c r="C218" s="70" t="s">
        <v>370</v>
      </c>
      <c r="D218" s="172"/>
      <c r="E218" s="269" t="str">
        <f>IF(AND(ISNUMBER('BCBS Template'!$F$162),ISNUMBER('BCBS Template'!$F$12),ISNUMBER('BCBS Template'!$F$13)),'BCBS Template'!$F$162," ")</f>
        <v xml:space="preserve"> </v>
      </c>
      <c r="F218" s="175" t="str">
        <f>IF(ISNUMBER(E218),(E218*'BCBS Template'!$F$13*'BCBS Template'!$F$12/1000000),"")</f>
        <v/>
      </c>
      <c r="G218" s="12" t="s">
        <v>371</v>
      </c>
      <c r="H218" s="51" t="str">
        <f>IF(COUNTIF(H157:H159,"&lt;&gt; ")+COUNTIF(H161,"&lt;&gt; ")=0," ","Errors detected: "&amp;COUNTIF(H157:H159,"&lt;&gt; ")+COUNTIF(H161,"&lt;&gt; "))</f>
        <v>Errors detected: 4</v>
      </c>
      <c r="I218" s="257"/>
      <c r="J218" s="257"/>
      <c r="K218" s="257"/>
      <c r="L218" s="267"/>
      <c r="M218" s="153"/>
      <c r="N218" s="243"/>
      <c r="O218" s="258"/>
      <c r="P218" s="259"/>
      <c r="Q218" s="260"/>
      <c r="R218" s="257"/>
      <c r="S218" s="8"/>
    </row>
    <row r="219" spans="1:19" s="27" customFormat="1" ht="15" customHeight="1">
      <c r="A219" s="257"/>
      <c r="B219" s="149"/>
      <c r="C219" s="70" t="s">
        <v>372</v>
      </c>
      <c r="D219" s="172"/>
      <c r="E219" s="176"/>
      <c r="F219" s="177"/>
      <c r="G219" s="12" t="s">
        <v>373</v>
      </c>
      <c r="H219" s="51" t="str">
        <f>IF(COUNTIF(H167:H168,"&lt;&gt; ")+COUNTIF(H170:H176,"&lt;&gt; ")+COUNTIF(H179,"&lt;&gt; ")=0," ","Errors detected: "&amp;COUNTIF(H167:H168,"&lt;&gt; ")+COUNTIF(H170:H176,"&lt;&gt; ")+COUNTIF(H179,"&lt;&gt; "))</f>
        <v>Errors detected: 10</v>
      </c>
      <c r="I219" s="257"/>
      <c r="J219" s="257"/>
      <c r="K219" s="257"/>
      <c r="L219" s="257"/>
      <c r="M219" s="153"/>
      <c r="N219" s="243"/>
      <c r="O219" s="258"/>
      <c r="P219" s="259"/>
      <c r="Q219" s="260"/>
      <c r="R219" s="257"/>
      <c r="S219" s="8"/>
    </row>
    <row r="220" spans="1:19" s="27" customFormat="1" ht="15" customHeight="1">
      <c r="A220" s="257"/>
      <c r="B220" s="149"/>
      <c r="C220" s="133" t="s">
        <v>374</v>
      </c>
      <c r="D220" s="178"/>
      <c r="E220" s="179"/>
      <c r="F220" s="180"/>
      <c r="G220" s="12" t="s">
        <v>375</v>
      </c>
      <c r="H220" s="63" t="str">
        <f>IF(COUNTIF(H185:H199,"&lt;&gt; ")=0," ","Errors detected: "&amp;COUNTIF(H185:H199,"&lt;&gt; "))</f>
        <v xml:space="preserve"> </v>
      </c>
      <c r="I220" s="257"/>
      <c r="J220" s="257"/>
      <c r="K220" s="257"/>
      <c r="L220" s="257"/>
      <c r="M220" s="153"/>
      <c r="N220" s="243"/>
      <c r="O220" s="258"/>
      <c r="P220" s="259"/>
      <c r="Q220" s="260"/>
      <c r="R220" s="257"/>
    </row>
    <row r="221" spans="1:19" s="27" customFormat="1" ht="20.100000000000001" customHeight="1">
      <c r="A221" s="257"/>
      <c r="B221" s="162"/>
      <c r="C221" s="163"/>
      <c r="D221" s="163"/>
      <c r="E221" s="163"/>
      <c r="F221" s="163"/>
      <c r="G221" s="163"/>
      <c r="H221" s="163"/>
      <c r="I221" s="163"/>
      <c r="J221" s="163"/>
      <c r="K221" s="163"/>
      <c r="L221" s="163"/>
      <c r="M221" s="164"/>
      <c r="N221" s="243"/>
      <c r="O221" s="270"/>
      <c r="P221" s="271"/>
      <c r="Q221" s="272"/>
      <c r="R221" s="257"/>
    </row>
    <row r="222" spans="1:19" ht="15" customHeight="1">
      <c r="A222" s="6"/>
      <c r="B222" s="273"/>
      <c r="C222" s="274"/>
      <c r="D222" s="274"/>
      <c r="E222" s="257"/>
      <c r="F222" s="274"/>
      <c r="G222" s="274"/>
      <c r="H222" s="274"/>
      <c r="I222" s="7"/>
      <c r="J222" s="7"/>
      <c r="K222" s="7"/>
      <c r="L222" s="274"/>
      <c r="M222" s="7"/>
      <c r="N222" s="243"/>
      <c r="O222" s="6"/>
      <c r="P222" s="6"/>
      <c r="Q222" s="6"/>
      <c r="R222" s="6"/>
    </row>
  </sheetData>
  <sheetProtection sheet="1" objects="1" scenarios="1"/>
  <dataConsolidate/>
  <mergeCells count="12">
    <mergeCell ref="C101:C102"/>
    <mergeCell ref="D101:D102"/>
    <mergeCell ref="E101:E102"/>
    <mergeCell ref="F101:F102"/>
    <mergeCell ref="C119:E119"/>
    <mergeCell ref="O2:Q2"/>
    <mergeCell ref="C71:E72"/>
    <mergeCell ref="C1:E1"/>
    <mergeCell ref="C33:E34"/>
    <mergeCell ref="C47:E48"/>
    <mergeCell ref="C49:E50"/>
    <mergeCell ref="C52:E52"/>
  </mergeCells>
  <conditionalFormatting sqref="H20:H24 H26:H32 H36:H41 H43:H46 H48 H50 H61:H67 H58 H185:H199">
    <cfRule type="cellIs" dxfId="11" priority="7" stopIfTrue="1" operator="notEqual">
      <formula>" "</formula>
    </cfRule>
  </conditionalFormatting>
  <conditionalFormatting sqref="H103:H114 H122 H125:H126 H116:H118">
    <cfRule type="cellIs" dxfId="10" priority="10" stopIfTrue="1" operator="notEqual">
      <formula>" "</formula>
    </cfRule>
  </conditionalFormatting>
  <conditionalFormatting sqref="H57 H69:H70 H75:H78 H80:H81 H88:H94 H96 H59">
    <cfRule type="cellIs" dxfId="9" priority="8" stopIfTrue="1" operator="notEqual">
      <formula>" "</formula>
    </cfRule>
  </conditionalFormatting>
  <conditionalFormatting sqref="H132:H133 H137:H140 H142 H146 H151 H153 H157:H159 H161 H167:H168 H170:H176 H179">
    <cfRule type="cellIs" dxfId="8" priority="11" stopIfTrue="1" operator="notEqual">
      <formula>" "</formula>
    </cfRule>
  </conditionalFormatting>
  <conditionalFormatting sqref="H205:H218">
    <cfRule type="cellIs" dxfId="7" priority="12" stopIfTrue="1" operator="notEqual">
      <formula>" "</formula>
    </cfRule>
  </conditionalFormatting>
  <conditionalFormatting sqref="H6:H8 H10:H11 H13:H15">
    <cfRule type="cellIs" dxfId="6" priority="6" stopIfTrue="1" operator="notEqual">
      <formula>" "</formula>
    </cfRule>
  </conditionalFormatting>
  <conditionalFormatting sqref="H84">
    <cfRule type="cellIs" dxfId="5" priority="9" stopIfTrue="1" operator="notEqual">
      <formula>" "</formula>
    </cfRule>
  </conditionalFormatting>
  <conditionalFormatting sqref="H83">
    <cfRule type="cellIs" dxfId="4" priority="3" stopIfTrue="1" operator="notEqual">
      <formula>" "</formula>
    </cfRule>
  </conditionalFormatting>
  <conditionalFormatting sqref="H219:H220">
    <cfRule type="cellIs" dxfId="3" priority="2" stopIfTrue="1" operator="notEqual">
      <formula>" "</formula>
    </cfRule>
  </conditionalFormatting>
  <conditionalFormatting sqref="F6:F8">
    <cfRule type="containsText" dxfId="2" priority="5" stopIfTrue="1" operator="containsText" text="&lt;select&gt;">
      <formula>NOT(ISERROR(SEARCH("&lt;select&gt;",F6)))</formula>
    </cfRule>
  </conditionalFormatting>
  <conditionalFormatting sqref="H51">
    <cfRule type="cellIs" dxfId="1" priority="1" stopIfTrue="1" operator="notEqual">
      <formula>" "</formula>
    </cfRule>
  </conditionalFormatting>
  <conditionalFormatting sqref="F6:F8">
    <cfRule type="containsBlanks" dxfId="0" priority="4" stopIfTrue="1">
      <formula>LEN(TRIM(F6))=0</formula>
    </cfRule>
  </conditionalFormatting>
  <dataValidations count="6">
    <dataValidation type="list" allowBlank="1" showInputMessage="1" showErrorMessage="1" sqref="WVO983050 JC10 SY10 ACU10 AMQ10 AWM10 BGI10 BQE10 CAA10 CJW10 CTS10 DDO10 DNK10 DXG10 EHC10 EQY10 FAU10 FKQ10 FUM10 GEI10 GOE10 GYA10 HHW10 HRS10 IBO10 ILK10 IVG10 JFC10 JOY10 JYU10 KIQ10 KSM10 LCI10 LME10 LWA10 MFW10 MPS10 MZO10 NJK10 NTG10 ODC10 OMY10 OWU10 PGQ10 PQM10 QAI10 QKE10 QUA10 RDW10 RNS10 RXO10 SHK10 SRG10 TBC10 TKY10 TUU10 UEQ10 UOM10 UYI10 VIE10 VSA10 WBW10 WLS10 WVO10 F65546 JC65546 SY65546 ACU65546 AMQ65546 AWM65546 BGI65546 BQE65546 CAA65546 CJW65546 CTS65546 DDO65546 DNK65546 DXG65546 EHC65546 EQY65546 FAU65546 FKQ65546 FUM65546 GEI65546 GOE65546 GYA65546 HHW65546 HRS65546 IBO65546 ILK65546 IVG65546 JFC65546 JOY65546 JYU65546 KIQ65546 KSM65546 LCI65546 LME65546 LWA65546 MFW65546 MPS65546 MZO65546 NJK65546 NTG65546 ODC65546 OMY65546 OWU65546 PGQ65546 PQM65546 QAI65546 QKE65546 QUA65546 RDW65546 RNS65546 RXO65546 SHK65546 SRG65546 TBC65546 TKY65546 TUU65546 UEQ65546 UOM65546 UYI65546 VIE65546 VSA65546 WBW65546 WLS65546 WVO65546 F131082 JC131082 SY131082 ACU131082 AMQ131082 AWM131082 BGI131082 BQE131082 CAA131082 CJW131082 CTS131082 DDO131082 DNK131082 DXG131082 EHC131082 EQY131082 FAU131082 FKQ131082 FUM131082 GEI131082 GOE131082 GYA131082 HHW131082 HRS131082 IBO131082 ILK131082 IVG131082 JFC131082 JOY131082 JYU131082 KIQ131082 KSM131082 LCI131082 LME131082 LWA131082 MFW131082 MPS131082 MZO131082 NJK131082 NTG131082 ODC131082 OMY131082 OWU131082 PGQ131082 PQM131082 QAI131082 QKE131082 QUA131082 RDW131082 RNS131082 RXO131082 SHK131082 SRG131082 TBC131082 TKY131082 TUU131082 UEQ131082 UOM131082 UYI131082 VIE131082 VSA131082 WBW131082 WLS131082 WVO131082 F196618 JC196618 SY196618 ACU196618 AMQ196618 AWM196618 BGI196618 BQE196618 CAA196618 CJW196618 CTS196618 DDO196618 DNK196618 DXG196618 EHC196618 EQY196618 FAU196618 FKQ196618 FUM196618 GEI196618 GOE196618 GYA196618 HHW196618 HRS196618 IBO196618 ILK196618 IVG196618 JFC196618 JOY196618 JYU196618 KIQ196618 KSM196618 LCI196618 LME196618 LWA196618 MFW196618 MPS196618 MZO196618 NJK196618 NTG196618 ODC196618 OMY196618 OWU196618 PGQ196618 PQM196618 QAI196618 QKE196618 QUA196618 RDW196618 RNS196618 RXO196618 SHK196618 SRG196618 TBC196618 TKY196618 TUU196618 UEQ196618 UOM196618 UYI196618 VIE196618 VSA196618 WBW196618 WLS196618 WVO196618 F262154 JC262154 SY262154 ACU262154 AMQ262154 AWM262154 BGI262154 BQE262154 CAA262154 CJW262154 CTS262154 DDO262154 DNK262154 DXG262154 EHC262154 EQY262154 FAU262154 FKQ262154 FUM262154 GEI262154 GOE262154 GYA262154 HHW262154 HRS262154 IBO262154 ILK262154 IVG262154 JFC262154 JOY262154 JYU262154 KIQ262154 KSM262154 LCI262154 LME262154 LWA262154 MFW262154 MPS262154 MZO262154 NJK262154 NTG262154 ODC262154 OMY262154 OWU262154 PGQ262154 PQM262154 QAI262154 QKE262154 QUA262154 RDW262154 RNS262154 RXO262154 SHK262154 SRG262154 TBC262154 TKY262154 TUU262154 UEQ262154 UOM262154 UYI262154 VIE262154 VSA262154 WBW262154 WLS262154 WVO262154 F327690 JC327690 SY327690 ACU327690 AMQ327690 AWM327690 BGI327690 BQE327690 CAA327690 CJW327690 CTS327690 DDO327690 DNK327690 DXG327690 EHC327690 EQY327690 FAU327690 FKQ327690 FUM327690 GEI327690 GOE327690 GYA327690 HHW327690 HRS327690 IBO327690 ILK327690 IVG327690 JFC327690 JOY327690 JYU327690 KIQ327690 KSM327690 LCI327690 LME327690 LWA327690 MFW327690 MPS327690 MZO327690 NJK327690 NTG327690 ODC327690 OMY327690 OWU327690 PGQ327690 PQM327690 QAI327690 QKE327690 QUA327690 RDW327690 RNS327690 RXO327690 SHK327690 SRG327690 TBC327690 TKY327690 TUU327690 UEQ327690 UOM327690 UYI327690 VIE327690 VSA327690 WBW327690 WLS327690 WVO327690 F393226 JC393226 SY393226 ACU393226 AMQ393226 AWM393226 BGI393226 BQE393226 CAA393226 CJW393226 CTS393226 DDO393226 DNK393226 DXG393226 EHC393226 EQY393226 FAU393226 FKQ393226 FUM393226 GEI393226 GOE393226 GYA393226 HHW393226 HRS393226 IBO393226 ILK393226 IVG393226 JFC393226 JOY393226 JYU393226 KIQ393226 KSM393226 LCI393226 LME393226 LWA393226 MFW393226 MPS393226 MZO393226 NJK393226 NTG393226 ODC393226 OMY393226 OWU393226 PGQ393226 PQM393226 QAI393226 QKE393226 QUA393226 RDW393226 RNS393226 RXO393226 SHK393226 SRG393226 TBC393226 TKY393226 TUU393226 UEQ393226 UOM393226 UYI393226 VIE393226 VSA393226 WBW393226 WLS393226 WVO393226 F458762 JC458762 SY458762 ACU458762 AMQ458762 AWM458762 BGI458762 BQE458762 CAA458762 CJW458762 CTS458762 DDO458762 DNK458762 DXG458762 EHC458762 EQY458762 FAU458762 FKQ458762 FUM458762 GEI458762 GOE458762 GYA458762 HHW458762 HRS458762 IBO458762 ILK458762 IVG458762 JFC458762 JOY458762 JYU458762 KIQ458762 KSM458762 LCI458762 LME458762 LWA458762 MFW458762 MPS458762 MZO458762 NJK458762 NTG458762 ODC458762 OMY458762 OWU458762 PGQ458762 PQM458762 QAI458762 QKE458762 QUA458762 RDW458762 RNS458762 RXO458762 SHK458762 SRG458762 TBC458762 TKY458762 TUU458762 UEQ458762 UOM458762 UYI458762 VIE458762 VSA458762 WBW458762 WLS458762 WVO458762 F524298 JC524298 SY524298 ACU524298 AMQ524298 AWM524298 BGI524298 BQE524298 CAA524298 CJW524298 CTS524298 DDO524298 DNK524298 DXG524298 EHC524298 EQY524298 FAU524298 FKQ524298 FUM524298 GEI524298 GOE524298 GYA524298 HHW524298 HRS524298 IBO524298 ILK524298 IVG524298 JFC524298 JOY524298 JYU524298 KIQ524298 KSM524298 LCI524298 LME524298 LWA524298 MFW524298 MPS524298 MZO524298 NJK524298 NTG524298 ODC524298 OMY524298 OWU524298 PGQ524298 PQM524298 QAI524298 QKE524298 QUA524298 RDW524298 RNS524298 RXO524298 SHK524298 SRG524298 TBC524298 TKY524298 TUU524298 UEQ524298 UOM524298 UYI524298 VIE524298 VSA524298 WBW524298 WLS524298 WVO524298 F589834 JC589834 SY589834 ACU589834 AMQ589834 AWM589834 BGI589834 BQE589834 CAA589834 CJW589834 CTS589834 DDO589834 DNK589834 DXG589834 EHC589834 EQY589834 FAU589834 FKQ589834 FUM589834 GEI589834 GOE589834 GYA589834 HHW589834 HRS589834 IBO589834 ILK589834 IVG589834 JFC589834 JOY589834 JYU589834 KIQ589834 KSM589834 LCI589834 LME589834 LWA589834 MFW589834 MPS589834 MZO589834 NJK589834 NTG589834 ODC589834 OMY589834 OWU589834 PGQ589834 PQM589834 QAI589834 QKE589834 QUA589834 RDW589834 RNS589834 RXO589834 SHK589834 SRG589834 TBC589834 TKY589834 TUU589834 UEQ589834 UOM589834 UYI589834 VIE589834 VSA589834 WBW589834 WLS589834 WVO589834 F655370 JC655370 SY655370 ACU655370 AMQ655370 AWM655370 BGI655370 BQE655370 CAA655370 CJW655370 CTS655370 DDO655370 DNK655370 DXG655370 EHC655370 EQY655370 FAU655370 FKQ655370 FUM655370 GEI655370 GOE655370 GYA655370 HHW655370 HRS655370 IBO655370 ILK655370 IVG655370 JFC655370 JOY655370 JYU655370 KIQ655370 KSM655370 LCI655370 LME655370 LWA655370 MFW655370 MPS655370 MZO655370 NJK655370 NTG655370 ODC655370 OMY655370 OWU655370 PGQ655370 PQM655370 QAI655370 QKE655370 QUA655370 RDW655370 RNS655370 RXO655370 SHK655370 SRG655370 TBC655370 TKY655370 TUU655370 UEQ655370 UOM655370 UYI655370 VIE655370 VSA655370 WBW655370 WLS655370 WVO655370 F720906 JC720906 SY720906 ACU720906 AMQ720906 AWM720906 BGI720906 BQE720906 CAA720906 CJW720906 CTS720906 DDO720906 DNK720906 DXG720906 EHC720906 EQY720906 FAU720906 FKQ720906 FUM720906 GEI720906 GOE720906 GYA720906 HHW720906 HRS720906 IBO720906 ILK720906 IVG720906 JFC720906 JOY720906 JYU720906 KIQ720906 KSM720906 LCI720906 LME720906 LWA720906 MFW720906 MPS720906 MZO720906 NJK720906 NTG720906 ODC720906 OMY720906 OWU720906 PGQ720906 PQM720906 QAI720906 QKE720906 QUA720906 RDW720906 RNS720906 RXO720906 SHK720906 SRG720906 TBC720906 TKY720906 TUU720906 UEQ720906 UOM720906 UYI720906 VIE720906 VSA720906 WBW720906 WLS720906 WVO720906 F786442 JC786442 SY786442 ACU786442 AMQ786442 AWM786442 BGI786442 BQE786442 CAA786442 CJW786442 CTS786442 DDO786442 DNK786442 DXG786442 EHC786442 EQY786442 FAU786442 FKQ786442 FUM786442 GEI786442 GOE786442 GYA786442 HHW786442 HRS786442 IBO786442 ILK786442 IVG786442 JFC786442 JOY786442 JYU786442 KIQ786442 KSM786442 LCI786442 LME786442 LWA786442 MFW786442 MPS786442 MZO786442 NJK786442 NTG786442 ODC786442 OMY786442 OWU786442 PGQ786442 PQM786442 QAI786442 QKE786442 QUA786442 RDW786442 RNS786442 RXO786442 SHK786442 SRG786442 TBC786442 TKY786442 TUU786442 UEQ786442 UOM786442 UYI786442 VIE786442 VSA786442 WBW786442 WLS786442 WVO786442 F851978 JC851978 SY851978 ACU851978 AMQ851978 AWM851978 BGI851978 BQE851978 CAA851978 CJW851978 CTS851978 DDO851978 DNK851978 DXG851978 EHC851978 EQY851978 FAU851978 FKQ851978 FUM851978 GEI851978 GOE851978 GYA851978 HHW851978 HRS851978 IBO851978 ILK851978 IVG851978 JFC851978 JOY851978 JYU851978 KIQ851978 KSM851978 LCI851978 LME851978 LWA851978 MFW851978 MPS851978 MZO851978 NJK851978 NTG851978 ODC851978 OMY851978 OWU851978 PGQ851978 PQM851978 QAI851978 QKE851978 QUA851978 RDW851978 RNS851978 RXO851978 SHK851978 SRG851978 TBC851978 TKY851978 TUU851978 UEQ851978 UOM851978 UYI851978 VIE851978 VSA851978 WBW851978 WLS851978 WVO851978 F917514 JC917514 SY917514 ACU917514 AMQ917514 AWM917514 BGI917514 BQE917514 CAA917514 CJW917514 CTS917514 DDO917514 DNK917514 DXG917514 EHC917514 EQY917514 FAU917514 FKQ917514 FUM917514 GEI917514 GOE917514 GYA917514 HHW917514 HRS917514 IBO917514 ILK917514 IVG917514 JFC917514 JOY917514 JYU917514 KIQ917514 KSM917514 LCI917514 LME917514 LWA917514 MFW917514 MPS917514 MZO917514 NJK917514 NTG917514 ODC917514 OMY917514 OWU917514 PGQ917514 PQM917514 QAI917514 QKE917514 QUA917514 RDW917514 RNS917514 RXO917514 SHK917514 SRG917514 TBC917514 TKY917514 TUU917514 UEQ917514 UOM917514 UYI917514 VIE917514 VSA917514 WBW917514 WLS917514 WVO917514 F983050 JC983050 SY983050 ACU983050 AMQ983050 AWM983050 BGI983050 BQE983050 CAA983050 CJW983050 CTS983050 DDO983050 DNK983050 DXG983050 EHC983050 EQY983050 FAU983050 FKQ983050 FUM983050 GEI983050 GOE983050 GYA983050 HHW983050 HRS983050 IBO983050 ILK983050 IVG983050 JFC983050 JOY983050 JYU983050 KIQ983050 KSM983050 LCI983050 LME983050 LWA983050 MFW983050 MPS983050 MZO983050 NJK983050 NTG983050 ODC983050 OMY983050 OWU983050 PGQ983050 PQM983050 QAI983050 QKE983050 QUA983050 RDW983050 RNS983050 RXO983050 SHK983050 SRG983050 TBC983050 TKY983050 TUU983050 UEQ983050 UOM983050 UYI983050 VIE983050 VSA983050 WBW983050 WLS983050">
      <formula1>ReportingDate</formula1>
    </dataValidation>
    <dataValidation type="list" allowBlank="1" showInputMessage="1" showErrorMessage="1" sqref="F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F65542 JC65542 SY65542 ACU65542 AMQ65542 AWM65542 BGI65542 BQE65542 CAA65542 CJW65542 CTS65542 DDO65542 DNK65542 DXG65542 EHC65542 EQY65542 FAU65542 FKQ65542 FUM65542 GEI65542 GOE65542 GYA65542 HHW65542 HRS65542 IBO65542 ILK65542 IVG65542 JFC65542 JOY65542 JYU65542 KIQ65542 KSM65542 LCI65542 LME65542 LWA65542 MFW65542 MPS65542 MZO65542 NJK65542 NTG65542 ODC65542 OMY65542 OWU65542 PGQ65542 PQM65542 QAI65542 QKE65542 QUA65542 RDW65542 RNS65542 RXO65542 SHK65542 SRG65542 TBC65542 TKY65542 TUU65542 UEQ65542 UOM65542 UYI65542 VIE65542 VSA65542 WBW65542 WLS65542 WVO65542 F131078 JC131078 SY131078 ACU131078 AMQ131078 AWM131078 BGI131078 BQE131078 CAA131078 CJW131078 CTS131078 DDO131078 DNK131078 DXG131078 EHC131078 EQY131078 FAU131078 FKQ131078 FUM131078 GEI131078 GOE131078 GYA131078 HHW131078 HRS131078 IBO131078 ILK131078 IVG131078 JFC131078 JOY131078 JYU131078 KIQ131078 KSM131078 LCI131078 LME131078 LWA131078 MFW131078 MPS131078 MZO131078 NJK131078 NTG131078 ODC131078 OMY131078 OWU131078 PGQ131078 PQM131078 QAI131078 QKE131078 QUA131078 RDW131078 RNS131078 RXO131078 SHK131078 SRG131078 TBC131078 TKY131078 TUU131078 UEQ131078 UOM131078 UYI131078 VIE131078 VSA131078 WBW131078 WLS131078 WVO131078 F196614 JC196614 SY196614 ACU196614 AMQ196614 AWM196614 BGI196614 BQE196614 CAA196614 CJW196614 CTS196614 DDO196614 DNK196614 DXG196614 EHC196614 EQY196614 FAU196614 FKQ196614 FUM196614 GEI196614 GOE196614 GYA196614 HHW196614 HRS196614 IBO196614 ILK196614 IVG196614 JFC196614 JOY196614 JYU196614 KIQ196614 KSM196614 LCI196614 LME196614 LWA196614 MFW196614 MPS196614 MZO196614 NJK196614 NTG196614 ODC196614 OMY196614 OWU196614 PGQ196614 PQM196614 QAI196614 QKE196614 QUA196614 RDW196614 RNS196614 RXO196614 SHK196614 SRG196614 TBC196614 TKY196614 TUU196614 UEQ196614 UOM196614 UYI196614 VIE196614 VSA196614 WBW196614 WLS196614 WVO196614 F262150 JC262150 SY262150 ACU262150 AMQ262150 AWM262150 BGI262150 BQE262150 CAA262150 CJW262150 CTS262150 DDO262150 DNK262150 DXG262150 EHC262150 EQY262150 FAU262150 FKQ262150 FUM262150 GEI262150 GOE262150 GYA262150 HHW262150 HRS262150 IBO262150 ILK262150 IVG262150 JFC262150 JOY262150 JYU262150 KIQ262150 KSM262150 LCI262150 LME262150 LWA262150 MFW262150 MPS262150 MZO262150 NJK262150 NTG262150 ODC262150 OMY262150 OWU262150 PGQ262150 PQM262150 QAI262150 QKE262150 QUA262150 RDW262150 RNS262150 RXO262150 SHK262150 SRG262150 TBC262150 TKY262150 TUU262150 UEQ262150 UOM262150 UYI262150 VIE262150 VSA262150 WBW262150 WLS262150 WVO262150 F327686 JC327686 SY327686 ACU327686 AMQ327686 AWM327686 BGI327686 BQE327686 CAA327686 CJW327686 CTS327686 DDO327686 DNK327686 DXG327686 EHC327686 EQY327686 FAU327686 FKQ327686 FUM327686 GEI327686 GOE327686 GYA327686 HHW327686 HRS327686 IBO327686 ILK327686 IVG327686 JFC327686 JOY327686 JYU327686 KIQ327686 KSM327686 LCI327686 LME327686 LWA327686 MFW327686 MPS327686 MZO327686 NJK327686 NTG327686 ODC327686 OMY327686 OWU327686 PGQ327686 PQM327686 QAI327686 QKE327686 QUA327686 RDW327686 RNS327686 RXO327686 SHK327686 SRG327686 TBC327686 TKY327686 TUU327686 UEQ327686 UOM327686 UYI327686 VIE327686 VSA327686 WBW327686 WLS327686 WVO327686 F393222 JC393222 SY393222 ACU393222 AMQ393222 AWM393222 BGI393222 BQE393222 CAA393222 CJW393222 CTS393222 DDO393222 DNK393222 DXG393222 EHC393222 EQY393222 FAU393222 FKQ393222 FUM393222 GEI393222 GOE393222 GYA393222 HHW393222 HRS393222 IBO393222 ILK393222 IVG393222 JFC393222 JOY393222 JYU393222 KIQ393222 KSM393222 LCI393222 LME393222 LWA393222 MFW393222 MPS393222 MZO393222 NJK393222 NTG393222 ODC393222 OMY393222 OWU393222 PGQ393222 PQM393222 QAI393222 QKE393222 QUA393222 RDW393222 RNS393222 RXO393222 SHK393222 SRG393222 TBC393222 TKY393222 TUU393222 UEQ393222 UOM393222 UYI393222 VIE393222 VSA393222 WBW393222 WLS393222 WVO393222 F458758 JC458758 SY458758 ACU458758 AMQ458758 AWM458758 BGI458758 BQE458758 CAA458758 CJW458758 CTS458758 DDO458758 DNK458758 DXG458758 EHC458758 EQY458758 FAU458758 FKQ458758 FUM458758 GEI458758 GOE458758 GYA458758 HHW458758 HRS458758 IBO458758 ILK458758 IVG458758 JFC458758 JOY458758 JYU458758 KIQ458758 KSM458758 LCI458758 LME458758 LWA458758 MFW458758 MPS458758 MZO458758 NJK458758 NTG458758 ODC458758 OMY458758 OWU458758 PGQ458758 PQM458758 QAI458758 QKE458758 QUA458758 RDW458758 RNS458758 RXO458758 SHK458758 SRG458758 TBC458758 TKY458758 TUU458758 UEQ458758 UOM458758 UYI458758 VIE458758 VSA458758 WBW458758 WLS458758 WVO458758 F524294 JC524294 SY524294 ACU524294 AMQ524294 AWM524294 BGI524294 BQE524294 CAA524294 CJW524294 CTS524294 DDO524294 DNK524294 DXG524294 EHC524294 EQY524294 FAU524294 FKQ524294 FUM524294 GEI524294 GOE524294 GYA524294 HHW524294 HRS524294 IBO524294 ILK524294 IVG524294 JFC524294 JOY524294 JYU524294 KIQ524294 KSM524294 LCI524294 LME524294 LWA524294 MFW524294 MPS524294 MZO524294 NJK524294 NTG524294 ODC524294 OMY524294 OWU524294 PGQ524294 PQM524294 QAI524294 QKE524294 QUA524294 RDW524294 RNS524294 RXO524294 SHK524294 SRG524294 TBC524294 TKY524294 TUU524294 UEQ524294 UOM524294 UYI524294 VIE524294 VSA524294 WBW524294 WLS524294 WVO524294 F589830 JC589830 SY589830 ACU589830 AMQ589830 AWM589830 BGI589830 BQE589830 CAA589830 CJW589830 CTS589830 DDO589830 DNK589830 DXG589830 EHC589830 EQY589830 FAU589830 FKQ589830 FUM589830 GEI589830 GOE589830 GYA589830 HHW589830 HRS589830 IBO589830 ILK589830 IVG589830 JFC589830 JOY589830 JYU589830 KIQ589830 KSM589830 LCI589830 LME589830 LWA589830 MFW589830 MPS589830 MZO589830 NJK589830 NTG589830 ODC589830 OMY589830 OWU589830 PGQ589830 PQM589830 QAI589830 QKE589830 QUA589830 RDW589830 RNS589830 RXO589830 SHK589830 SRG589830 TBC589830 TKY589830 TUU589830 UEQ589830 UOM589830 UYI589830 VIE589830 VSA589830 WBW589830 WLS589830 WVO589830 F655366 JC655366 SY655366 ACU655366 AMQ655366 AWM655366 BGI655366 BQE655366 CAA655366 CJW655366 CTS655366 DDO655366 DNK655366 DXG655366 EHC655366 EQY655366 FAU655366 FKQ655366 FUM655366 GEI655366 GOE655366 GYA655366 HHW655366 HRS655366 IBO655366 ILK655366 IVG655366 JFC655366 JOY655366 JYU655366 KIQ655366 KSM655366 LCI655366 LME655366 LWA655366 MFW655366 MPS655366 MZO655366 NJK655366 NTG655366 ODC655366 OMY655366 OWU655366 PGQ655366 PQM655366 QAI655366 QKE655366 QUA655366 RDW655366 RNS655366 RXO655366 SHK655366 SRG655366 TBC655366 TKY655366 TUU655366 UEQ655366 UOM655366 UYI655366 VIE655366 VSA655366 WBW655366 WLS655366 WVO655366 F720902 JC720902 SY720902 ACU720902 AMQ720902 AWM720902 BGI720902 BQE720902 CAA720902 CJW720902 CTS720902 DDO720902 DNK720902 DXG720902 EHC720902 EQY720902 FAU720902 FKQ720902 FUM720902 GEI720902 GOE720902 GYA720902 HHW720902 HRS720902 IBO720902 ILK720902 IVG720902 JFC720902 JOY720902 JYU720902 KIQ720902 KSM720902 LCI720902 LME720902 LWA720902 MFW720902 MPS720902 MZO720902 NJK720902 NTG720902 ODC720902 OMY720902 OWU720902 PGQ720902 PQM720902 QAI720902 QKE720902 QUA720902 RDW720902 RNS720902 RXO720902 SHK720902 SRG720902 TBC720902 TKY720902 TUU720902 UEQ720902 UOM720902 UYI720902 VIE720902 VSA720902 WBW720902 WLS720902 WVO720902 F786438 JC786438 SY786438 ACU786438 AMQ786438 AWM786438 BGI786438 BQE786438 CAA786438 CJW786438 CTS786438 DDO786438 DNK786438 DXG786438 EHC786438 EQY786438 FAU786438 FKQ786438 FUM786438 GEI786438 GOE786438 GYA786438 HHW786438 HRS786438 IBO786438 ILK786438 IVG786438 JFC786438 JOY786438 JYU786438 KIQ786438 KSM786438 LCI786438 LME786438 LWA786438 MFW786438 MPS786438 MZO786438 NJK786438 NTG786438 ODC786438 OMY786438 OWU786438 PGQ786438 PQM786438 QAI786438 QKE786438 QUA786438 RDW786438 RNS786438 RXO786438 SHK786438 SRG786438 TBC786438 TKY786438 TUU786438 UEQ786438 UOM786438 UYI786438 VIE786438 VSA786438 WBW786438 WLS786438 WVO786438 F851974 JC851974 SY851974 ACU851974 AMQ851974 AWM851974 BGI851974 BQE851974 CAA851974 CJW851974 CTS851974 DDO851974 DNK851974 DXG851974 EHC851974 EQY851974 FAU851974 FKQ851974 FUM851974 GEI851974 GOE851974 GYA851974 HHW851974 HRS851974 IBO851974 ILK851974 IVG851974 JFC851974 JOY851974 JYU851974 KIQ851974 KSM851974 LCI851974 LME851974 LWA851974 MFW851974 MPS851974 MZO851974 NJK851974 NTG851974 ODC851974 OMY851974 OWU851974 PGQ851974 PQM851974 QAI851974 QKE851974 QUA851974 RDW851974 RNS851974 RXO851974 SHK851974 SRG851974 TBC851974 TKY851974 TUU851974 UEQ851974 UOM851974 UYI851974 VIE851974 VSA851974 WBW851974 WLS851974 WVO851974 F917510 JC917510 SY917510 ACU917510 AMQ917510 AWM917510 BGI917510 BQE917510 CAA917510 CJW917510 CTS917510 DDO917510 DNK917510 DXG917510 EHC917510 EQY917510 FAU917510 FKQ917510 FUM917510 GEI917510 GOE917510 GYA917510 HHW917510 HRS917510 IBO917510 ILK917510 IVG917510 JFC917510 JOY917510 JYU917510 KIQ917510 KSM917510 LCI917510 LME917510 LWA917510 MFW917510 MPS917510 MZO917510 NJK917510 NTG917510 ODC917510 OMY917510 OWU917510 PGQ917510 PQM917510 QAI917510 QKE917510 QUA917510 RDW917510 RNS917510 RXO917510 SHK917510 SRG917510 TBC917510 TKY917510 TUU917510 UEQ917510 UOM917510 UYI917510 VIE917510 VSA917510 WBW917510 WLS917510 WVO917510 F983046 JC983046 SY983046 ACU983046 AMQ983046 AWM983046 BGI983046 BQE983046 CAA983046 CJW983046 CTS983046 DDO983046 DNK983046 DXG983046 EHC983046 EQY983046 FAU983046 FKQ983046 FUM983046 GEI983046 GOE983046 GYA983046 HHW983046 HRS983046 IBO983046 ILK983046 IVG983046 JFC983046 JOY983046 JYU983046 KIQ983046 KSM983046 LCI983046 LME983046 LWA983046 MFW983046 MPS983046 MZO983046 NJK983046 NTG983046 ODC983046 OMY983046 OWU983046 PGQ983046 PQM983046 QAI983046 QKE983046 QUA983046 RDW983046 RNS983046 RXO983046 SHK983046 SRG983046 TBC983046 TKY983046 TUU983046 UEQ983046 UOM983046 UYI983046 VIE983046 VSA983046 WBW983046 WLS983046 WVO983046">
      <formula1>CountryCode</formula1>
    </dataValidation>
    <dataValidation type="list" allowBlank="1" showInputMessage="1" showErrorMessage="1" sqref="F14 JC14 SY14 ACU14 AMQ14 AWM14 BGI14 BQE14 CAA14 CJW14 CTS14 DDO14 DNK14 DXG14 EHC14 EQY14 FAU14 FKQ14 FUM14 GEI14 GOE14 GYA14 HHW14 HRS14 IBO14 ILK14 IVG14 JFC14 JOY14 JYU14 KIQ14 KSM14 LCI14 LME14 LWA14 MFW14 MPS14 MZO14 NJK14 NTG14 ODC14 OMY14 OWU14 PGQ14 PQM14 QAI14 QKE14 QUA14 RDW14 RNS14 RXO14 SHK14 SRG14 TBC14 TKY14 TUU14 UEQ14 UOM14 UYI14 VIE14 VSA14 WBW14 WLS14 WVO14 F65550 JC65550 SY65550 ACU65550 AMQ65550 AWM65550 BGI65550 BQE65550 CAA65550 CJW65550 CTS65550 DDO65550 DNK65550 DXG65550 EHC65550 EQY65550 FAU65550 FKQ65550 FUM65550 GEI65550 GOE65550 GYA65550 HHW65550 HRS65550 IBO65550 ILK65550 IVG65550 JFC65550 JOY65550 JYU65550 KIQ65550 KSM65550 LCI65550 LME65550 LWA65550 MFW65550 MPS65550 MZO65550 NJK65550 NTG65550 ODC65550 OMY65550 OWU65550 PGQ65550 PQM65550 QAI65550 QKE65550 QUA65550 RDW65550 RNS65550 RXO65550 SHK65550 SRG65550 TBC65550 TKY65550 TUU65550 UEQ65550 UOM65550 UYI65550 VIE65550 VSA65550 WBW65550 WLS65550 WVO65550 F131086 JC131086 SY131086 ACU131086 AMQ131086 AWM131086 BGI131086 BQE131086 CAA131086 CJW131086 CTS131086 DDO131086 DNK131086 DXG131086 EHC131086 EQY131086 FAU131086 FKQ131086 FUM131086 GEI131086 GOE131086 GYA131086 HHW131086 HRS131086 IBO131086 ILK131086 IVG131086 JFC131086 JOY131086 JYU131086 KIQ131086 KSM131086 LCI131086 LME131086 LWA131086 MFW131086 MPS131086 MZO131086 NJK131086 NTG131086 ODC131086 OMY131086 OWU131086 PGQ131086 PQM131086 QAI131086 QKE131086 QUA131086 RDW131086 RNS131086 RXO131086 SHK131086 SRG131086 TBC131086 TKY131086 TUU131086 UEQ131086 UOM131086 UYI131086 VIE131086 VSA131086 WBW131086 WLS131086 WVO131086 F196622 JC196622 SY196622 ACU196622 AMQ196622 AWM196622 BGI196622 BQE196622 CAA196622 CJW196622 CTS196622 DDO196622 DNK196622 DXG196622 EHC196622 EQY196622 FAU196622 FKQ196622 FUM196622 GEI196622 GOE196622 GYA196622 HHW196622 HRS196622 IBO196622 ILK196622 IVG196622 JFC196622 JOY196622 JYU196622 KIQ196622 KSM196622 LCI196622 LME196622 LWA196622 MFW196622 MPS196622 MZO196622 NJK196622 NTG196622 ODC196622 OMY196622 OWU196622 PGQ196622 PQM196622 QAI196622 QKE196622 QUA196622 RDW196622 RNS196622 RXO196622 SHK196622 SRG196622 TBC196622 TKY196622 TUU196622 UEQ196622 UOM196622 UYI196622 VIE196622 VSA196622 WBW196622 WLS196622 WVO196622 F262158 JC262158 SY262158 ACU262158 AMQ262158 AWM262158 BGI262158 BQE262158 CAA262158 CJW262158 CTS262158 DDO262158 DNK262158 DXG262158 EHC262158 EQY262158 FAU262158 FKQ262158 FUM262158 GEI262158 GOE262158 GYA262158 HHW262158 HRS262158 IBO262158 ILK262158 IVG262158 JFC262158 JOY262158 JYU262158 KIQ262158 KSM262158 LCI262158 LME262158 LWA262158 MFW262158 MPS262158 MZO262158 NJK262158 NTG262158 ODC262158 OMY262158 OWU262158 PGQ262158 PQM262158 QAI262158 QKE262158 QUA262158 RDW262158 RNS262158 RXO262158 SHK262158 SRG262158 TBC262158 TKY262158 TUU262158 UEQ262158 UOM262158 UYI262158 VIE262158 VSA262158 WBW262158 WLS262158 WVO262158 F327694 JC327694 SY327694 ACU327694 AMQ327694 AWM327694 BGI327694 BQE327694 CAA327694 CJW327694 CTS327694 DDO327694 DNK327694 DXG327694 EHC327694 EQY327694 FAU327694 FKQ327694 FUM327694 GEI327694 GOE327694 GYA327694 HHW327694 HRS327694 IBO327694 ILK327694 IVG327694 JFC327694 JOY327694 JYU327694 KIQ327694 KSM327694 LCI327694 LME327694 LWA327694 MFW327694 MPS327694 MZO327694 NJK327694 NTG327694 ODC327694 OMY327694 OWU327694 PGQ327694 PQM327694 QAI327694 QKE327694 QUA327694 RDW327694 RNS327694 RXO327694 SHK327694 SRG327694 TBC327694 TKY327694 TUU327694 UEQ327694 UOM327694 UYI327694 VIE327694 VSA327694 WBW327694 WLS327694 WVO327694 F393230 JC393230 SY393230 ACU393230 AMQ393230 AWM393230 BGI393230 BQE393230 CAA393230 CJW393230 CTS393230 DDO393230 DNK393230 DXG393230 EHC393230 EQY393230 FAU393230 FKQ393230 FUM393230 GEI393230 GOE393230 GYA393230 HHW393230 HRS393230 IBO393230 ILK393230 IVG393230 JFC393230 JOY393230 JYU393230 KIQ393230 KSM393230 LCI393230 LME393230 LWA393230 MFW393230 MPS393230 MZO393230 NJK393230 NTG393230 ODC393230 OMY393230 OWU393230 PGQ393230 PQM393230 QAI393230 QKE393230 QUA393230 RDW393230 RNS393230 RXO393230 SHK393230 SRG393230 TBC393230 TKY393230 TUU393230 UEQ393230 UOM393230 UYI393230 VIE393230 VSA393230 WBW393230 WLS393230 WVO393230 F458766 JC458766 SY458766 ACU458766 AMQ458766 AWM458766 BGI458766 BQE458766 CAA458766 CJW458766 CTS458766 DDO458766 DNK458766 DXG458766 EHC458766 EQY458766 FAU458766 FKQ458766 FUM458766 GEI458766 GOE458766 GYA458766 HHW458766 HRS458766 IBO458766 ILK458766 IVG458766 JFC458766 JOY458766 JYU458766 KIQ458766 KSM458766 LCI458766 LME458766 LWA458766 MFW458766 MPS458766 MZO458766 NJK458766 NTG458766 ODC458766 OMY458766 OWU458766 PGQ458766 PQM458766 QAI458766 QKE458766 QUA458766 RDW458766 RNS458766 RXO458766 SHK458766 SRG458766 TBC458766 TKY458766 TUU458766 UEQ458766 UOM458766 UYI458766 VIE458766 VSA458766 WBW458766 WLS458766 WVO458766 F524302 JC524302 SY524302 ACU524302 AMQ524302 AWM524302 BGI524302 BQE524302 CAA524302 CJW524302 CTS524302 DDO524302 DNK524302 DXG524302 EHC524302 EQY524302 FAU524302 FKQ524302 FUM524302 GEI524302 GOE524302 GYA524302 HHW524302 HRS524302 IBO524302 ILK524302 IVG524302 JFC524302 JOY524302 JYU524302 KIQ524302 KSM524302 LCI524302 LME524302 LWA524302 MFW524302 MPS524302 MZO524302 NJK524302 NTG524302 ODC524302 OMY524302 OWU524302 PGQ524302 PQM524302 QAI524302 QKE524302 QUA524302 RDW524302 RNS524302 RXO524302 SHK524302 SRG524302 TBC524302 TKY524302 TUU524302 UEQ524302 UOM524302 UYI524302 VIE524302 VSA524302 WBW524302 WLS524302 WVO524302 F589838 JC589838 SY589838 ACU589838 AMQ589838 AWM589838 BGI589838 BQE589838 CAA589838 CJW589838 CTS589838 DDO589838 DNK589838 DXG589838 EHC589838 EQY589838 FAU589838 FKQ589838 FUM589838 GEI589838 GOE589838 GYA589838 HHW589838 HRS589838 IBO589838 ILK589838 IVG589838 JFC589838 JOY589838 JYU589838 KIQ589838 KSM589838 LCI589838 LME589838 LWA589838 MFW589838 MPS589838 MZO589838 NJK589838 NTG589838 ODC589838 OMY589838 OWU589838 PGQ589838 PQM589838 QAI589838 QKE589838 QUA589838 RDW589838 RNS589838 RXO589838 SHK589838 SRG589838 TBC589838 TKY589838 TUU589838 UEQ589838 UOM589838 UYI589838 VIE589838 VSA589838 WBW589838 WLS589838 WVO589838 F655374 JC655374 SY655374 ACU655374 AMQ655374 AWM655374 BGI655374 BQE655374 CAA655374 CJW655374 CTS655374 DDO655374 DNK655374 DXG655374 EHC655374 EQY655374 FAU655374 FKQ655374 FUM655374 GEI655374 GOE655374 GYA655374 HHW655374 HRS655374 IBO655374 ILK655374 IVG655374 JFC655374 JOY655374 JYU655374 KIQ655374 KSM655374 LCI655374 LME655374 LWA655374 MFW655374 MPS655374 MZO655374 NJK655374 NTG655374 ODC655374 OMY655374 OWU655374 PGQ655374 PQM655374 QAI655374 QKE655374 QUA655374 RDW655374 RNS655374 RXO655374 SHK655374 SRG655374 TBC655374 TKY655374 TUU655374 UEQ655374 UOM655374 UYI655374 VIE655374 VSA655374 WBW655374 WLS655374 WVO655374 F720910 JC720910 SY720910 ACU720910 AMQ720910 AWM720910 BGI720910 BQE720910 CAA720910 CJW720910 CTS720910 DDO720910 DNK720910 DXG720910 EHC720910 EQY720910 FAU720910 FKQ720910 FUM720910 GEI720910 GOE720910 GYA720910 HHW720910 HRS720910 IBO720910 ILK720910 IVG720910 JFC720910 JOY720910 JYU720910 KIQ720910 KSM720910 LCI720910 LME720910 LWA720910 MFW720910 MPS720910 MZO720910 NJK720910 NTG720910 ODC720910 OMY720910 OWU720910 PGQ720910 PQM720910 QAI720910 QKE720910 QUA720910 RDW720910 RNS720910 RXO720910 SHK720910 SRG720910 TBC720910 TKY720910 TUU720910 UEQ720910 UOM720910 UYI720910 VIE720910 VSA720910 WBW720910 WLS720910 WVO720910 F786446 JC786446 SY786446 ACU786446 AMQ786446 AWM786446 BGI786446 BQE786446 CAA786446 CJW786446 CTS786446 DDO786446 DNK786446 DXG786446 EHC786446 EQY786446 FAU786446 FKQ786446 FUM786446 GEI786446 GOE786446 GYA786446 HHW786446 HRS786446 IBO786446 ILK786446 IVG786446 JFC786446 JOY786446 JYU786446 KIQ786446 KSM786446 LCI786446 LME786446 LWA786446 MFW786446 MPS786446 MZO786446 NJK786446 NTG786446 ODC786446 OMY786446 OWU786446 PGQ786446 PQM786446 QAI786446 QKE786446 QUA786446 RDW786446 RNS786446 RXO786446 SHK786446 SRG786446 TBC786446 TKY786446 TUU786446 UEQ786446 UOM786446 UYI786446 VIE786446 VSA786446 WBW786446 WLS786446 WVO786446 F851982 JC851982 SY851982 ACU851982 AMQ851982 AWM851982 BGI851982 BQE851982 CAA851982 CJW851982 CTS851982 DDO851982 DNK851982 DXG851982 EHC851982 EQY851982 FAU851982 FKQ851982 FUM851982 GEI851982 GOE851982 GYA851982 HHW851982 HRS851982 IBO851982 ILK851982 IVG851982 JFC851982 JOY851982 JYU851982 KIQ851982 KSM851982 LCI851982 LME851982 LWA851982 MFW851982 MPS851982 MZO851982 NJK851982 NTG851982 ODC851982 OMY851982 OWU851982 PGQ851982 PQM851982 QAI851982 QKE851982 QUA851982 RDW851982 RNS851982 RXO851982 SHK851982 SRG851982 TBC851982 TKY851982 TUU851982 UEQ851982 UOM851982 UYI851982 VIE851982 VSA851982 WBW851982 WLS851982 WVO851982 F917518 JC917518 SY917518 ACU917518 AMQ917518 AWM917518 BGI917518 BQE917518 CAA917518 CJW917518 CTS917518 DDO917518 DNK917518 DXG917518 EHC917518 EQY917518 FAU917518 FKQ917518 FUM917518 GEI917518 GOE917518 GYA917518 HHW917518 HRS917518 IBO917518 ILK917518 IVG917518 JFC917518 JOY917518 JYU917518 KIQ917518 KSM917518 LCI917518 LME917518 LWA917518 MFW917518 MPS917518 MZO917518 NJK917518 NTG917518 ODC917518 OMY917518 OWU917518 PGQ917518 PQM917518 QAI917518 QKE917518 QUA917518 RDW917518 RNS917518 RXO917518 SHK917518 SRG917518 TBC917518 TKY917518 TUU917518 UEQ917518 UOM917518 UYI917518 VIE917518 VSA917518 WBW917518 WLS917518 WVO917518 F983054 JC983054 SY983054 ACU983054 AMQ983054 AWM983054 BGI983054 BQE983054 CAA983054 CJW983054 CTS983054 DDO983054 DNK983054 DXG983054 EHC983054 EQY983054 FAU983054 FKQ983054 FUM983054 GEI983054 GOE983054 GYA983054 HHW983054 HRS983054 IBO983054 ILK983054 IVG983054 JFC983054 JOY983054 JYU983054 KIQ983054 KSM983054 LCI983054 LME983054 LWA983054 MFW983054 MPS983054 MZO983054 NJK983054 NTG983054 ODC983054 OMY983054 OWU983054 PGQ983054 PQM983054 QAI983054 QKE983054 QUA983054 RDW983054 RNS983054 RXO983054 SHK983054 SRG983054 TBC983054 TKY983054 TUU983054 UEQ983054 UOM983054 UYI983054 VIE983054 VSA983054 WBW983054 WLS983054 WVO983054">
      <formula1>AccountingStandard</formula1>
    </dataValidation>
    <dataValidation type="list" allowBlank="1" showInputMessage="1" showErrorMessage="1" sqref="WVO983053 JC13 SY13 ACU13 AMQ13 AWM13 BGI13 BQE13 CAA13 CJW13 CTS13 DDO13 DNK13 DXG13 EHC13 EQY13 FAU13 FKQ13 FUM13 GEI13 GOE13 GYA13 HHW13 HRS13 IBO13 ILK13 IVG13 JFC13 JOY13 JYU13 KIQ13 KSM13 LCI13 LME13 LWA13 MFW13 MPS13 MZO13 NJK13 NTG13 ODC13 OMY13 OWU13 PGQ13 PQM13 QAI13 QKE13 QUA13 RDW13 RNS13 RXO13 SHK13 SRG13 TBC13 TKY13 TUU13 UEQ13 UOM13 UYI13 VIE13 VSA13 WBW13 WLS13 WVO13 F65549 JC65549 SY65549 ACU65549 AMQ65549 AWM65549 BGI65549 BQE65549 CAA65549 CJW65549 CTS65549 DDO65549 DNK65549 DXG65549 EHC65549 EQY65549 FAU65549 FKQ65549 FUM65549 GEI65549 GOE65549 GYA65549 HHW65549 HRS65549 IBO65549 ILK65549 IVG65549 JFC65549 JOY65549 JYU65549 KIQ65549 KSM65549 LCI65549 LME65549 LWA65549 MFW65549 MPS65549 MZO65549 NJK65549 NTG65549 ODC65549 OMY65549 OWU65549 PGQ65549 PQM65549 QAI65549 QKE65549 QUA65549 RDW65549 RNS65549 RXO65549 SHK65549 SRG65549 TBC65549 TKY65549 TUU65549 UEQ65549 UOM65549 UYI65549 VIE65549 VSA65549 WBW65549 WLS65549 WVO65549 F131085 JC131085 SY131085 ACU131085 AMQ131085 AWM131085 BGI131085 BQE131085 CAA131085 CJW131085 CTS131085 DDO131085 DNK131085 DXG131085 EHC131085 EQY131085 FAU131085 FKQ131085 FUM131085 GEI131085 GOE131085 GYA131085 HHW131085 HRS131085 IBO131085 ILK131085 IVG131085 JFC131085 JOY131085 JYU131085 KIQ131085 KSM131085 LCI131085 LME131085 LWA131085 MFW131085 MPS131085 MZO131085 NJK131085 NTG131085 ODC131085 OMY131085 OWU131085 PGQ131085 PQM131085 QAI131085 QKE131085 QUA131085 RDW131085 RNS131085 RXO131085 SHK131085 SRG131085 TBC131085 TKY131085 TUU131085 UEQ131085 UOM131085 UYI131085 VIE131085 VSA131085 WBW131085 WLS131085 WVO131085 F196621 JC196621 SY196621 ACU196621 AMQ196621 AWM196621 BGI196621 BQE196621 CAA196621 CJW196621 CTS196621 DDO196621 DNK196621 DXG196621 EHC196621 EQY196621 FAU196621 FKQ196621 FUM196621 GEI196621 GOE196621 GYA196621 HHW196621 HRS196621 IBO196621 ILK196621 IVG196621 JFC196621 JOY196621 JYU196621 KIQ196621 KSM196621 LCI196621 LME196621 LWA196621 MFW196621 MPS196621 MZO196621 NJK196621 NTG196621 ODC196621 OMY196621 OWU196621 PGQ196621 PQM196621 QAI196621 QKE196621 QUA196621 RDW196621 RNS196621 RXO196621 SHK196621 SRG196621 TBC196621 TKY196621 TUU196621 UEQ196621 UOM196621 UYI196621 VIE196621 VSA196621 WBW196621 WLS196621 WVO196621 F262157 JC262157 SY262157 ACU262157 AMQ262157 AWM262157 BGI262157 BQE262157 CAA262157 CJW262157 CTS262157 DDO262157 DNK262157 DXG262157 EHC262157 EQY262157 FAU262157 FKQ262157 FUM262157 GEI262157 GOE262157 GYA262157 HHW262157 HRS262157 IBO262157 ILK262157 IVG262157 JFC262157 JOY262157 JYU262157 KIQ262157 KSM262157 LCI262157 LME262157 LWA262157 MFW262157 MPS262157 MZO262157 NJK262157 NTG262157 ODC262157 OMY262157 OWU262157 PGQ262157 PQM262157 QAI262157 QKE262157 QUA262157 RDW262157 RNS262157 RXO262157 SHK262157 SRG262157 TBC262157 TKY262157 TUU262157 UEQ262157 UOM262157 UYI262157 VIE262157 VSA262157 WBW262157 WLS262157 WVO262157 F327693 JC327693 SY327693 ACU327693 AMQ327693 AWM327693 BGI327693 BQE327693 CAA327693 CJW327693 CTS327693 DDO327693 DNK327693 DXG327693 EHC327693 EQY327693 FAU327693 FKQ327693 FUM327693 GEI327693 GOE327693 GYA327693 HHW327693 HRS327693 IBO327693 ILK327693 IVG327693 JFC327693 JOY327693 JYU327693 KIQ327693 KSM327693 LCI327693 LME327693 LWA327693 MFW327693 MPS327693 MZO327693 NJK327693 NTG327693 ODC327693 OMY327693 OWU327693 PGQ327693 PQM327693 QAI327693 QKE327693 QUA327693 RDW327693 RNS327693 RXO327693 SHK327693 SRG327693 TBC327693 TKY327693 TUU327693 UEQ327693 UOM327693 UYI327693 VIE327693 VSA327693 WBW327693 WLS327693 WVO327693 F393229 JC393229 SY393229 ACU393229 AMQ393229 AWM393229 BGI393229 BQE393229 CAA393229 CJW393229 CTS393229 DDO393229 DNK393229 DXG393229 EHC393229 EQY393229 FAU393229 FKQ393229 FUM393229 GEI393229 GOE393229 GYA393229 HHW393229 HRS393229 IBO393229 ILK393229 IVG393229 JFC393229 JOY393229 JYU393229 KIQ393229 KSM393229 LCI393229 LME393229 LWA393229 MFW393229 MPS393229 MZO393229 NJK393229 NTG393229 ODC393229 OMY393229 OWU393229 PGQ393229 PQM393229 QAI393229 QKE393229 QUA393229 RDW393229 RNS393229 RXO393229 SHK393229 SRG393229 TBC393229 TKY393229 TUU393229 UEQ393229 UOM393229 UYI393229 VIE393229 VSA393229 WBW393229 WLS393229 WVO393229 F458765 JC458765 SY458765 ACU458765 AMQ458765 AWM458765 BGI458765 BQE458765 CAA458765 CJW458765 CTS458765 DDO458765 DNK458765 DXG458765 EHC458765 EQY458765 FAU458765 FKQ458765 FUM458765 GEI458765 GOE458765 GYA458765 HHW458765 HRS458765 IBO458765 ILK458765 IVG458765 JFC458765 JOY458765 JYU458765 KIQ458765 KSM458765 LCI458765 LME458765 LWA458765 MFW458765 MPS458765 MZO458765 NJK458765 NTG458765 ODC458765 OMY458765 OWU458765 PGQ458765 PQM458765 QAI458765 QKE458765 QUA458765 RDW458765 RNS458765 RXO458765 SHK458765 SRG458765 TBC458765 TKY458765 TUU458765 UEQ458765 UOM458765 UYI458765 VIE458765 VSA458765 WBW458765 WLS458765 WVO458765 F524301 JC524301 SY524301 ACU524301 AMQ524301 AWM524301 BGI524301 BQE524301 CAA524301 CJW524301 CTS524301 DDO524301 DNK524301 DXG524301 EHC524301 EQY524301 FAU524301 FKQ524301 FUM524301 GEI524301 GOE524301 GYA524301 HHW524301 HRS524301 IBO524301 ILK524301 IVG524301 JFC524301 JOY524301 JYU524301 KIQ524301 KSM524301 LCI524301 LME524301 LWA524301 MFW524301 MPS524301 MZO524301 NJK524301 NTG524301 ODC524301 OMY524301 OWU524301 PGQ524301 PQM524301 QAI524301 QKE524301 QUA524301 RDW524301 RNS524301 RXO524301 SHK524301 SRG524301 TBC524301 TKY524301 TUU524301 UEQ524301 UOM524301 UYI524301 VIE524301 VSA524301 WBW524301 WLS524301 WVO524301 F589837 JC589837 SY589837 ACU589837 AMQ589837 AWM589837 BGI589837 BQE589837 CAA589837 CJW589837 CTS589837 DDO589837 DNK589837 DXG589837 EHC589837 EQY589837 FAU589837 FKQ589837 FUM589837 GEI589837 GOE589837 GYA589837 HHW589837 HRS589837 IBO589837 ILK589837 IVG589837 JFC589837 JOY589837 JYU589837 KIQ589837 KSM589837 LCI589837 LME589837 LWA589837 MFW589837 MPS589837 MZO589837 NJK589837 NTG589837 ODC589837 OMY589837 OWU589837 PGQ589837 PQM589837 QAI589837 QKE589837 QUA589837 RDW589837 RNS589837 RXO589837 SHK589837 SRG589837 TBC589837 TKY589837 TUU589837 UEQ589837 UOM589837 UYI589837 VIE589837 VSA589837 WBW589837 WLS589837 WVO589837 F655373 JC655373 SY655373 ACU655373 AMQ655373 AWM655373 BGI655373 BQE655373 CAA655373 CJW655373 CTS655373 DDO655373 DNK655373 DXG655373 EHC655373 EQY655373 FAU655373 FKQ655373 FUM655373 GEI655373 GOE655373 GYA655373 HHW655373 HRS655373 IBO655373 ILK655373 IVG655373 JFC655373 JOY655373 JYU655373 KIQ655373 KSM655373 LCI655373 LME655373 LWA655373 MFW655373 MPS655373 MZO655373 NJK655373 NTG655373 ODC655373 OMY655373 OWU655373 PGQ655373 PQM655373 QAI655373 QKE655373 QUA655373 RDW655373 RNS655373 RXO655373 SHK655373 SRG655373 TBC655373 TKY655373 TUU655373 UEQ655373 UOM655373 UYI655373 VIE655373 VSA655373 WBW655373 WLS655373 WVO655373 F720909 JC720909 SY720909 ACU720909 AMQ720909 AWM720909 BGI720909 BQE720909 CAA720909 CJW720909 CTS720909 DDO720909 DNK720909 DXG720909 EHC720909 EQY720909 FAU720909 FKQ720909 FUM720909 GEI720909 GOE720909 GYA720909 HHW720909 HRS720909 IBO720909 ILK720909 IVG720909 JFC720909 JOY720909 JYU720909 KIQ720909 KSM720909 LCI720909 LME720909 LWA720909 MFW720909 MPS720909 MZO720909 NJK720909 NTG720909 ODC720909 OMY720909 OWU720909 PGQ720909 PQM720909 QAI720909 QKE720909 QUA720909 RDW720909 RNS720909 RXO720909 SHK720909 SRG720909 TBC720909 TKY720909 TUU720909 UEQ720909 UOM720909 UYI720909 VIE720909 VSA720909 WBW720909 WLS720909 WVO720909 F786445 JC786445 SY786445 ACU786445 AMQ786445 AWM786445 BGI786445 BQE786445 CAA786445 CJW786445 CTS786445 DDO786445 DNK786445 DXG786445 EHC786445 EQY786445 FAU786445 FKQ786445 FUM786445 GEI786445 GOE786445 GYA786445 HHW786445 HRS786445 IBO786445 ILK786445 IVG786445 JFC786445 JOY786445 JYU786445 KIQ786445 KSM786445 LCI786445 LME786445 LWA786445 MFW786445 MPS786445 MZO786445 NJK786445 NTG786445 ODC786445 OMY786445 OWU786445 PGQ786445 PQM786445 QAI786445 QKE786445 QUA786445 RDW786445 RNS786445 RXO786445 SHK786445 SRG786445 TBC786445 TKY786445 TUU786445 UEQ786445 UOM786445 UYI786445 VIE786445 VSA786445 WBW786445 WLS786445 WVO786445 F851981 JC851981 SY851981 ACU851981 AMQ851981 AWM851981 BGI851981 BQE851981 CAA851981 CJW851981 CTS851981 DDO851981 DNK851981 DXG851981 EHC851981 EQY851981 FAU851981 FKQ851981 FUM851981 GEI851981 GOE851981 GYA851981 HHW851981 HRS851981 IBO851981 ILK851981 IVG851981 JFC851981 JOY851981 JYU851981 KIQ851981 KSM851981 LCI851981 LME851981 LWA851981 MFW851981 MPS851981 MZO851981 NJK851981 NTG851981 ODC851981 OMY851981 OWU851981 PGQ851981 PQM851981 QAI851981 QKE851981 QUA851981 RDW851981 RNS851981 RXO851981 SHK851981 SRG851981 TBC851981 TKY851981 TUU851981 UEQ851981 UOM851981 UYI851981 VIE851981 VSA851981 WBW851981 WLS851981 WVO851981 F917517 JC917517 SY917517 ACU917517 AMQ917517 AWM917517 BGI917517 BQE917517 CAA917517 CJW917517 CTS917517 DDO917517 DNK917517 DXG917517 EHC917517 EQY917517 FAU917517 FKQ917517 FUM917517 GEI917517 GOE917517 GYA917517 HHW917517 HRS917517 IBO917517 ILK917517 IVG917517 JFC917517 JOY917517 JYU917517 KIQ917517 KSM917517 LCI917517 LME917517 LWA917517 MFW917517 MPS917517 MZO917517 NJK917517 NTG917517 ODC917517 OMY917517 OWU917517 PGQ917517 PQM917517 QAI917517 QKE917517 QUA917517 RDW917517 RNS917517 RXO917517 SHK917517 SRG917517 TBC917517 TKY917517 TUU917517 UEQ917517 UOM917517 UYI917517 VIE917517 VSA917517 WBW917517 WLS917517 WVO917517 F983053 JC983053 SY983053 ACU983053 AMQ983053 AWM983053 BGI983053 BQE983053 CAA983053 CJW983053 CTS983053 DDO983053 DNK983053 DXG983053 EHC983053 EQY983053 FAU983053 FKQ983053 FUM983053 GEI983053 GOE983053 GYA983053 HHW983053 HRS983053 IBO983053 ILK983053 IVG983053 JFC983053 JOY983053 JYU983053 KIQ983053 KSM983053 LCI983053 LME983053 LWA983053 MFW983053 MPS983053 MZO983053 NJK983053 NTG983053 ODC983053 OMY983053 OWU983053 PGQ983053 PQM983053 QAI983053 QKE983053 QUA983053 RDW983053 RNS983053 RXO983053 SHK983053 SRG983053 TBC983053 TKY983053 TUU983053 UEQ983053 UOM983053 UYI983053 VIE983053 VSA983053 WBW983053 WLS983053">
      <formula1>ReportingUnit</formula1>
    </dataValidation>
    <dataValidation type="list" allowBlank="1" showInputMessage="1" showErrorMessage="1" sqref="WVO983051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F65547 JC65547 SY65547 ACU65547 AMQ65547 AWM65547 BGI65547 BQE65547 CAA65547 CJW65547 CTS65547 DDO65547 DNK65547 DXG65547 EHC65547 EQY65547 FAU65547 FKQ65547 FUM65547 GEI65547 GOE65547 GYA65547 HHW65547 HRS65547 IBO65547 ILK65547 IVG65547 JFC65547 JOY65547 JYU65547 KIQ65547 KSM65547 LCI65547 LME65547 LWA65547 MFW65547 MPS65547 MZO65547 NJK65547 NTG65547 ODC65547 OMY65547 OWU65547 PGQ65547 PQM65547 QAI65547 QKE65547 QUA65547 RDW65547 RNS65547 RXO65547 SHK65547 SRG65547 TBC65547 TKY65547 TUU65547 UEQ65547 UOM65547 UYI65547 VIE65547 VSA65547 WBW65547 WLS65547 WVO65547 F131083 JC131083 SY131083 ACU131083 AMQ131083 AWM131083 BGI131083 BQE131083 CAA131083 CJW131083 CTS131083 DDO131083 DNK131083 DXG131083 EHC131083 EQY131083 FAU131083 FKQ131083 FUM131083 GEI131083 GOE131083 GYA131083 HHW131083 HRS131083 IBO131083 ILK131083 IVG131083 JFC131083 JOY131083 JYU131083 KIQ131083 KSM131083 LCI131083 LME131083 LWA131083 MFW131083 MPS131083 MZO131083 NJK131083 NTG131083 ODC131083 OMY131083 OWU131083 PGQ131083 PQM131083 QAI131083 QKE131083 QUA131083 RDW131083 RNS131083 RXO131083 SHK131083 SRG131083 TBC131083 TKY131083 TUU131083 UEQ131083 UOM131083 UYI131083 VIE131083 VSA131083 WBW131083 WLS131083 WVO131083 F196619 JC196619 SY196619 ACU196619 AMQ196619 AWM196619 BGI196619 BQE196619 CAA196619 CJW196619 CTS196619 DDO196619 DNK196619 DXG196619 EHC196619 EQY196619 FAU196619 FKQ196619 FUM196619 GEI196619 GOE196619 GYA196619 HHW196619 HRS196619 IBO196619 ILK196619 IVG196619 JFC196619 JOY196619 JYU196619 KIQ196619 KSM196619 LCI196619 LME196619 LWA196619 MFW196619 MPS196619 MZO196619 NJK196619 NTG196619 ODC196619 OMY196619 OWU196619 PGQ196619 PQM196619 QAI196619 QKE196619 QUA196619 RDW196619 RNS196619 RXO196619 SHK196619 SRG196619 TBC196619 TKY196619 TUU196619 UEQ196619 UOM196619 UYI196619 VIE196619 VSA196619 WBW196619 WLS196619 WVO196619 F262155 JC262155 SY262155 ACU262155 AMQ262155 AWM262155 BGI262155 BQE262155 CAA262155 CJW262155 CTS262155 DDO262155 DNK262155 DXG262155 EHC262155 EQY262155 FAU262155 FKQ262155 FUM262155 GEI262155 GOE262155 GYA262155 HHW262155 HRS262155 IBO262155 ILK262155 IVG262155 JFC262155 JOY262155 JYU262155 KIQ262155 KSM262155 LCI262155 LME262155 LWA262155 MFW262155 MPS262155 MZO262155 NJK262155 NTG262155 ODC262155 OMY262155 OWU262155 PGQ262155 PQM262155 QAI262155 QKE262155 QUA262155 RDW262155 RNS262155 RXO262155 SHK262155 SRG262155 TBC262155 TKY262155 TUU262155 UEQ262155 UOM262155 UYI262155 VIE262155 VSA262155 WBW262155 WLS262155 WVO262155 F327691 JC327691 SY327691 ACU327691 AMQ327691 AWM327691 BGI327691 BQE327691 CAA327691 CJW327691 CTS327691 DDO327691 DNK327691 DXG327691 EHC327691 EQY327691 FAU327691 FKQ327691 FUM327691 GEI327691 GOE327691 GYA327691 HHW327691 HRS327691 IBO327691 ILK327691 IVG327691 JFC327691 JOY327691 JYU327691 KIQ327691 KSM327691 LCI327691 LME327691 LWA327691 MFW327691 MPS327691 MZO327691 NJK327691 NTG327691 ODC327691 OMY327691 OWU327691 PGQ327691 PQM327691 QAI327691 QKE327691 QUA327691 RDW327691 RNS327691 RXO327691 SHK327691 SRG327691 TBC327691 TKY327691 TUU327691 UEQ327691 UOM327691 UYI327691 VIE327691 VSA327691 WBW327691 WLS327691 WVO327691 F393227 JC393227 SY393227 ACU393227 AMQ393227 AWM393227 BGI393227 BQE393227 CAA393227 CJW393227 CTS393227 DDO393227 DNK393227 DXG393227 EHC393227 EQY393227 FAU393227 FKQ393227 FUM393227 GEI393227 GOE393227 GYA393227 HHW393227 HRS393227 IBO393227 ILK393227 IVG393227 JFC393227 JOY393227 JYU393227 KIQ393227 KSM393227 LCI393227 LME393227 LWA393227 MFW393227 MPS393227 MZO393227 NJK393227 NTG393227 ODC393227 OMY393227 OWU393227 PGQ393227 PQM393227 QAI393227 QKE393227 QUA393227 RDW393227 RNS393227 RXO393227 SHK393227 SRG393227 TBC393227 TKY393227 TUU393227 UEQ393227 UOM393227 UYI393227 VIE393227 VSA393227 WBW393227 WLS393227 WVO393227 F458763 JC458763 SY458763 ACU458763 AMQ458763 AWM458763 BGI458763 BQE458763 CAA458763 CJW458763 CTS458763 DDO458763 DNK458763 DXG458763 EHC458763 EQY458763 FAU458763 FKQ458763 FUM458763 GEI458763 GOE458763 GYA458763 HHW458763 HRS458763 IBO458763 ILK458763 IVG458763 JFC458763 JOY458763 JYU458763 KIQ458763 KSM458763 LCI458763 LME458763 LWA458763 MFW458763 MPS458763 MZO458763 NJK458763 NTG458763 ODC458763 OMY458763 OWU458763 PGQ458763 PQM458763 QAI458763 QKE458763 QUA458763 RDW458763 RNS458763 RXO458763 SHK458763 SRG458763 TBC458763 TKY458763 TUU458763 UEQ458763 UOM458763 UYI458763 VIE458763 VSA458763 WBW458763 WLS458763 WVO458763 F524299 JC524299 SY524299 ACU524299 AMQ524299 AWM524299 BGI524299 BQE524299 CAA524299 CJW524299 CTS524299 DDO524299 DNK524299 DXG524299 EHC524299 EQY524299 FAU524299 FKQ524299 FUM524299 GEI524299 GOE524299 GYA524299 HHW524299 HRS524299 IBO524299 ILK524299 IVG524299 JFC524299 JOY524299 JYU524299 KIQ524299 KSM524299 LCI524299 LME524299 LWA524299 MFW524299 MPS524299 MZO524299 NJK524299 NTG524299 ODC524299 OMY524299 OWU524299 PGQ524299 PQM524299 QAI524299 QKE524299 QUA524299 RDW524299 RNS524299 RXO524299 SHK524299 SRG524299 TBC524299 TKY524299 TUU524299 UEQ524299 UOM524299 UYI524299 VIE524299 VSA524299 WBW524299 WLS524299 WVO524299 F589835 JC589835 SY589835 ACU589835 AMQ589835 AWM589835 BGI589835 BQE589835 CAA589835 CJW589835 CTS589835 DDO589835 DNK589835 DXG589835 EHC589835 EQY589835 FAU589835 FKQ589835 FUM589835 GEI589835 GOE589835 GYA589835 HHW589835 HRS589835 IBO589835 ILK589835 IVG589835 JFC589835 JOY589835 JYU589835 KIQ589835 KSM589835 LCI589835 LME589835 LWA589835 MFW589835 MPS589835 MZO589835 NJK589835 NTG589835 ODC589835 OMY589835 OWU589835 PGQ589835 PQM589835 QAI589835 QKE589835 QUA589835 RDW589835 RNS589835 RXO589835 SHK589835 SRG589835 TBC589835 TKY589835 TUU589835 UEQ589835 UOM589835 UYI589835 VIE589835 VSA589835 WBW589835 WLS589835 WVO589835 F655371 JC655371 SY655371 ACU655371 AMQ655371 AWM655371 BGI655371 BQE655371 CAA655371 CJW655371 CTS655371 DDO655371 DNK655371 DXG655371 EHC655371 EQY655371 FAU655371 FKQ655371 FUM655371 GEI655371 GOE655371 GYA655371 HHW655371 HRS655371 IBO655371 ILK655371 IVG655371 JFC655371 JOY655371 JYU655371 KIQ655371 KSM655371 LCI655371 LME655371 LWA655371 MFW655371 MPS655371 MZO655371 NJK655371 NTG655371 ODC655371 OMY655371 OWU655371 PGQ655371 PQM655371 QAI655371 QKE655371 QUA655371 RDW655371 RNS655371 RXO655371 SHK655371 SRG655371 TBC655371 TKY655371 TUU655371 UEQ655371 UOM655371 UYI655371 VIE655371 VSA655371 WBW655371 WLS655371 WVO655371 F720907 JC720907 SY720907 ACU720907 AMQ720907 AWM720907 BGI720907 BQE720907 CAA720907 CJW720907 CTS720907 DDO720907 DNK720907 DXG720907 EHC720907 EQY720907 FAU720907 FKQ720907 FUM720907 GEI720907 GOE720907 GYA720907 HHW720907 HRS720907 IBO720907 ILK720907 IVG720907 JFC720907 JOY720907 JYU720907 KIQ720907 KSM720907 LCI720907 LME720907 LWA720907 MFW720907 MPS720907 MZO720907 NJK720907 NTG720907 ODC720907 OMY720907 OWU720907 PGQ720907 PQM720907 QAI720907 QKE720907 QUA720907 RDW720907 RNS720907 RXO720907 SHK720907 SRG720907 TBC720907 TKY720907 TUU720907 UEQ720907 UOM720907 UYI720907 VIE720907 VSA720907 WBW720907 WLS720907 WVO720907 F786443 JC786443 SY786443 ACU786443 AMQ786443 AWM786443 BGI786443 BQE786443 CAA786443 CJW786443 CTS786443 DDO786443 DNK786443 DXG786443 EHC786443 EQY786443 FAU786443 FKQ786443 FUM786443 GEI786443 GOE786443 GYA786443 HHW786443 HRS786443 IBO786443 ILK786443 IVG786443 JFC786443 JOY786443 JYU786443 KIQ786443 KSM786443 LCI786443 LME786443 LWA786443 MFW786443 MPS786443 MZO786443 NJK786443 NTG786443 ODC786443 OMY786443 OWU786443 PGQ786443 PQM786443 QAI786443 QKE786443 QUA786443 RDW786443 RNS786443 RXO786443 SHK786443 SRG786443 TBC786443 TKY786443 TUU786443 UEQ786443 UOM786443 UYI786443 VIE786443 VSA786443 WBW786443 WLS786443 WVO786443 F851979 JC851979 SY851979 ACU851979 AMQ851979 AWM851979 BGI851979 BQE851979 CAA851979 CJW851979 CTS851979 DDO851979 DNK851979 DXG851979 EHC851979 EQY851979 FAU851979 FKQ851979 FUM851979 GEI851979 GOE851979 GYA851979 HHW851979 HRS851979 IBO851979 ILK851979 IVG851979 JFC851979 JOY851979 JYU851979 KIQ851979 KSM851979 LCI851979 LME851979 LWA851979 MFW851979 MPS851979 MZO851979 NJK851979 NTG851979 ODC851979 OMY851979 OWU851979 PGQ851979 PQM851979 QAI851979 QKE851979 QUA851979 RDW851979 RNS851979 RXO851979 SHK851979 SRG851979 TBC851979 TKY851979 TUU851979 UEQ851979 UOM851979 UYI851979 VIE851979 VSA851979 WBW851979 WLS851979 WVO851979 F917515 JC917515 SY917515 ACU917515 AMQ917515 AWM917515 BGI917515 BQE917515 CAA917515 CJW917515 CTS917515 DDO917515 DNK917515 DXG917515 EHC917515 EQY917515 FAU917515 FKQ917515 FUM917515 GEI917515 GOE917515 GYA917515 HHW917515 HRS917515 IBO917515 ILK917515 IVG917515 JFC917515 JOY917515 JYU917515 KIQ917515 KSM917515 LCI917515 LME917515 LWA917515 MFW917515 MPS917515 MZO917515 NJK917515 NTG917515 ODC917515 OMY917515 OWU917515 PGQ917515 PQM917515 QAI917515 QKE917515 QUA917515 RDW917515 RNS917515 RXO917515 SHK917515 SRG917515 TBC917515 TKY917515 TUU917515 UEQ917515 UOM917515 UYI917515 VIE917515 VSA917515 WBW917515 WLS917515 WVO917515 F983051 JC983051 SY983051 ACU983051 AMQ983051 AWM983051 BGI983051 BQE983051 CAA983051 CJW983051 CTS983051 DDO983051 DNK983051 DXG983051 EHC983051 EQY983051 FAU983051 FKQ983051 FUM983051 GEI983051 GOE983051 GYA983051 HHW983051 HRS983051 IBO983051 ILK983051 IVG983051 JFC983051 JOY983051 JYU983051 KIQ983051 KSM983051 LCI983051 LME983051 LWA983051 MFW983051 MPS983051 MZO983051 NJK983051 NTG983051 ODC983051 OMY983051 OWU983051 PGQ983051 PQM983051 QAI983051 QKE983051 QUA983051 RDW983051 RNS983051 RXO983051 SHK983051 SRG983051 TBC983051 TKY983051 TUU983051 UEQ983051 UOM983051 UYI983051 VIE983051 VSA983051 WBW983051 WLS983051">
      <formula1>ReportingCurrency</formula1>
    </dataValidation>
    <dataValidation type="list" allowBlank="1" showInputMessage="1" showErrorMessage="1" sqref="F10:F11">
      <formula1>#REF!</formula1>
    </dataValidation>
  </dataValidations>
  <printOptions horizontalCentered="1"/>
  <pageMargins left="0.7" right="0.7" top="0.75" bottom="0.75" header="0.3" footer="0.3"/>
  <pageSetup scale="63" fitToHeight="5" orientation="landscape" r:id="rId1"/>
  <headerFooter scaleWithDoc="0">
    <oddFooter>&amp;L&amp;10Data Source: FR Y-15&amp;C&amp;10Page &amp;P of &amp;N&amp;R&amp;10As-of Date: December 31, 2013</oddFooter>
  </headerFooter>
  <rowBreaks count="4" manualBreakCount="4">
    <brk id="53" max="17" man="1"/>
    <brk id="98" max="17" man="1"/>
    <brk id="147" max="17" man="1"/>
    <brk id="180" max="17" man="1"/>
  </rowBreaks>
  <ignoredErrors>
    <ignoredError sqref="F169 F23 F25"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14:formula1>
            <xm:f>ChecksResponses</xm:f>
          </x14:formula1>
          <xm:sqref>J157:J159 JG167:JG168 TC167:TC168 ACY167:ACY168 AMU167:AMU168 AWQ167:AWQ168 BGM167:BGM168 BQI167:BQI168 CAE167:CAE168 CKA167:CKA168 CTW167:CTW168 DDS167:DDS168 DNO167:DNO168 DXK167:DXK168 EHG167:EHG168 ERC167:ERC168 FAY167:FAY168 FKU167:FKU168 FUQ167:FUQ168 GEM167:GEM168 GOI167:GOI168 GYE167:GYE168 HIA167:HIA168 HRW167:HRW168 IBS167:IBS168 ILO167:ILO168 IVK167:IVK168 JFG167:JFG168 JPC167:JPC168 JYY167:JYY168 KIU167:KIU168 KSQ167:KSQ168 LCM167:LCM168 LMI167:LMI168 LWE167:LWE168 MGA167:MGA168 MPW167:MPW168 MZS167:MZS168 NJO167:NJO168 NTK167:NTK168 ODG167:ODG168 ONC167:ONC168 OWY167:OWY168 PGU167:PGU168 PQQ167:PQQ168 QAM167:QAM168 QKI167:QKI168 QUE167:QUE168 REA167:REA168 RNW167:RNW168 RXS167:RXS168 SHO167:SHO168 SRK167:SRK168 TBG167:TBG168 TLC167:TLC168 TUY167:TUY168 UEU167:UEU168 UOQ167:UOQ168 UYM167:UYM168 VII167:VII168 VSE167:VSE168 WCA167:WCA168 WLW167:WLW168 WVS167:WVS168 J65703:J65704 JG65703:JG65704 TC65703:TC65704 ACY65703:ACY65704 AMU65703:AMU65704 AWQ65703:AWQ65704 BGM65703:BGM65704 BQI65703:BQI65704 CAE65703:CAE65704 CKA65703:CKA65704 CTW65703:CTW65704 DDS65703:DDS65704 DNO65703:DNO65704 DXK65703:DXK65704 EHG65703:EHG65704 ERC65703:ERC65704 FAY65703:FAY65704 FKU65703:FKU65704 FUQ65703:FUQ65704 GEM65703:GEM65704 GOI65703:GOI65704 GYE65703:GYE65704 HIA65703:HIA65704 HRW65703:HRW65704 IBS65703:IBS65704 ILO65703:ILO65704 IVK65703:IVK65704 JFG65703:JFG65704 JPC65703:JPC65704 JYY65703:JYY65704 KIU65703:KIU65704 KSQ65703:KSQ65704 LCM65703:LCM65704 LMI65703:LMI65704 LWE65703:LWE65704 MGA65703:MGA65704 MPW65703:MPW65704 MZS65703:MZS65704 NJO65703:NJO65704 NTK65703:NTK65704 ODG65703:ODG65704 ONC65703:ONC65704 OWY65703:OWY65704 PGU65703:PGU65704 PQQ65703:PQQ65704 QAM65703:QAM65704 QKI65703:QKI65704 QUE65703:QUE65704 REA65703:REA65704 RNW65703:RNW65704 RXS65703:RXS65704 SHO65703:SHO65704 SRK65703:SRK65704 TBG65703:TBG65704 TLC65703:TLC65704 TUY65703:TUY65704 UEU65703:UEU65704 UOQ65703:UOQ65704 UYM65703:UYM65704 VII65703:VII65704 VSE65703:VSE65704 WCA65703:WCA65704 WLW65703:WLW65704 WVS65703:WVS65704 J131239:J131240 JG131239:JG131240 TC131239:TC131240 ACY131239:ACY131240 AMU131239:AMU131240 AWQ131239:AWQ131240 BGM131239:BGM131240 BQI131239:BQI131240 CAE131239:CAE131240 CKA131239:CKA131240 CTW131239:CTW131240 DDS131239:DDS131240 DNO131239:DNO131240 DXK131239:DXK131240 EHG131239:EHG131240 ERC131239:ERC131240 FAY131239:FAY131240 FKU131239:FKU131240 FUQ131239:FUQ131240 GEM131239:GEM131240 GOI131239:GOI131240 GYE131239:GYE131240 HIA131239:HIA131240 HRW131239:HRW131240 IBS131239:IBS131240 ILO131239:ILO131240 IVK131239:IVK131240 JFG131239:JFG131240 JPC131239:JPC131240 JYY131239:JYY131240 KIU131239:KIU131240 KSQ131239:KSQ131240 LCM131239:LCM131240 LMI131239:LMI131240 LWE131239:LWE131240 MGA131239:MGA131240 MPW131239:MPW131240 MZS131239:MZS131240 NJO131239:NJO131240 NTK131239:NTK131240 ODG131239:ODG131240 ONC131239:ONC131240 OWY131239:OWY131240 PGU131239:PGU131240 PQQ131239:PQQ131240 QAM131239:QAM131240 QKI131239:QKI131240 QUE131239:QUE131240 REA131239:REA131240 RNW131239:RNW131240 RXS131239:RXS131240 SHO131239:SHO131240 SRK131239:SRK131240 TBG131239:TBG131240 TLC131239:TLC131240 TUY131239:TUY131240 UEU131239:UEU131240 UOQ131239:UOQ131240 UYM131239:UYM131240 VII131239:VII131240 VSE131239:VSE131240 WCA131239:WCA131240 WLW131239:WLW131240 WVS131239:WVS131240 J196775:J196776 JG196775:JG196776 TC196775:TC196776 ACY196775:ACY196776 AMU196775:AMU196776 AWQ196775:AWQ196776 BGM196775:BGM196776 BQI196775:BQI196776 CAE196775:CAE196776 CKA196775:CKA196776 CTW196775:CTW196776 DDS196775:DDS196776 DNO196775:DNO196776 DXK196775:DXK196776 EHG196775:EHG196776 ERC196775:ERC196776 FAY196775:FAY196776 FKU196775:FKU196776 FUQ196775:FUQ196776 GEM196775:GEM196776 GOI196775:GOI196776 GYE196775:GYE196776 HIA196775:HIA196776 HRW196775:HRW196776 IBS196775:IBS196776 ILO196775:ILO196776 IVK196775:IVK196776 JFG196775:JFG196776 JPC196775:JPC196776 JYY196775:JYY196776 KIU196775:KIU196776 KSQ196775:KSQ196776 LCM196775:LCM196776 LMI196775:LMI196776 LWE196775:LWE196776 MGA196775:MGA196776 MPW196775:MPW196776 MZS196775:MZS196776 NJO196775:NJO196776 NTK196775:NTK196776 ODG196775:ODG196776 ONC196775:ONC196776 OWY196775:OWY196776 PGU196775:PGU196776 PQQ196775:PQQ196776 QAM196775:QAM196776 QKI196775:QKI196776 QUE196775:QUE196776 REA196775:REA196776 RNW196775:RNW196776 RXS196775:RXS196776 SHO196775:SHO196776 SRK196775:SRK196776 TBG196775:TBG196776 TLC196775:TLC196776 TUY196775:TUY196776 UEU196775:UEU196776 UOQ196775:UOQ196776 UYM196775:UYM196776 VII196775:VII196776 VSE196775:VSE196776 WCA196775:WCA196776 WLW196775:WLW196776 WVS196775:WVS196776 J262311:J262312 JG262311:JG262312 TC262311:TC262312 ACY262311:ACY262312 AMU262311:AMU262312 AWQ262311:AWQ262312 BGM262311:BGM262312 BQI262311:BQI262312 CAE262311:CAE262312 CKA262311:CKA262312 CTW262311:CTW262312 DDS262311:DDS262312 DNO262311:DNO262312 DXK262311:DXK262312 EHG262311:EHG262312 ERC262311:ERC262312 FAY262311:FAY262312 FKU262311:FKU262312 FUQ262311:FUQ262312 GEM262311:GEM262312 GOI262311:GOI262312 GYE262311:GYE262312 HIA262311:HIA262312 HRW262311:HRW262312 IBS262311:IBS262312 ILO262311:ILO262312 IVK262311:IVK262312 JFG262311:JFG262312 JPC262311:JPC262312 JYY262311:JYY262312 KIU262311:KIU262312 KSQ262311:KSQ262312 LCM262311:LCM262312 LMI262311:LMI262312 LWE262311:LWE262312 MGA262311:MGA262312 MPW262311:MPW262312 MZS262311:MZS262312 NJO262311:NJO262312 NTK262311:NTK262312 ODG262311:ODG262312 ONC262311:ONC262312 OWY262311:OWY262312 PGU262311:PGU262312 PQQ262311:PQQ262312 QAM262311:QAM262312 QKI262311:QKI262312 QUE262311:QUE262312 REA262311:REA262312 RNW262311:RNW262312 RXS262311:RXS262312 SHO262311:SHO262312 SRK262311:SRK262312 TBG262311:TBG262312 TLC262311:TLC262312 TUY262311:TUY262312 UEU262311:UEU262312 UOQ262311:UOQ262312 UYM262311:UYM262312 VII262311:VII262312 VSE262311:VSE262312 WCA262311:WCA262312 WLW262311:WLW262312 WVS262311:WVS262312 J327847:J327848 JG327847:JG327848 TC327847:TC327848 ACY327847:ACY327848 AMU327847:AMU327848 AWQ327847:AWQ327848 BGM327847:BGM327848 BQI327847:BQI327848 CAE327847:CAE327848 CKA327847:CKA327848 CTW327847:CTW327848 DDS327847:DDS327848 DNO327847:DNO327848 DXK327847:DXK327848 EHG327847:EHG327848 ERC327847:ERC327848 FAY327847:FAY327848 FKU327847:FKU327848 FUQ327847:FUQ327848 GEM327847:GEM327848 GOI327847:GOI327848 GYE327847:GYE327848 HIA327847:HIA327848 HRW327847:HRW327848 IBS327847:IBS327848 ILO327847:ILO327848 IVK327847:IVK327848 JFG327847:JFG327848 JPC327847:JPC327848 JYY327847:JYY327848 KIU327847:KIU327848 KSQ327847:KSQ327848 LCM327847:LCM327848 LMI327847:LMI327848 LWE327847:LWE327848 MGA327847:MGA327848 MPW327847:MPW327848 MZS327847:MZS327848 NJO327847:NJO327848 NTK327847:NTK327848 ODG327847:ODG327848 ONC327847:ONC327848 OWY327847:OWY327848 PGU327847:PGU327848 PQQ327847:PQQ327848 QAM327847:QAM327848 QKI327847:QKI327848 QUE327847:QUE327848 REA327847:REA327848 RNW327847:RNW327848 RXS327847:RXS327848 SHO327847:SHO327848 SRK327847:SRK327848 TBG327847:TBG327848 TLC327847:TLC327848 TUY327847:TUY327848 UEU327847:UEU327848 UOQ327847:UOQ327848 UYM327847:UYM327848 VII327847:VII327848 VSE327847:VSE327848 WCA327847:WCA327848 WLW327847:WLW327848 WVS327847:WVS327848 J393383:J393384 JG393383:JG393384 TC393383:TC393384 ACY393383:ACY393384 AMU393383:AMU393384 AWQ393383:AWQ393384 BGM393383:BGM393384 BQI393383:BQI393384 CAE393383:CAE393384 CKA393383:CKA393384 CTW393383:CTW393384 DDS393383:DDS393384 DNO393383:DNO393384 DXK393383:DXK393384 EHG393383:EHG393384 ERC393383:ERC393384 FAY393383:FAY393384 FKU393383:FKU393384 FUQ393383:FUQ393384 GEM393383:GEM393384 GOI393383:GOI393384 GYE393383:GYE393384 HIA393383:HIA393384 HRW393383:HRW393384 IBS393383:IBS393384 ILO393383:ILO393384 IVK393383:IVK393384 JFG393383:JFG393384 JPC393383:JPC393384 JYY393383:JYY393384 KIU393383:KIU393384 KSQ393383:KSQ393384 LCM393383:LCM393384 LMI393383:LMI393384 LWE393383:LWE393384 MGA393383:MGA393384 MPW393383:MPW393384 MZS393383:MZS393384 NJO393383:NJO393384 NTK393383:NTK393384 ODG393383:ODG393384 ONC393383:ONC393384 OWY393383:OWY393384 PGU393383:PGU393384 PQQ393383:PQQ393384 QAM393383:QAM393384 QKI393383:QKI393384 QUE393383:QUE393384 REA393383:REA393384 RNW393383:RNW393384 RXS393383:RXS393384 SHO393383:SHO393384 SRK393383:SRK393384 TBG393383:TBG393384 TLC393383:TLC393384 TUY393383:TUY393384 UEU393383:UEU393384 UOQ393383:UOQ393384 UYM393383:UYM393384 VII393383:VII393384 VSE393383:VSE393384 WCA393383:WCA393384 WLW393383:WLW393384 WVS393383:WVS393384 J458919:J458920 JG458919:JG458920 TC458919:TC458920 ACY458919:ACY458920 AMU458919:AMU458920 AWQ458919:AWQ458920 BGM458919:BGM458920 BQI458919:BQI458920 CAE458919:CAE458920 CKA458919:CKA458920 CTW458919:CTW458920 DDS458919:DDS458920 DNO458919:DNO458920 DXK458919:DXK458920 EHG458919:EHG458920 ERC458919:ERC458920 FAY458919:FAY458920 FKU458919:FKU458920 FUQ458919:FUQ458920 GEM458919:GEM458920 GOI458919:GOI458920 GYE458919:GYE458920 HIA458919:HIA458920 HRW458919:HRW458920 IBS458919:IBS458920 ILO458919:ILO458920 IVK458919:IVK458920 JFG458919:JFG458920 JPC458919:JPC458920 JYY458919:JYY458920 KIU458919:KIU458920 KSQ458919:KSQ458920 LCM458919:LCM458920 LMI458919:LMI458920 LWE458919:LWE458920 MGA458919:MGA458920 MPW458919:MPW458920 MZS458919:MZS458920 NJO458919:NJO458920 NTK458919:NTK458920 ODG458919:ODG458920 ONC458919:ONC458920 OWY458919:OWY458920 PGU458919:PGU458920 PQQ458919:PQQ458920 QAM458919:QAM458920 QKI458919:QKI458920 QUE458919:QUE458920 REA458919:REA458920 RNW458919:RNW458920 RXS458919:RXS458920 SHO458919:SHO458920 SRK458919:SRK458920 TBG458919:TBG458920 TLC458919:TLC458920 TUY458919:TUY458920 UEU458919:UEU458920 UOQ458919:UOQ458920 UYM458919:UYM458920 VII458919:VII458920 VSE458919:VSE458920 WCA458919:WCA458920 WLW458919:WLW458920 WVS458919:WVS458920 J524455:J524456 JG524455:JG524456 TC524455:TC524456 ACY524455:ACY524456 AMU524455:AMU524456 AWQ524455:AWQ524456 BGM524455:BGM524456 BQI524455:BQI524456 CAE524455:CAE524456 CKA524455:CKA524456 CTW524455:CTW524456 DDS524455:DDS524456 DNO524455:DNO524456 DXK524455:DXK524456 EHG524455:EHG524456 ERC524455:ERC524456 FAY524455:FAY524456 FKU524455:FKU524456 FUQ524455:FUQ524456 GEM524455:GEM524456 GOI524455:GOI524456 GYE524455:GYE524456 HIA524455:HIA524456 HRW524455:HRW524456 IBS524455:IBS524456 ILO524455:ILO524456 IVK524455:IVK524456 JFG524455:JFG524456 JPC524455:JPC524456 JYY524455:JYY524456 KIU524455:KIU524456 KSQ524455:KSQ524456 LCM524455:LCM524456 LMI524455:LMI524456 LWE524455:LWE524456 MGA524455:MGA524456 MPW524455:MPW524456 MZS524455:MZS524456 NJO524455:NJO524456 NTK524455:NTK524456 ODG524455:ODG524456 ONC524455:ONC524456 OWY524455:OWY524456 PGU524455:PGU524456 PQQ524455:PQQ524456 QAM524455:QAM524456 QKI524455:QKI524456 QUE524455:QUE524456 REA524455:REA524456 RNW524455:RNW524456 RXS524455:RXS524456 SHO524455:SHO524456 SRK524455:SRK524456 TBG524455:TBG524456 TLC524455:TLC524456 TUY524455:TUY524456 UEU524455:UEU524456 UOQ524455:UOQ524456 UYM524455:UYM524456 VII524455:VII524456 VSE524455:VSE524456 WCA524455:WCA524456 WLW524455:WLW524456 WVS524455:WVS524456 J589991:J589992 JG589991:JG589992 TC589991:TC589992 ACY589991:ACY589992 AMU589991:AMU589992 AWQ589991:AWQ589992 BGM589991:BGM589992 BQI589991:BQI589992 CAE589991:CAE589992 CKA589991:CKA589992 CTW589991:CTW589992 DDS589991:DDS589992 DNO589991:DNO589992 DXK589991:DXK589992 EHG589991:EHG589992 ERC589991:ERC589992 FAY589991:FAY589992 FKU589991:FKU589992 FUQ589991:FUQ589992 GEM589991:GEM589992 GOI589991:GOI589992 GYE589991:GYE589992 HIA589991:HIA589992 HRW589991:HRW589992 IBS589991:IBS589992 ILO589991:ILO589992 IVK589991:IVK589992 JFG589991:JFG589992 JPC589991:JPC589992 JYY589991:JYY589992 KIU589991:KIU589992 KSQ589991:KSQ589992 LCM589991:LCM589992 LMI589991:LMI589992 LWE589991:LWE589992 MGA589991:MGA589992 MPW589991:MPW589992 MZS589991:MZS589992 NJO589991:NJO589992 NTK589991:NTK589992 ODG589991:ODG589992 ONC589991:ONC589992 OWY589991:OWY589992 PGU589991:PGU589992 PQQ589991:PQQ589992 QAM589991:QAM589992 QKI589991:QKI589992 QUE589991:QUE589992 REA589991:REA589992 RNW589991:RNW589992 RXS589991:RXS589992 SHO589991:SHO589992 SRK589991:SRK589992 TBG589991:TBG589992 TLC589991:TLC589992 TUY589991:TUY589992 UEU589991:UEU589992 UOQ589991:UOQ589992 UYM589991:UYM589992 VII589991:VII589992 VSE589991:VSE589992 WCA589991:WCA589992 WLW589991:WLW589992 WVS589991:WVS589992 J655527:J655528 JG655527:JG655528 TC655527:TC655528 ACY655527:ACY655528 AMU655527:AMU655528 AWQ655527:AWQ655528 BGM655527:BGM655528 BQI655527:BQI655528 CAE655527:CAE655528 CKA655527:CKA655528 CTW655527:CTW655528 DDS655527:DDS655528 DNO655527:DNO655528 DXK655527:DXK655528 EHG655527:EHG655528 ERC655527:ERC655528 FAY655527:FAY655528 FKU655527:FKU655528 FUQ655527:FUQ655528 GEM655527:GEM655528 GOI655527:GOI655528 GYE655527:GYE655528 HIA655527:HIA655528 HRW655527:HRW655528 IBS655527:IBS655528 ILO655527:ILO655528 IVK655527:IVK655528 JFG655527:JFG655528 JPC655527:JPC655528 JYY655527:JYY655528 KIU655527:KIU655528 KSQ655527:KSQ655528 LCM655527:LCM655528 LMI655527:LMI655528 LWE655527:LWE655528 MGA655527:MGA655528 MPW655527:MPW655528 MZS655527:MZS655528 NJO655527:NJO655528 NTK655527:NTK655528 ODG655527:ODG655528 ONC655527:ONC655528 OWY655527:OWY655528 PGU655527:PGU655528 PQQ655527:PQQ655528 QAM655527:QAM655528 QKI655527:QKI655528 QUE655527:QUE655528 REA655527:REA655528 RNW655527:RNW655528 RXS655527:RXS655528 SHO655527:SHO655528 SRK655527:SRK655528 TBG655527:TBG655528 TLC655527:TLC655528 TUY655527:TUY655528 UEU655527:UEU655528 UOQ655527:UOQ655528 UYM655527:UYM655528 VII655527:VII655528 VSE655527:VSE655528 WCA655527:WCA655528 WLW655527:WLW655528 WVS655527:WVS655528 J721063:J721064 JG721063:JG721064 TC721063:TC721064 ACY721063:ACY721064 AMU721063:AMU721064 AWQ721063:AWQ721064 BGM721063:BGM721064 BQI721063:BQI721064 CAE721063:CAE721064 CKA721063:CKA721064 CTW721063:CTW721064 DDS721063:DDS721064 DNO721063:DNO721064 DXK721063:DXK721064 EHG721063:EHG721064 ERC721063:ERC721064 FAY721063:FAY721064 FKU721063:FKU721064 FUQ721063:FUQ721064 GEM721063:GEM721064 GOI721063:GOI721064 GYE721063:GYE721064 HIA721063:HIA721064 HRW721063:HRW721064 IBS721063:IBS721064 ILO721063:ILO721064 IVK721063:IVK721064 JFG721063:JFG721064 JPC721063:JPC721064 JYY721063:JYY721064 KIU721063:KIU721064 KSQ721063:KSQ721064 LCM721063:LCM721064 LMI721063:LMI721064 LWE721063:LWE721064 MGA721063:MGA721064 MPW721063:MPW721064 MZS721063:MZS721064 NJO721063:NJO721064 NTK721063:NTK721064 ODG721063:ODG721064 ONC721063:ONC721064 OWY721063:OWY721064 PGU721063:PGU721064 PQQ721063:PQQ721064 QAM721063:QAM721064 QKI721063:QKI721064 QUE721063:QUE721064 REA721063:REA721064 RNW721063:RNW721064 RXS721063:RXS721064 SHO721063:SHO721064 SRK721063:SRK721064 TBG721063:TBG721064 TLC721063:TLC721064 TUY721063:TUY721064 UEU721063:UEU721064 UOQ721063:UOQ721064 UYM721063:UYM721064 VII721063:VII721064 VSE721063:VSE721064 WCA721063:WCA721064 WLW721063:WLW721064 WVS721063:WVS721064 J786599:J786600 JG786599:JG786600 TC786599:TC786600 ACY786599:ACY786600 AMU786599:AMU786600 AWQ786599:AWQ786600 BGM786599:BGM786600 BQI786599:BQI786600 CAE786599:CAE786600 CKA786599:CKA786600 CTW786599:CTW786600 DDS786599:DDS786600 DNO786599:DNO786600 DXK786599:DXK786600 EHG786599:EHG786600 ERC786599:ERC786600 FAY786599:FAY786600 FKU786599:FKU786600 FUQ786599:FUQ786600 GEM786599:GEM786600 GOI786599:GOI786600 GYE786599:GYE786600 HIA786599:HIA786600 HRW786599:HRW786600 IBS786599:IBS786600 ILO786599:ILO786600 IVK786599:IVK786600 JFG786599:JFG786600 JPC786599:JPC786600 JYY786599:JYY786600 KIU786599:KIU786600 KSQ786599:KSQ786600 LCM786599:LCM786600 LMI786599:LMI786600 LWE786599:LWE786600 MGA786599:MGA786600 MPW786599:MPW786600 MZS786599:MZS786600 NJO786599:NJO786600 NTK786599:NTK786600 ODG786599:ODG786600 ONC786599:ONC786600 OWY786599:OWY786600 PGU786599:PGU786600 PQQ786599:PQQ786600 QAM786599:QAM786600 QKI786599:QKI786600 QUE786599:QUE786600 REA786599:REA786600 RNW786599:RNW786600 RXS786599:RXS786600 SHO786599:SHO786600 SRK786599:SRK786600 TBG786599:TBG786600 TLC786599:TLC786600 TUY786599:TUY786600 UEU786599:UEU786600 UOQ786599:UOQ786600 UYM786599:UYM786600 VII786599:VII786600 VSE786599:VSE786600 WCA786599:WCA786600 WLW786599:WLW786600 WVS786599:WVS786600 J852135:J852136 JG852135:JG852136 TC852135:TC852136 ACY852135:ACY852136 AMU852135:AMU852136 AWQ852135:AWQ852136 BGM852135:BGM852136 BQI852135:BQI852136 CAE852135:CAE852136 CKA852135:CKA852136 CTW852135:CTW852136 DDS852135:DDS852136 DNO852135:DNO852136 DXK852135:DXK852136 EHG852135:EHG852136 ERC852135:ERC852136 FAY852135:FAY852136 FKU852135:FKU852136 FUQ852135:FUQ852136 GEM852135:GEM852136 GOI852135:GOI852136 GYE852135:GYE852136 HIA852135:HIA852136 HRW852135:HRW852136 IBS852135:IBS852136 ILO852135:ILO852136 IVK852135:IVK852136 JFG852135:JFG852136 JPC852135:JPC852136 JYY852135:JYY852136 KIU852135:KIU852136 KSQ852135:KSQ852136 LCM852135:LCM852136 LMI852135:LMI852136 LWE852135:LWE852136 MGA852135:MGA852136 MPW852135:MPW852136 MZS852135:MZS852136 NJO852135:NJO852136 NTK852135:NTK852136 ODG852135:ODG852136 ONC852135:ONC852136 OWY852135:OWY852136 PGU852135:PGU852136 PQQ852135:PQQ852136 QAM852135:QAM852136 QKI852135:QKI852136 QUE852135:QUE852136 REA852135:REA852136 RNW852135:RNW852136 RXS852135:RXS852136 SHO852135:SHO852136 SRK852135:SRK852136 TBG852135:TBG852136 TLC852135:TLC852136 TUY852135:TUY852136 UEU852135:UEU852136 UOQ852135:UOQ852136 UYM852135:UYM852136 VII852135:VII852136 VSE852135:VSE852136 WCA852135:WCA852136 WLW852135:WLW852136 WVS852135:WVS852136 J917671:J917672 JG917671:JG917672 TC917671:TC917672 ACY917671:ACY917672 AMU917671:AMU917672 AWQ917671:AWQ917672 BGM917671:BGM917672 BQI917671:BQI917672 CAE917671:CAE917672 CKA917671:CKA917672 CTW917671:CTW917672 DDS917671:DDS917672 DNO917671:DNO917672 DXK917671:DXK917672 EHG917671:EHG917672 ERC917671:ERC917672 FAY917671:FAY917672 FKU917671:FKU917672 FUQ917671:FUQ917672 GEM917671:GEM917672 GOI917671:GOI917672 GYE917671:GYE917672 HIA917671:HIA917672 HRW917671:HRW917672 IBS917671:IBS917672 ILO917671:ILO917672 IVK917671:IVK917672 JFG917671:JFG917672 JPC917671:JPC917672 JYY917671:JYY917672 KIU917671:KIU917672 KSQ917671:KSQ917672 LCM917671:LCM917672 LMI917671:LMI917672 LWE917671:LWE917672 MGA917671:MGA917672 MPW917671:MPW917672 MZS917671:MZS917672 NJO917671:NJO917672 NTK917671:NTK917672 ODG917671:ODG917672 ONC917671:ONC917672 OWY917671:OWY917672 PGU917671:PGU917672 PQQ917671:PQQ917672 QAM917671:QAM917672 QKI917671:QKI917672 QUE917671:QUE917672 REA917671:REA917672 RNW917671:RNW917672 RXS917671:RXS917672 SHO917671:SHO917672 SRK917671:SRK917672 TBG917671:TBG917672 TLC917671:TLC917672 TUY917671:TUY917672 UEU917671:UEU917672 UOQ917671:UOQ917672 UYM917671:UYM917672 VII917671:VII917672 VSE917671:VSE917672 WCA917671:WCA917672 WLW917671:WLW917672 WVS917671:WVS917672 J983207:J983208 JG983207:JG983208 TC983207:TC983208 ACY983207:ACY983208 AMU983207:AMU983208 AWQ983207:AWQ983208 BGM983207:BGM983208 BQI983207:BQI983208 CAE983207:CAE983208 CKA983207:CKA983208 CTW983207:CTW983208 DDS983207:DDS983208 DNO983207:DNO983208 DXK983207:DXK983208 EHG983207:EHG983208 ERC983207:ERC983208 FAY983207:FAY983208 FKU983207:FKU983208 FUQ983207:FUQ983208 GEM983207:GEM983208 GOI983207:GOI983208 GYE983207:GYE983208 HIA983207:HIA983208 HRW983207:HRW983208 IBS983207:IBS983208 ILO983207:ILO983208 IVK983207:IVK983208 JFG983207:JFG983208 JPC983207:JPC983208 JYY983207:JYY983208 KIU983207:KIU983208 KSQ983207:KSQ983208 LCM983207:LCM983208 LMI983207:LMI983208 LWE983207:LWE983208 MGA983207:MGA983208 MPW983207:MPW983208 MZS983207:MZS983208 NJO983207:NJO983208 NTK983207:NTK983208 ODG983207:ODG983208 ONC983207:ONC983208 OWY983207:OWY983208 PGU983207:PGU983208 PQQ983207:PQQ983208 QAM983207:QAM983208 QKI983207:QKI983208 QUE983207:QUE983208 REA983207:REA983208 RNW983207:RNW983208 RXS983207:RXS983208 SHO983207:SHO983208 SRK983207:SRK983208 TBG983207:TBG983208 TLC983207:TLC983208 TUY983207:TUY983208 UEU983207:UEU983208 UOQ983207:UOQ983208 UYM983207:UYM983208 VII983207:VII983208 VSE983207:VSE983208 WCA983207:WCA983208 WLW983207:WLW983208 WVS983207:WVS983208 J20:J24 JG26:JG32 TC26:TC32 ACY26:ACY32 AMU26:AMU32 AWQ26:AWQ32 BGM26:BGM32 BQI26:BQI32 CAE26:CAE32 CKA26:CKA32 CTW26:CTW32 DDS26:DDS32 DNO26:DNO32 DXK26:DXK32 EHG26:EHG32 ERC26:ERC32 FAY26:FAY32 FKU26:FKU32 FUQ26:FUQ32 GEM26:GEM32 GOI26:GOI32 GYE26:GYE32 HIA26:HIA32 HRW26:HRW32 IBS26:IBS32 ILO26:ILO32 IVK26:IVK32 JFG26:JFG32 JPC26:JPC32 JYY26:JYY32 KIU26:KIU32 KSQ26:KSQ32 LCM26:LCM32 LMI26:LMI32 LWE26:LWE32 MGA26:MGA32 MPW26:MPW32 MZS26:MZS32 NJO26:NJO32 NTK26:NTK32 ODG26:ODG32 ONC26:ONC32 OWY26:OWY32 PGU26:PGU32 PQQ26:PQQ32 QAM26:QAM32 QKI26:QKI32 QUE26:QUE32 REA26:REA32 RNW26:RNW32 RXS26:RXS32 SHO26:SHO32 SRK26:SRK32 TBG26:TBG32 TLC26:TLC32 TUY26:TUY32 UEU26:UEU32 UOQ26:UOQ32 UYM26:UYM32 VII26:VII32 VSE26:VSE32 WCA26:WCA32 WLW26:WLW32 WVS26:WVS32 J65562:J65568 JG65562:JG65568 TC65562:TC65568 ACY65562:ACY65568 AMU65562:AMU65568 AWQ65562:AWQ65568 BGM65562:BGM65568 BQI65562:BQI65568 CAE65562:CAE65568 CKA65562:CKA65568 CTW65562:CTW65568 DDS65562:DDS65568 DNO65562:DNO65568 DXK65562:DXK65568 EHG65562:EHG65568 ERC65562:ERC65568 FAY65562:FAY65568 FKU65562:FKU65568 FUQ65562:FUQ65568 GEM65562:GEM65568 GOI65562:GOI65568 GYE65562:GYE65568 HIA65562:HIA65568 HRW65562:HRW65568 IBS65562:IBS65568 ILO65562:ILO65568 IVK65562:IVK65568 JFG65562:JFG65568 JPC65562:JPC65568 JYY65562:JYY65568 KIU65562:KIU65568 KSQ65562:KSQ65568 LCM65562:LCM65568 LMI65562:LMI65568 LWE65562:LWE65568 MGA65562:MGA65568 MPW65562:MPW65568 MZS65562:MZS65568 NJO65562:NJO65568 NTK65562:NTK65568 ODG65562:ODG65568 ONC65562:ONC65568 OWY65562:OWY65568 PGU65562:PGU65568 PQQ65562:PQQ65568 QAM65562:QAM65568 QKI65562:QKI65568 QUE65562:QUE65568 REA65562:REA65568 RNW65562:RNW65568 RXS65562:RXS65568 SHO65562:SHO65568 SRK65562:SRK65568 TBG65562:TBG65568 TLC65562:TLC65568 TUY65562:TUY65568 UEU65562:UEU65568 UOQ65562:UOQ65568 UYM65562:UYM65568 VII65562:VII65568 VSE65562:VSE65568 WCA65562:WCA65568 WLW65562:WLW65568 WVS65562:WVS65568 J131098:J131104 JG131098:JG131104 TC131098:TC131104 ACY131098:ACY131104 AMU131098:AMU131104 AWQ131098:AWQ131104 BGM131098:BGM131104 BQI131098:BQI131104 CAE131098:CAE131104 CKA131098:CKA131104 CTW131098:CTW131104 DDS131098:DDS131104 DNO131098:DNO131104 DXK131098:DXK131104 EHG131098:EHG131104 ERC131098:ERC131104 FAY131098:FAY131104 FKU131098:FKU131104 FUQ131098:FUQ131104 GEM131098:GEM131104 GOI131098:GOI131104 GYE131098:GYE131104 HIA131098:HIA131104 HRW131098:HRW131104 IBS131098:IBS131104 ILO131098:ILO131104 IVK131098:IVK131104 JFG131098:JFG131104 JPC131098:JPC131104 JYY131098:JYY131104 KIU131098:KIU131104 KSQ131098:KSQ131104 LCM131098:LCM131104 LMI131098:LMI131104 LWE131098:LWE131104 MGA131098:MGA131104 MPW131098:MPW131104 MZS131098:MZS131104 NJO131098:NJO131104 NTK131098:NTK131104 ODG131098:ODG131104 ONC131098:ONC131104 OWY131098:OWY131104 PGU131098:PGU131104 PQQ131098:PQQ131104 QAM131098:QAM131104 QKI131098:QKI131104 QUE131098:QUE131104 REA131098:REA131104 RNW131098:RNW131104 RXS131098:RXS131104 SHO131098:SHO131104 SRK131098:SRK131104 TBG131098:TBG131104 TLC131098:TLC131104 TUY131098:TUY131104 UEU131098:UEU131104 UOQ131098:UOQ131104 UYM131098:UYM131104 VII131098:VII131104 VSE131098:VSE131104 WCA131098:WCA131104 WLW131098:WLW131104 WVS131098:WVS131104 J196634:J196640 JG196634:JG196640 TC196634:TC196640 ACY196634:ACY196640 AMU196634:AMU196640 AWQ196634:AWQ196640 BGM196634:BGM196640 BQI196634:BQI196640 CAE196634:CAE196640 CKA196634:CKA196640 CTW196634:CTW196640 DDS196634:DDS196640 DNO196634:DNO196640 DXK196634:DXK196640 EHG196634:EHG196640 ERC196634:ERC196640 FAY196634:FAY196640 FKU196634:FKU196640 FUQ196634:FUQ196640 GEM196634:GEM196640 GOI196634:GOI196640 GYE196634:GYE196640 HIA196634:HIA196640 HRW196634:HRW196640 IBS196634:IBS196640 ILO196634:ILO196640 IVK196634:IVK196640 JFG196634:JFG196640 JPC196634:JPC196640 JYY196634:JYY196640 KIU196634:KIU196640 KSQ196634:KSQ196640 LCM196634:LCM196640 LMI196634:LMI196640 LWE196634:LWE196640 MGA196634:MGA196640 MPW196634:MPW196640 MZS196634:MZS196640 NJO196634:NJO196640 NTK196634:NTK196640 ODG196634:ODG196640 ONC196634:ONC196640 OWY196634:OWY196640 PGU196634:PGU196640 PQQ196634:PQQ196640 QAM196634:QAM196640 QKI196634:QKI196640 QUE196634:QUE196640 REA196634:REA196640 RNW196634:RNW196640 RXS196634:RXS196640 SHO196634:SHO196640 SRK196634:SRK196640 TBG196634:TBG196640 TLC196634:TLC196640 TUY196634:TUY196640 UEU196634:UEU196640 UOQ196634:UOQ196640 UYM196634:UYM196640 VII196634:VII196640 VSE196634:VSE196640 WCA196634:WCA196640 WLW196634:WLW196640 WVS196634:WVS196640 J262170:J262176 JG262170:JG262176 TC262170:TC262176 ACY262170:ACY262176 AMU262170:AMU262176 AWQ262170:AWQ262176 BGM262170:BGM262176 BQI262170:BQI262176 CAE262170:CAE262176 CKA262170:CKA262176 CTW262170:CTW262176 DDS262170:DDS262176 DNO262170:DNO262176 DXK262170:DXK262176 EHG262170:EHG262176 ERC262170:ERC262176 FAY262170:FAY262176 FKU262170:FKU262176 FUQ262170:FUQ262176 GEM262170:GEM262176 GOI262170:GOI262176 GYE262170:GYE262176 HIA262170:HIA262176 HRW262170:HRW262176 IBS262170:IBS262176 ILO262170:ILO262176 IVK262170:IVK262176 JFG262170:JFG262176 JPC262170:JPC262176 JYY262170:JYY262176 KIU262170:KIU262176 KSQ262170:KSQ262176 LCM262170:LCM262176 LMI262170:LMI262176 LWE262170:LWE262176 MGA262170:MGA262176 MPW262170:MPW262176 MZS262170:MZS262176 NJO262170:NJO262176 NTK262170:NTK262176 ODG262170:ODG262176 ONC262170:ONC262176 OWY262170:OWY262176 PGU262170:PGU262176 PQQ262170:PQQ262176 QAM262170:QAM262176 QKI262170:QKI262176 QUE262170:QUE262176 REA262170:REA262176 RNW262170:RNW262176 RXS262170:RXS262176 SHO262170:SHO262176 SRK262170:SRK262176 TBG262170:TBG262176 TLC262170:TLC262176 TUY262170:TUY262176 UEU262170:UEU262176 UOQ262170:UOQ262176 UYM262170:UYM262176 VII262170:VII262176 VSE262170:VSE262176 WCA262170:WCA262176 WLW262170:WLW262176 WVS262170:WVS262176 J327706:J327712 JG327706:JG327712 TC327706:TC327712 ACY327706:ACY327712 AMU327706:AMU327712 AWQ327706:AWQ327712 BGM327706:BGM327712 BQI327706:BQI327712 CAE327706:CAE327712 CKA327706:CKA327712 CTW327706:CTW327712 DDS327706:DDS327712 DNO327706:DNO327712 DXK327706:DXK327712 EHG327706:EHG327712 ERC327706:ERC327712 FAY327706:FAY327712 FKU327706:FKU327712 FUQ327706:FUQ327712 GEM327706:GEM327712 GOI327706:GOI327712 GYE327706:GYE327712 HIA327706:HIA327712 HRW327706:HRW327712 IBS327706:IBS327712 ILO327706:ILO327712 IVK327706:IVK327712 JFG327706:JFG327712 JPC327706:JPC327712 JYY327706:JYY327712 KIU327706:KIU327712 KSQ327706:KSQ327712 LCM327706:LCM327712 LMI327706:LMI327712 LWE327706:LWE327712 MGA327706:MGA327712 MPW327706:MPW327712 MZS327706:MZS327712 NJO327706:NJO327712 NTK327706:NTK327712 ODG327706:ODG327712 ONC327706:ONC327712 OWY327706:OWY327712 PGU327706:PGU327712 PQQ327706:PQQ327712 QAM327706:QAM327712 QKI327706:QKI327712 QUE327706:QUE327712 REA327706:REA327712 RNW327706:RNW327712 RXS327706:RXS327712 SHO327706:SHO327712 SRK327706:SRK327712 TBG327706:TBG327712 TLC327706:TLC327712 TUY327706:TUY327712 UEU327706:UEU327712 UOQ327706:UOQ327712 UYM327706:UYM327712 VII327706:VII327712 VSE327706:VSE327712 WCA327706:WCA327712 WLW327706:WLW327712 WVS327706:WVS327712 J393242:J393248 JG393242:JG393248 TC393242:TC393248 ACY393242:ACY393248 AMU393242:AMU393248 AWQ393242:AWQ393248 BGM393242:BGM393248 BQI393242:BQI393248 CAE393242:CAE393248 CKA393242:CKA393248 CTW393242:CTW393248 DDS393242:DDS393248 DNO393242:DNO393248 DXK393242:DXK393248 EHG393242:EHG393248 ERC393242:ERC393248 FAY393242:FAY393248 FKU393242:FKU393248 FUQ393242:FUQ393248 GEM393242:GEM393248 GOI393242:GOI393248 GYE393242:GYE393248 HIA393242:HIA393248 HRW393242:HRW393248 IBS393242:IBS393248 ILO393242:ILO393248 IVK393242:IVK393248 JFG393242:JFG393248 JPC393242:JPC393248 JYY393242:JYY393248 KIU393242:KIU393248 KSQ393242:KSQ393248 LCM393242:LCM393248 LMI393242:LMI393248 LWE393242:LWE393248 MGA393242:MGA393248 MPW393242:MPW393248 MZS393242:MZS393248 NJO393242:NJO393248 NTK393242:NTK393248 ODG393242:ODG393248 ONC393242:ONC393248 OWY393242:OWY393248 PGU393242:PGU393248 PQQ393242:PQQ393248 QAM393242:QAM393248 QKI393242:QKI393248 QUE393242:QUE393248 REA393242:REA393248 RNW393242:RNW393248 RXS393242:RXS393248 SHO393242:SHO393248 SRK393242:SRK393248 TBG393242:TBG393248 TLC393242:TLC393248 TUY393242:TUY393248 UEU393242:UEU393248 UOQ393242:UOQ393248 UYM393242:UYM393248 VII393242:VII393248 VSE393242:VSE393248 WCA393242:WCA393248 WLW393242:WLW393248 WVS393242:WVS393248 J458778:J458784 JG458778:JG458784 TC458778:TC458784 ACY458778:ACY458784 AMU458778:AMU458784 AWQ458778:AWQ458784 BGM458778:BGM458784 BQI458778:BQI458784 CAE458778:CAE458784 CKA458778:CKA458784 CTW458778:CTW458784 DDS458778:DDS458784 DNO458778:DNO458784 DXK458778:DXK458784 EHG458778:EHG458784 ERC458778:ERC458784 FAY458778:FAY458784 FKU458778:FKU458784 FUQ458778:FUQ458784 GEM458778:GEM458784 GOI458778:GOI458784 GYE458778:GYE458784 HIA458778:HIA458784 HRW458778:HRW458784 IBS458778:IBS458784 ILO458778:ILO458784 IVK458778:IVK458784 JFG458778:JFG458784 JPC458778:JPC458784 JYY458778:JYY458784 KIU458778:KIU458784 KSQ458778:KSQ458784 LCM458778:LCM458784 LMI458778:LMI458784 LWE458778:LWE458784 MGA458778:MGA458784 MPW458778:MPW458784 MZS458778:MZS458784 NJO458778:NJO458784 NTK458778:NTK458784 ODG458778:ODG458784 ONC458778:ONC458784 OWY458778:OWY458784 PGU458778:PGU458784 PQQ458778:PQQ458784 QAM458778:QAM458784 QKI458778:QKI458784 QUE458778:QUE458784 REA458778:REA458784 RNW458778:RNW458784 RXS458778:RXS458784 SHO458778:SHO458784 SRK458778:SRK458784 TBG458778:TBG458784 TLC458778:TLC458784 TUY458778:TUY458784 UEU458778:UEU458784 UOQ458778:UOQ458784 UYM458778:UYM458784 VII458778:VII458784 VSE458778:VSE458784 WCA458778:WCA458784 WLW458778:WLW458784 WVS458778:WVS458784 J524314:J524320 JG524314:JG524320 TC524314:TC524320 ACY524314:ACY524320 AMU524314:AMU524320 AWQ524314:AWQ524320 BGM524314:BGM524320 BQI524314:BQI524320 CAE524314:CAE524320 CKA524314:CKA524320 CTW524314:CTW524320 DDS524314:DDS524320 DNO524314:DNO524320 DXK524314:DXK524320 EHG524314:EHG524320 ERC524314:ERC524320 FAY524314:FAY524320 FKU524314:FKU524320 FUQ524314:FUQ524320 GEM524314:GEM524320 GOI524314:GOI524320 GYE524314:GYE524320 HIA524314:HIA524320 HRW524314:HRW524320 IBS524314:IBS524320 ILO524314:ILO524320 IVK524314:IVK524320 JFG524314:JFG524320 JPC524314:JPC524320 JYY524314:JYY524320 KIU524314:KIU524320 KSQ524314:KSQ524320 LCM524314:LCM524320 LMI524314:LMI524320 LWE524314:LWE524320 MGA524314:MGA524320 MPW524314:MPW524320 MZS524314:MZS524320 NJO524314:NJO524320 NTK524314:NTK524320 ODG524314:ODG524320 ONC524314:ONC524320 OWY524314:OWY524320 PGU524314:PGU524320 PQQ524314:PQQ524320 QAM524314:QAM524320 QKI524314:QKI524320 QUE524314:QUE524320 REA524314:REA524320 RNW524314:RNW524320 RXS524314:RXS524320 SHO524314:SHO524320 SRK524314:SRK524320 TBG524314:TBG524320 TLC524314:TLC524320 TUY524314:TUY524320 UEU524314:UEU524320 UOQ524314:UOQ524320 UYM524314:UYM524320 VII524314:VII524320 VSE524314:VSE524320 WCA524314:WCA524320 WLW524314:WLW524320 WVS524314:WVS524320 J589850:J589856 JG589850:JG589856 TC589850:TC589856 ACY589850:ACY589856 AMU589850:AMU589856 AWQ589850:AWQ589856 BGM589850:BGM589856 BQI589850:BQI589856 CAE589850:CAE589856 CKA589850:CKA589856 CTW589850:CTW589856 DDS589850:DDS589856 DNO589850:DNO589856 DXK589850:DXK589856 EHG589850:EHG589856 ERC589850:ERC589856 FAY589850:FAY589856 FKU589850:FKU589856 FUQ589850:FUQ589856 GEM589850:GEM589856 GOI589850:GOI589856 GYE589850:GYE589856 HIA589850:HIA589856 HRW589850:HRW589856 IBS589850:IBS589856 ILO589850:ILO589856 IVK589850:IVK589856 JFG589850:JFG589856 JPC589850:JPC589856 JYY589850:JYY589856 KIU589850:KIU589856 KSQ589850:KSQ589856 LCM589850:LCM589856 LMI589850:LMI589856 LWE589850:LWE589856 MGA589850:MGA589856 MPW589850:MPW589856 MZS589850:MZS589856 NJO589850:NJO589856 NTK589850:NTK589856 ODG589850:ODG589856 ONC589850:ONC589856 OWY589850:OWY589856 PGU589850:PGU589856 PQQ589850:PQQ589856 QAM589850:QAM589856 QKI589850:QKI589856 QUE589850:QUE589856 REA589850:REA589856 RNW589850:RNW589856 RXS589850:RXS589856 SHO589850:SHO589856 SRK589850:SRK589856 TBG589850:TBG589856 TLC589850:TLC589856 TUY589850:TUY589856 UEU589850:UEU589856 UOQ589850:UOQ589856 UYM589850:UYM589856 VII589850:VII589856 VSE589850:VSE589856 WCA589850:WCA589856 WLW589850:WLW589856 WVS589850:WVS589856 J655386:J655392 JG655386:JG655392 TC655386:TC655392 ACY655386:ACY655392 AMU655386:AMU655392 AWQ655386:AWQ655392 BGM655386:BGM655392 BQI655386:BQI655392 CAE655386:CAE655392 CKA655386:CKA655392 CTW655386:CTW655392 DDS655386:DDS655392 DNO655386:DNO655392 DXK655386:DXK655392 EHG655386:EHG655392 ERC655386:ERC655392 FAY655386:FAY655392 FKU655386:FKU655392 FUQ655386:FUQ655392 GEM655386:GEM655392 GOI655386:GOI655392 GYE655386:GYE655392 HIA655386:HIA655392 HRW655386:HRW655392 IBS655386:IBS655392 ILO655386:ILO655392 IVK655386:IVK655392 JFG655386:JFG655392 JPC655386:JPC655392 JYY655386:JYY655392 KIU655386:KIU655392 KSQ655386:KSQ655392 LCM655386:LCM655392 LMI655386:LMI655392 LWE655386:LWE655392 MGA655386:MGA655392 MPW655386:MPW655392 MZS655386:MZS655392 NJO655386:NJO655392 NTK655386:NTK655392 ODG655386:ODG655392 ONC655386:ONC655392 OWY655386:OWY655392 PGU655386:PGU655392 PQQ655386:PQQ655392 QAM655386:QAM655392 QKI655386:QKI655392 QUE655386:QUE655392 REA655386:REA655392 RNW655386:RNW655392 RXS655386:RXS655392 SHO655386:SHO655392 SRK655386:SRK655392 TBG655386:TBG655392 TLC655386:TLC655392 TUY655386:TUY655392 UEU655386:UEU655392 UOQ655386:UOQ655392 UYM655386:UYM655392 VII655386:VII655392 VSE655386:VSE655392 WCA655386:WCA655392 WLW655386:WLW655392 WVS655386:WVS655392 J720922:J720928 JG720922:JG720928 TC720922:TC720928 ACY720922:ACY720928 AMU720922:AMU720928 AWQ720922:AWQ720928 BGM720922:BGM720928 BQI720922:BQI720928 CAE720922:CAE720928 CKA720922:CKA720928 CTW720922:CTW720928 DDS720922:DDS720928 DNO720922:DNO720928 DXK720922:DXK720928 EHG720922:EHG720928 ERC720922:ERC720928 FAY720922:FAY720928 FKU720922:FKU720928 FUQ720922:FUQ720928 GEM720922:GEM720928 GOI720922:GOI720928 GYE720922:GYE720928 HIA720922:HIA720928 HRW720922:HRW720928 IBS720922:IBS720928 ILO720922:ILO720928 IVK720922:IVK720928 JFG720922:JFG720928 JPC720922:JPC720928 JYY720922:JYY720928 KIU720922:KIU720928 KSQ720922:KSQ720928 LCM720922:LCM720928 LMI720922:LMI720928 LWE720922:LWE720928 MGA720922:MGA720928 MPW720922:MPW720928 MZS720922:MZS720928 NJO720922:NJO720928 NTK720922:NTK720928 ODG720922:ODG720928 ONC720922:ONC720928 OWY720922:OWY720928 PGU720922:PGU720928 PQQ720922:PQQ720928 QAM720922:QAM720928 QKI720922:QKI720928 QUE720922:QUE720928 REA720922:REA720928 RNW720922:RNW720928 RXS720922:RXS720928 SHO720922:SHO720928 SRK720922:SRK720928 TBG720922:TBG720928 TLC720922:TLC720928 TUY720922:TUY720928 UEU720922:UEU720928 UOQ720922:UOQ720928 UYM720922:UYM720928 VII720922:VII720928 VSE720922:VSE720928 WCA720922:WCA720928 WLW720922:WLW720928 WVS720922:WVS720928 J786458:J786464 JG786458:JG786464 TC786458:TC786464 ACY786458:ACY786464 AMU786458:AMU786464 AWQ786458:AWQ786464 BGM786458:BGM786464 BQI786458:BQI786464 CAE786458:CAE786464 CKA786458:CKA786464 CTW786458:CTW786464 DDS786458:DDS786464 DNO786458:DNO786464 DXK786458:DXK786464 EHG786458:EHG786464 ERC786458:ERC786464 FAY786458:FAY786464 FKU786458:FKU786464 FUQ786458:FUQ786464 GEM786458:GEM786464 GOI786458:GOI786464 GYE786458:GYE786464 HIA786458:HIA786464 HRW786458:HRW786464 IBS786458:IBS786464 ILO786458:ILO786464 IVK786458:IVK786464 JFG786458:JFG786464 JPC786458:JPC786464 JYY786458:JYY786464 KIU786458:KIU786464 KSQ786458:KSQ786464 LCM786458:LCM786464 LMI786458:LMI786464 LWE786458:LWE786464 MGA786458:MGA786464 MPW786458:MPW786464 MZS786458:MZS786464 NJO786458:NJO786464 NTK786458:NTK786464 ODG786458:ODG786464 ONC786458:ONC786464 OWY786458:OWY786464 PGU786458:PGU786464 PQQ786458:PQQ786464 QAM786458:QAM786464 QKI786458:QKI786464 QUE786458:QUE786464 REA786458:REA786464 RNW786458:RNW786464 RXS786458:RXS786464 SHO786458:SHO786464 SRK786458:SRK786464 TBG786458:TBG786464 TLC786458:TLC786464 TUY786458:TUY786464 UEU786458:UEU786464 UOQ786458:UOQ786464 UYM786458:UYM786464 VII786458:VII786464 VSE786458:VSE786464 WCA786458:WCA786464 WLW786458:WLW786464 WVS786458:WVS786464 J851994:J852000 JG851994:JG852000 TC851994:TC852000 ACY851994:ACY852000 AMU851994:AMU852000 AWQ851994:AWQ852000 BGM851994:BGM852000 BQI851994:BQI852000 CAE851994:CAE852000 CKA851994:CKA852000 CTW851994:CTW852000 DDS851994:DDS852000 DNO851994:DNO852000 DXK851994:DXK852000 EHG851994:EHG852000 ERC851994:ERC852000 FAY851994:FAY852000 FKU851994:FKU852000 FUQ851994:FUQ852000 GEM851994:GEM852000 GOI851994:GOI852000 GYE851994:GYE852000 HIA851994:HIA852000 HRW851994:HRW852000 IBS851994:IBS852000 ILO851994:ILO852000 IVK851994:IVK852000 JFG851994:JFG852000 JPC851994:JPC852000 JYY851994:JYY852000 KIU851994:KIU852000 KSQ851994:KSQ852000 LCM851994:LCM852000 LMI851994:LMI852000 LWE851994:LWE852000 MGA851994:MGA852000 MPW851994:MPW852000 MZS851994:MZS852000 NJO851994:NJO852000 NTK851994:NTK852000 ODG851994:ODG852000 ONC851994:ONC852000 OWY851994:OWY852000 PGU851994:PGU852000 PQQ851994:PQQ852000 QAM851994:QAM852000 QKI851994:QKI852000 QUE851994:QUE852000 REA851994:REA852000 RNW851994:RNW852000 RXS851994:RXS852000 SHO851994:SHO852000 SRK851994:SRK852000 TBG851994:TBG852000 TLC851994:TLC852000 TUY851994:TUY852000 UEU851994:UEU852000 UOQ851994:UOQ852000 UYM851994:UYM852000 VII851994:VII852000 VSE851994:VSE852000 WCA851994:WCA852000 WLW851994:WLW852000 WVS851994:WVS852000 J917530:J917536 JG917530:JG917536 TC917530:TC917536 ACY917530:ACY917536 AMU917530:AMU917536 AWQ917530:AWQ917536 BGM917530:BGM917536 BQI917530:BQI917536 CAE917530:CAE917536 CKA917530:CKA917536 CTW917530:CTW917536 DDS917530:DDS917536 DNO917530:DNO917536 DXK917530:DXK917536 EHG917530:EHG917536 ERC917530:ERC917536 FAY917530:FAY917536 FKU917530:FKU917536 FUQ917530:FUQ917536 GEM917530:GEM917536 GOI917530:GOI917536 GYE917530:GYE917536 HIA917530:HIA917536 HRW917530:HRW917536 IBS917530:IBS917536 ILO917530:ILO917536 IVK917530:IVK917536 JFG917530:JFG917536 JPC917530:JPC917536 JYY917530:JYY917536 KIU917530:KIU917536 KSQ917530:KSQ917536 LCM917530:LCM917536 LMI917530:LMI917536 LWE917530:LWE917536 MGA917530:MGA917536 MPW917530:MPW917536 MZS917530:MZS917536 NJO917530:NJO917536 NTK917530:NTK917536 ODG917530:ODG917536 ONC917530:ONC917536 OWY917530:OWY917536 PGU917530:PGU917536 PQQ917530:PQQ917536 QAM917530:QAM917536 QKI917530:QKI917536 QUE917530:QUE917536 REA917530:REA917536 RNW917530:RNW917536 RXS917530:RXS917536 SHO917530:SHO917536 SRK917530:SRK917536 TBG917530:TBG917536 TLC917530:TLC917536 TUY917530:TUY917536 UEU917530:UEU917536 UOQ917530:UOQ917536 UYM917530:UYM917536 VII917530:VII917536 VSE917530:VSE917536 WCA917530:WCA917536 WLW917530:WLW917536 WVS917530:WVS917536 J983066:J983072 JG983066:JG983072 TC983066:TC983072 ACY983066:ACY983072 AMU983066:AMU983072 AWQ983066:AWQ983072 BGM983066:BGM983072 BQI983066:BQI983072 CAE983066:CAE983072 CKA983066:CKA983072 CTW983066:CTW983072 DDS983066:DDS983072 DNO983066:DNO983072 DXK983066:DXK983072 EHG983066:EHG983072 ERC983066:ERC983072 FAY983066:FAY983072 FKU983066:FKU983072 FUQ983066:FUQ983072 GEM983066:GEM983072 GOI983066:GOI983072 GYE983066:GYE983072 HIA983066:HIA983072 HRW983066:HRW983072 IBS983066:IBS983072 ILO983066:ILO983072 IVK983066:IVK983072 JFG983066:JFG983072 JPC983066:JPC983072 JYY983066:JYY983072 KIU983066:KIU983072 KSQ983066:KSQ983072 LCM983066:LCM983072 LMI983066:LMI983072 LWE983066:LWE983072 MGA983066:MGA983072 MPW983066:MPW983072 MZS983066:MZS983072 NJO983066:NJO983072 NTK983066:NTK983072 ODG983066:ODG983072 ONC983066:ONC983072 OWY983066:OWY983072 PGU983066:PGU983072 PQQ983066:PQQ983072 QAM983066:QAM983072 QKI983066:QKI983072 QUE983066:QUE983072 REA983066:REA983072 RNW983066:RNW983072 RXS983066:RXS983072 SHO983066:SHO983072 SRK983066:SRK983072 TBG983066:TBG983072 TLC983066:TLC983072 TUY983066:TUY983072 UEU983066:UEU983072 UOQ983066:UOQ983072 UYM983066:UYM983072 VII983066:VII983072 VSE983066:VSE983072 WCA983066:WCA983072 WLW983066:WLW983072 WVS983066:WVS983072 J83:J84 JG83:JG84 TC83:TC84 ACY83:ACY84 AMU83:AMU84 AWQ83:AWQ84 BGM83:BGM84 BQI83:BQI84 CAE83:CAE84 CKA83:CKA84 CTW83:CTW84 DDS83:DDS84 DNO83:DNO84 DXK83:DXK84 EHG83:EHG84 ERC83:ERC84 FAY83:FAY84 FKU83:FKU84 FUQ83:FUQ84 GEM83:GEM84 GOI83:GOI84 GYE83:GYE84 HIA83:HIA84 HRW83:HRW84 IBS83:IBS84 ILO83:ILO84 IVK83:IVK84 JFG83:JFG84 JPC83:JPC84 JYY83:JYY84 KIU83:KIU84 KSQ83:KSQ84 LCM83:LCM84 LMI83:LMI84 LWE83:LWE84 MGA83:MGA84 MPW83:MPW84 MZS83:MZS84 NJO83:NJO84 NTK83:NTK84 ODG83:ODG84 ONC83:ONC84 OWY83:OWY84 PGU83:PGU84 PQQ83:PQQ84 QAM83:QAM84 QKI83:QKI84 QUE83:QUE84 REA83:REA84 RNW83:RNW84 RXS83:RXS84 SHO83:SHO84 SRK83:SRK84 TBG83:TBG84 TLC83:TLC84 TUY83:TUY84 UEU83:UEU84 UOQ83:UOQ84 UYM83:UYM84 VII83:VII84 VSE83:VSE84 WCA83:WCA84 WLW83:WLW84 WVS83:WVS84 J65619:J65620 JG65619:JG65620 TC65619:TC65620 ACY65619:ACY65620 AMU65619:AMU65620 AWQ65619:AWQ65620 BGM65619:BGM65620 BQI65619:BQI65620 CAE65619:CAE65620 CKA65619:CKA65620 CTW65619:CTW65620 DDS65619:DDS65620 DNO65619:DNO65620 DXK65619:DXK65620 EHG65619:EHG65620 ERC65619:ERC65620 FAY65619:FAY65620 FKU65619:FKU65620 FUQ65619:FUQ65620 GEM65619:GEM65620 GOI65619:GOI65620 GYE65619:GYE65620 HIA65619:HIA65620 HRW65619:HRW65620 IBS65619:IBS65620 ILO65619:ILO65620 IVK65619:IVK65620 JFG65619:JFG65620 JPC65619:JPC65620 JYY65619:JYY65620 KIU65619:KIU65620 KSQ65619:KSQ65620 LCM65619:LCM65620 LMI65619:LMI65620 LWE65619:LWE65620 MGA65619:MGA65620 MPW65619:MPW65620 MZS65619:MZS65620 NJO65619:NJO65620 NTK65619:NTK65620 ODG65619:ODG65620 ONC65619:ONC65620 OWY65619:OWY65620 PGU65619:PGU65620 PQQ65619:PQQ65620 QAM65619:QAM65620 QKI65619:QKI65620 QUE65619:QUE65620 REA65619:REA65620 RNW65619:RNW65620 RXS65619:RXS65620 SHO65619:SHO65620 SRK65619:SRK65620 TBG65619:TBG65620 TLC65619:TLC65620 TUY65619:TUY65620 UEU65619:UEU65620 UOQ65619:UOQ65620 UYM65619:UYM65620 VII65619:VII65620 VSE65619:VSE65620 WCA65619:WCA65620 WLW65619:WLW65620 WVS65619:WVS65620 J131155:J131156 JG131155:JG131156 TC131155:TC131156 ACY131155:ACY131156 AMU131155:AMU131156 AWQ131155:AWQ131156 BGM131155:BGM131156 BQI131155:BQI131156 CAE131155:CAE131156 CKA131155:CKA131156 CTW131155:CTW131156 DDS131155:DDS131156 DNO131155:DNO131156 DXK131155:DXK131156 EHG131155:EHG131156 ERC131155:ERC131156 FAY131155:FAY131156 FKU131155:FKU131156 FUQ131155:FUQ131156 GEM131155:GEM131156 GOI131155:GOI131156 GYE131155:GYE131156 HIA131155:HIA131156 HRW131155:HRW131156 IBS131155:IBS131156 ILO131155:ILO131156 IVK131155:IVK131156 JFG131155:JFG131156 JPC131155:JPC131156 JYY131155:JYY131156 KIU131155:KIU131156 KSQ131155:KSQ131156 LCM131155:LCM131156 LMI131155:LMI131156 LWE131155:LWE131156 MGA131155:MGA131156 MPW131155:MPW131156 MZS131155:MZS131156 NJO131155:NJO131156 NTK131155:NTK131156 ODG131155:ODG131156 ONC131155:ONC131156 OWY131155:OWY131156 PGU131155:PGU131156 PQQ131155:PQQ131156 QAM131155:QAM131156 QKI131155:QKI131156 QUE131155:QUE131156 REA131155:REA131156 RNW131155:RNW131156 RXS131155:RXS131156 SHO131155:SHO131156 SRK131155:SRK131156 TBG131155:TBG131156 TLC131155:TLC131156 TUY131155:TUY131156 UEU131155:UEU131156 UOQ131155:UOQ131156 UYM131155:UYM131156 VII131155:VII131156 VSE131155:VSE131156 WCA131155:WCA131156 WLW131155:WLW131156 WVS131155:WVS131156 J196691:J196692 JG196691:JG196692 TC196691:TC196692 ACY196691:ACY196692 AMU196691:AMU196692 AWQ196691:AWQ196692 BGM196691:BGM196692 BQI196691:BQI196692 CAE196691:CAE196692 CKA196691:CKA196692 CTW196691:CTW196692 DDS196691:DDS196692 DNO196691:DNO196692 DXK196691:DXK196692 EHG196691:EHG196692 ERC196691:ERC196692 FAY196691:FAY196692 FKU196691:FKU196692 FUQ196691:FUQ196692 GEM196691:GEM196692 GOI196691:GOI196692 GYE196691:GYE196692 HIA196691:HIA196692 HRW196691:HRW196692 IBS196691:IBS196692 ILO196691:ILO196692 IVK196691:IVK196692 JFG196691:JFG196692 JPC196691:JPC196692 JYY196691:JYY196692 KIU196691:KIU196692 KSQ196691:KSQ196692 LCM196691:LCM196692 LMI196691:LMI196692 LWE196691:LWE196692 MGA196691:MGA196692 MPW196691:MPW196692 MZS196691:MZS196692 NJO196691:NJO196692 NTK196691:NTK196692 ODG196691:ODG196692 ONC196691:ONC196692 OWY196691:OWY196692 PGU196691:PGU196692 PQQ196691:PQQ196692 QAM196691:QAM196692 QKI196691:QKI196692 QUE196691:QUE196692 REA196691:REA196692 RNW196691:RNW196692 RXS196691:RXS196692 SHO196691:SHO196692 SRK196691:SRK196692 TBG196691:TBG196692 TLC196691:TLC196692 TUY196691:TUY196692 UEU196691:UEU196692 UOQ196691:UOQ196692 UYM196691:UYM196692 VII196691:VII196692 VSE196691:VSE196692 WCA196691:WCA196692 WLW196691:WLW196692 WVS196691:WVS196692 J262227:J262228 JG262227:JG262228 TC262227:TC262228 ACY262227:ACY262228 AMU262227:AMU262228 AWQ262227:AWQ262228 BGM262227:BGM262228 BQI262227:BQI262228 CAE262227:CAE262228 CKA262227:CKA262228 CTW262227:CTW262228 DDS262227:DDS262228 DNO262227:DNO262228 DXK262227:DXK262228 EHG262227:EHG262228 ERC262227:ERC262228 FAY262227:FAY262228 FKU262227:FKU262228 FUQ262227:FUQ262228 GEM262227:GEM262228 GOI262227:GOI262228 GYE262227:GYE262228 HIA262227:HIA262228 HRW262227:HRW262228 IBS262227:IBS262228 ILO262227:ILO262228 IVK262227:IVK262228 JFG262227:JFG262228 JPC262227:JPC262228 JYY262227:JYY262228 KIU262227:KIU262228 KSQ262227:KSQ262228 LCM262227:LCM262228 LMI262227:LMI262228 LWE262227:LWE262228 MGA262227:MGA262228 MPW262227:MPW262228 MZS262227:MZS262228 NJO262227:NJO262228 NTK262227:NTK262228 ODG262227:ODG262228 ONC262227:ONC262228 OWY262227:OWY262228 PGU262227:PGU262228 PQQ262227:PQQ262228 QAM262227:QAM262228 QKI262227:QKI262228 QUE262227:QUE262228 REA262227:REA262228 RNW262227:RNW262228 RXS262227:RXS262228 SHO262227:SHO262228 SRK262227:SRK262228 TBG262227:TBG262228 TLC262227:TLC262228 TUY262227:TUY262228 UEU262227:UEU262228 UOQ262227:UOQ262228 UYM262227:UYM262228 VII262227:VII262228 VSE262227:VSE262228 WCA262227:WCA262228 WLW262227:WLW262228 WVS262227:WVS262228 J327763:J327764 JG327763:JG327764 TC327763:TC327764 ACY327763:ACY327764 AMU327763:AMU327764 AWQ327763:AWQ327764 BGM327763:BGM327764 BQI327763:BQI327764 CAE327763:CAE327764 CKA327763:CKA327764 CTW327763:CTW327764 DDS327763:DDS327764 DNO327763:DNO327764 DXK327763:DXK327764 EHG327763:EHG327764 ERC327763:ERC327764 FAY327763:FAY327764 FKU327763:FKU327764 FUQ327763:FUQ327764 GEM327763:GEM327764 GOI327763:GOI327764 GYE327763:GYE327764 HIA327763:HIA327764 HRW327763:HRW327764 IBS327763:IBS327764 ILO327763:ILO327764 IVK327763:IVK327764 JFG327763:JFG327764 JPC327763:JPC327764 JYY327763:JYY327764 KIU327763:KIU327764 KSQ327763:KSQ327764 LCM327763:LCM327764 LMI327763:LMI327764 LWE327763:LWE327764 MGA327763:MGA327764 MPW327763:MPW327764 MZS327763:MZS327764 NJO327763:NJO327764 NTK327763:NTK327764 ODG327763:ODG327764 ONC327763:ONC327764 OWY327763:OWY327764 PGU327763:PGU327764 PQQ327763:PQQ327764 QAM327763:QAM327764 QKI327763:QKI327764 QUE327763:QUE327764 REA327763:REA327764 RNW327763:RNW327764 RXS327763:RXS327764 SHO327763:SHO327764 SRK327763:SRK327764 TBG327763:TBG327764 TLC327763:TLC327764 TUY327763:TUY327764 UEU327763:UEU327764 UOQ327763:UOQ327764 UYM327763:UYM327764 VII327763:VII327764 VSE327763:VSE327764 WCA327763:WCA327764 WLW327763:WLW327764 WVS327763:WVS327764 J393299:J393300 JG393299:JG393300 TC393299:TC393300 ACY393299:ACY393300 AMU393299:AMU393300 AWQ393299:AWQ393300 BGM393299:BGM393300 BQI393299:BQI393300 CAE393299:CAE393300 CKA393299:CKA393300 CTW393299:CTW393300 DDS393299:DDS393300 DNO393299:DNO393300 DXK393299:DXK393300 EHG393299:EHG393300 ERC393299:ERC393300 FAY393299:FAY393300 FKU393299:FKU393300 FUQ393299:FUQ393300 GEM393299:GEM393300 GOI393299:GOI393300 GYE393299:GYE393300 HIA393299:HIA393300 HRW393299:HRW393300 IBS393299:IBS393300 ILO393299:ILO393300 IVK393299:IVK393300 JFG393299:JFG393300 JPC393299:JPC393300 JYY393299:JYY393300 KIU393299:KIU393300 KSQ393299:KSQ393300 LCM393299:LCM393300 LMI393299:LMI393300 LWE393299:LWE393300 MGA393299:MGA393300 MPW393299:MPW393300 MZS393299:MZS393300 NJO393299:NJO393300 NTK393299:NTK393300 ODG393299:ODG393300 ONC393299:ONC393300 OWY393299:OWY393300 PGU393299:PGU393300 PQQ393299:PQQ393300 QAM393299:QAM393300 QKI393299:QKI393300 QUE393299:QUE393300 REA393299:REA393300 RNW393299:RNW393300 RXS393299:RXS393300 SHO393299:SHO393300 SRK393299:SRK393300 TBG393299:TBG393300 TLC393299:TLC393300 TUY393299:TUY393300 UEU393299:UEU393300 UOQ393299:UOQ393300 UYM393299:UYM393300 VII393299:VII393300 VSE393299:VSE393300 WCA393299:WCA393300 WLW393299:WLW393300 WVS393299:WVS393300 J458835:J458836 JG458835:JG458836 TC458835:TC458836 ACY458835:ACY458836 AMU458835:AMU458836 AWQ458835:AWQ458836 BGM458835:BGM458836 BQI458835:BQI458836 CAE458835:CAE458836 CKA458835:CKA458836 CTW458835:CTW458836 DDS458835:DDS458836 DNO458835:DNO458836 DXK458835:DXK458836 EHG458835:EHG458836 ERC458835:ERC458836 FAY458835:FAY458836 FKU458835:FKU458836 FUQ458835:FUQ458836 GEM458835:GEM458836 GOI458835:GOI458836 GYE458835:GYE458836 HIA458835:HIA458836 HRW458835:HRW458836 IBS458835:IBS458836 ILO458835:ILO458836 IVK458835:IVK458836 JFG458835:JFG458836 JPC458835:JPC458836 JYY458835:JYY458836 KIU458835:KIU458836 KSQ458835:KSQ458836 LCM458835:LCM458836 LMI458835:LMI458836 LWE458835:LWE458836 MGA458835:MGA458836 MPW458835:MPW458836 MZS458835:MZS458836 NJO458835:NJO458836 NTK458835:NTK458836 ODG458835:ODG458836 ONC458835:ONC458836 OWY458835:OWY458836 PGU458835:PGU458836 PQQ458835:PQQ458836 QAM458835:QAM458836 QKI458835:QKI458836 QUE458835:QUE458836 REA458835:REA458836 RNW458835:RNW458836 RXS458835:RXS458836 SHO458835:SHO458836 SRK458835:SRK458836 TBG458835:TBG458836 TLC458835:TLC458836 TUY458835:TUY458836 UEU458835:UEU458836 UOQ458835:UOQ458836 UYM458835:UYM458836 VII458835:VII458836 VSE458835:VSE458836 WCA458835:WCA458836 WLW458835:WLW458836 WVS458835:WVS458836 J524371:J524372 JG524371:JG524372 TC524371:TC524372 ACY524371:ACY524372 AMU524371:AMU524372 AWQ524371:AWQ524372 BGM524371:BGM524372 BQI524371:BQI524372 CAE524371:CAE524372 CKA524371:CKA524372 CTW524371:CTW524372 DDS524371:DDS524372 DNO524371:DNO524372 DXK524371:DXK524372 EHG524371:EHG524372 ERC524371:ERC524372 FAY524371:FAY524372 FKU524371:FKU524372 FUQ524371:FUQ524372 GEM524371:GEM524372 GOI524371:GOI524372 GYE524371:GYE524372 HIA524371:HIA524372 HRW524371:HRW524372 IBS524371:IBS524372 ILO524371:ILO524372 IVK524371:IVK524372 JFG524371:JFG524372 JPC524371:JPC524372 JYY524371:JYY524372 KIU524371:KIU524372 KSQ524371:KSQ524372 LCM524371:LCM524372 LMI524371:LMI524372 LWE524371:LWE524372 MGA524371:MGA524372 MPW524371:MPW524372 MZS524371:MZS524372 NJO524371:NJO524372 NTK524371:NTK524372 ODG524371:ODG524372 ONC524371:ONC524372 OWY524371:OWY524372 PGU524371:PGU524372 PQQ524371:PQQ524372 QAM524371:QAM524372 QKI524371:QKI524372 QUE524371:QUE524372 REA524371:REA524372 RNW524371:RNW524372 RXS524371:RXS524372 SHO524371:SHO524372 SRK524371:SRK524372 TBG524371:TBG524372 TLC524371:TLC524372 TUY524371:TUY524372 UEU524371:UEU524372 UOQ524371:UOQ524372 UYM524371:UYM524372 VII524371:VII524372 VSE524371:VSE524372 WCA524371:WCA524372 WLW524371:WLW524372 WVS524371:WVS524372 J589907:J589908 JG589907:JG589908 TC589907:TC589908 ACY589907:ACY589908 AMU589907:AMU589908 AWQ589907:AWQ589908 BGM589907:BGM589908 BQI589907:BQI589908 CAE589907:CAE589908 CKA589907:CKA589908 CTW589907:CTW589908 DDS589907:DDS589908 DNO589907:DNO589908 DXK589907:DXK589908 EHG589907:EHG589908 ERC589907:ERC589908 FAY589907:FAY589908 FKU589907:FKU589908 FUQ589907:FUQ589908 GEM589907:GEM589908 GOI589907:GOI589908 GYE589907:GYE589908 HIA589907:HIA589908 HRW589907:HRW589908 IBS589907:IBS589908 ILO589907:ILO589908 IVK589907:IVK589908 JFG589907:JFG589908 JPC589907:JPC589908 JYY589907:JYY589908 KIU589907:KIU589908 KSQ589907:KSQ589908 LCM589907:LCM589908 LMI589907:LMI589908 LWE589907:LWE589908 MGA589907:MGA589908 MPW589907:MPW589908 MZS589907:MZS589908 NJO589907:NJO589908 NTK589907:NTK589908 ODG589907:ODG589908 ONC589907:ONC589908 OWY589907:OWY589908 PGU589907:PGU589908 PQQ589907:PQQ589908 QAM589907:QAM589908 QKI589907:QKI589908 QUE589907:QUE589908 REA589907:REA589908 RNW589907:RNW589908 RXS589907:RXS589908 SHO589907:SHO589908 SRK589907:SRK589908 TBG589907:TBG589908 TLC589907:TLC589908 TUY589907:TUY589908 UEU589907:UEU589908 UOQ589907:UOQ589908 UYM589907:UYM589908 VII589907:VII589908 VSE589907:VSE589908 WCA589907:WCA589908 WLW589907:WLW589908 WVS589907:WVS589908 J655443:J655444 JG655443:JG655444 TC655443:TC655444 ACY655443:ACY655444 AMU655443:AMU655444 AWQ655443:AWQ655444 BGM655443:BGM655444 BQI655443:BQI655444 CAE655443:CAE655444 CKA655443:CKA655444 CTW655443:CTW655444 DDS655443:DDS655444 DNO655443:DNO655444 DXK655443:DXK655444 EHG655443:EHG655444 ERC655443:ERC655444 FAY655443:FAY655444 FKU655443:FKU655444 FUQ655443:FUQ655444 GEM655443:GEM655444 GOI655443:GOI655444 GYE655443:GYE655444 HIA655443:HIA655444 HRW655443:HRW655444 IBS655443:IBS655444 ILO655443:ILO655444 IVK655443:IVK655444 JFG655443:JFG655444 JPC655443:JPC655444 JYY655443:JYY655444 KIU655443:KIU655444 KSQ655443:KSQ655444 LCM655443:LCM655444 LMI655443:LMI655444 LWE655443:LWE655444 MGA655443:MGA655444 MPW655443:MPW655444 MZS655443:MZS655444 NJO655443:NJO655444 NTK655443:NTK655444 ODG655443:ODG655444 ONC655443:ONC655444 OWY655443:OWY655444 PGU655443:PGU655444 PQQ655443:PQQ655444 QAM655443:QAM655444 QKI655443:QKI655444 QUE655443:QUE655444 REA655443:REA655444 RNW655443:RNW655444 RXS655443:RXS655444 SHO655443:SHO655444 SRK655443:SRK655444 TBG655443:TBG655444 TLC655443:TLC655444 TUY655443:TUY655444 UEU655443:UEU655444 UOQ655443:UOQ655444 UYM655443:UYM655444 VII655443:VII655444 VSE655443:VSE655444 WCA655443:WCA655444 WLW655443:WLW655444 WVS655443:WVS655444 J720979:J720980 JG720979:JG720980 TC720979:TC720980 ACY720979:ACY720980 AMU720979:AMU720980 AWQ720979:AWQ720980 BGM720979:BGM720980 BQI720979:BQI720980 CAE720979:CAE720980 CKA720979:CKA720980 CTW720979:CTW720980 DDS720979:DDS720980 DNO720979:DNO720980 DXK720979:DXK720980 EHG720979:EHG720980 ERC720979:ERC720980 FAY720979:FAY720980 FKU720979:FKU720980 FUQ720979:FUQ720980 GEM720979:GEM720980 GOI720979:GOI720980 GYE720979:GYE720980 HIA720979:HIA720980 HRW720979:HRW720980 IBS720979:IBS720980 ILO720979:ILO720980 IVK720979:IVK720980 JFG720979:JFG720980 JPC720979:JPC720980 JYY720979:JYY720980 KIU720979:KIU720980 KSQ720979:KSQ720980 LCM720979:LCM720980 LMI720979:LMI720980 LWE720979:LWE720980 MGA720979:MGA720980 MPW720979:MPW720980 MZS720979:MZS720980 NJO720979:NJO720980 NTK720979:NTK720980 ODG720979:ODG720980 ONC720979:ONC720980 OWY720979:OWY720980 PGU720979:PGU720980 PQQ720979:PQQ720980 QAM720979:QAM720980 QKI720979:QKI720980 QUE720979:QUE720980 REA720979:REA720980 RNW720979:RNW720980 RXS720979:RXS720980 SHO720979:SHO720980 SRK720979:SRK720980 TBG720979:TBG720980 TLC720979:TLC720980 TUY720979:TUY720980 UEU720979:UEU720980 UOQ720979:UOQ720980 UYM720979:UYM720980 VII720979:VII720980 VSE720979:VSE720980 WCA720979:WCA720980 WLW720979:WLW720980 WVS720979:WVS720980 J786515:J786516 JG786515:JG786516 TC786515:TC786516 ACY786515:ACY786516 AMU786515:AMU786516 AWQ786515:AWQ786516 BGM786515:BGM786516 BQI786515:BQI786516 CAE786515:CAE786516 CKA786515:CKA786516 CTW786515:CTW786516 DDS786515:DDS786516 DNO786515:DNO786516 DXK786515:DXK786516 EHG786515:EHG786516 ERC786515:ERC786516 FAY786515:FAY786516 FKU786515:FKU786516 FUQ786515:FUQ786516 GEM786515:GEM786516 GOI786515:GOI786516 GYE786515:GYE786516 HIA786515:HIA786516 HRW786515:HRW786516 IBS786515:IBS786516 ILO786515:ILO786516 IVK786515:IVK786516 JFG786515:JFG786516 JPC786515:JPC786516 JYY786515:JYY786516 KIU786515:KIU786516 KSQ786515:KSQ786516 LCM786515:LCM786516 LMI786515:LMI786516 LWE786515:LWE786516 MGA786515:MGA786516 MPW786515:MPW786516 MZS786515:MZS786516 NJO786515:NJO786516 NTK786515:NTK786516 ODG786515:ODG786516 ONC786515:ONC786516 OWY786515:OWY786516 PGU786515:PGU786516 PQQ786515:PQQ786516 QAM786515:QAM786516 QKI786515:QKI786516 QUE786515:QUE786516 REA786515:REA786516 RNW786515:RNW786516 RXS786515:RXS786516 SHO786515:SHO786516 SRK786515:SRK786516 TBG786515:TBG786516 TLC786515:TLC786516 TUY786515:TUY786516 UEU786515:UEU786516 UOQ786515:UOQ786516 UYM786515:UYM786516 VII786515:VII786516 VSE786515:VSE786516 WCA786515:WCA786516 WLW786515:WLW786516 WVS786515:WVS786516 J852051:J852052 JG852051:JG852052 TC852051:TC852052 ACY852051:ACY852052 AMU852051:AMU852052 AWQ852051:AWQ852052 BGM852051:BGM852052 BQI852051:BQI852052 CAE852051:CAE852052 CKA852051:CKA852052 CTW852051:CTW852052 DDS852051:DDS852052 DNO852051:DNO852052 DXK852051:DXK852052 EHG852051:EHG852052 ERC852051:ERC852052 FAY852051:FAY852052 FKU852051:FKU852052 FUQ852051:FUQ852052 GEM852051:GEM852052 GOI852051:GOI852052 GYE852051:GYE852052 HIA852051:HIA852052 HRW852051:HRW852052 IBS852051:IBS852052 ILO852051:ILO852052 IVK852051:IVK852052 JFG852051:JFG852052 JPC852051:JPC852052 JYY852051:JYY852052 KIU852051:KIU852052 KSQ852051:KSQ852052 LCM852051:LCM852052 LMI852051:LMI852052 LWE852051:LWE852052 MGA852051:MGA852052 MPW852051:MPW852052 MZS852051:MZS852052 NJO852051:NJO852052 NTK852051:NTK852052 ODG852051:ODG852052 ONC852051:ONC852052 OWY852051:OWY852052 PGU852051:PGU852052 PQQ852051:PQQ852052 QAM852051:QAM852052 QKI852051:QKI852052 QUE852051:QUE852052 REA852051:REA852052 RNW852051:RNW852052 RXS852051:RXS852052 SHO852051:SHO852052 SRK852051:SRK852052 TBG852051:TBG852052 TLC852051:TLC852052 TUY852051:TUY852052 UEU852051:UEU852052 UOQ852051:UOQ852052 UYM852051:UYM852052 VII852051:VII852052 VSE852051:VSE852052 WCA852051:WCA852052 WLW852051:WLW852052 WVS852051:WVS852052 J917587:J917588 JG917587:JG917588 TC917587:TC917588 ACY917587:ACY917588 AMU917587:AMU917588 AWQ917587:AWQ917588 BGM917587:BGM917588 BQI917587:BQI917588 CAE917587:CAE917588 CKA917587:CKA917588 CTW917587:CTW917588 DDS917587:DDS917588 DNO917587:DNO917588 DXK917587:DXK917588 EHG917587:EHG917588 ERC917587:ERC917588 FAY917587:FAY917588 FKU917587:FKU917588 FUQ917587:FUQ917588 GEM917587:GEM917588 GOI917587:GOI917588 GYE917587:GYE917588 HIA917587:HIA917588 HRW917587:HRW917588 IBS917587:IBS917588 ILO917587:ILO917588 IVK917587:IVK917588 JFG917587:JFG917588 JPC917587:JPC917588 JYY917587:JYY917588 KIU917587:KIU917588 KSQ917587:KSQ917588 LCM917587:LCM917588 LMI917587:LMI917588 LWE917587:LWE917588 MGA917587:MGA917588 MPW917587:MPW917588 MZS917587:MZS917588 NJO917587:NJO917588 NTK917587:NTK917588 ODG917587:ODG917588 ONC917587:ONC917588 OWY917587:OWY917588 PGU917587:PGU917588 PQQ917587:PQQ917588 QAM917587:QAM917588 QKI917587:QKI917588 QUE917587:QUE917588 REA917587:REA917588 RNW917587:RNW917588 RXS917587:RXS917588 SHO917587:SHO917588 SRK917587:SRK917588 TBG917587:TBG917588 TLC917587:TLC917588 TUY917587:TUY917588 UEU917587:UEU917588 UOQ917587:UOQ917588 UYM917587:UYM917588 VII917587:VII917588 VSE917587:VSE917588 WCA917587:WCA917588 WLW917587:WLW917588 WVS917587:WVS917588 J983123:J983124 JG983123:JG983124 TC983123:TC983124 ACY983123:ACY983124 AMU983123:AMU983124 AWQ983123:AWQ983124 BGM983123:BGM983124 BQI983123:BQI983124 CAE983123:CAE983124 CKA983123:CKA983124 CTW983123:CTW983124 DDS983123:DDS983124 DNO983123:DNO983124 DXK983123:DXK983124 EHG983123:EHG983124 ERC983123:ERC983124 FAY983123:FAY983124 FKU983123:FKU983124 FUQ983123:FUQ983124 GEM983123:GEM983124 GOI983123:GOI983124 GYE983123:GYE983124 HIA983123:HIA983124 HRW983123:HRW983124 IBS983123:IBS983124 ILO983123:ILO983124 IVK983123:IVK983124 JFG983123:JFG983124 JPC983123:JPC983124 JYY983123:JYY983124 KIU983123:KIU983124 KSQ983123:KSQ983124 LCM983123:LCM983124 LMI983123:LMI983124 LWE983123:LWE983124 MGA983123:MGA983124 MPW983123:MPW983124 MZS983123:MZS983124 NJO983123:NJO983124 NTK983123:NTK983124 ODG983123:ODG983124 ONC983123:ONC983124 OWY983123:OWY983124 PGU983123:PGU983124 PQQ983123:PQQ983124 QAM983123:QAM983124 QKI983123:QKI983124 QUE983123:QUE983124 REA983123:REA983124 RNW983123:RNW983124 RXS983123:RXS983124 SHO983123:SHO983124 SRK983123:SRK983124 TBG983123:TBG983124 TLC983123:TLC983124 TUY983123:TUY983124 UEU983123:UEU983124 UOQ983123:UOQ983124 UYM983123:UYM983124 VII983123:VII983124 VSE983123:VSE983124 WCA983123:WCA983124 WLW983123:WLW983124 WVS983123:WVS983124 J116:J118 JG116:JG118 TC116:TC118 ACY116:ACY118 AMU116:AMU118 AWQ116:AWQ118 BGM116:BGM118 BQI116:BQI118 CAE116:CAE118 CKA116:CKA118 CTW116:CTW118 DDS116:DDS118 DNO116:DNO118 DXK116:DXK118 EHG116:EHG118 ERC116:ERC118 FAY116:FAY118 FKU116:FKU118 FUQ116:FUQ118 GEM116:GEM118 GOI116:GOI118 GYE116:GYE118 HIA116:HIA118 HRW116:HRW118 IBS116:IBS118 ILO116:ILO118 IVK116:IVK118 JFG116:JFG118 JPC116:JPC118 JYY116:JYY118 KIU116:KIU118 KSQ116:KSQ118 LCM116:LCM118 LMI116:LMI118 LWE116:LWE118 MGA116:MGA118 MPW116:MPW118 MZS116:MZS118 NJO116:NJO118 NTK116:NTK118 ODG116:ODG118 ONC116:ONC118 OWY116:OWY118 PGU116:PGU118 PQQ116:PQQ118 QAM116:QAM118 QKI116:QKI118 QUE116:QUE118 REA116:REA118 RNW116:RNW118 RXS116:RXS118 SHO116:SHO118 SRK116:SRK118 TBG116:TBG118 TLC116:TLC118 TUY116:TUY118 UEU116:UEU118 UOQ116:UOQ118 UYM116:UYM118 VII116:VII118 VSE116:VSE118 WCA116:WCA118 WLW116:WLW118 WVS116:WVS118 J65652:J65654 JG65652:JG65654 TC65652:TC65654 ACY65652:ACY65654 AMU65652:AMU65654 AWQ65652:AWQ65654 BGM65652:BGM65654 BQI65652:BQI65654 CAE65652:CAE65654 CKA65652:CKA65654 CTW65652:CTW65654 DDS65652:DDS65654 DNO65652:DNO65654 DXK65652:DXK65654 EHG65652:EHG65654 ERC65652:ERC65654 FAY65652:FAY65654 FKU65652:FKU65654 FUQ65652:FUQ65654 GEM65652:GEM65654 GOI65652:GOI65654 GYE65652:GYE65654 HIA65652:HIA65654 HRW65652:HRW65654 IBS65652:IBS65654 ILO65652:ILO65654 IVK65652:IVK65654 JFG65652:JFG65654 JPC65652:JPC65654 JYY65652:JYY65654 KIU65652:KIU65654 KSQ65652:KSQ65654 LCM65652:LCM65654 LMI65652:LMI65654 LWE65652:LWE65654 MGA65652:MGA65654 MPW65652:MPW65654 MZS65652:MZS65654 NJO65652:NJO65654 NTK65652:NTK65654 ODG65652:ODG65654 ONC65652:ONC65654 OWY65652:OWY65654 PGU65652:PGU65654 PQQ65652:PQQ65654 QAM65652:QAM65654 QKI65652:QKI65654 QUE65652:QUE65654 REA65652:REA65654 RNW65652:RNW65654 RXS65652:RXS65654 SHO65652:SHO65654 SRK65652:SRK65654 TBG65652:TBG65654 TLC65652:TLC65654 TUY65652:TUY65654 UEU65652:UEU65654 UOQ65652:UOQ65654 UYM65652:UYM65654 VII65652:VII65654 VSE65652:VSE65654 WCA65652:WCA65654 WLW65652:WLW65654 WVS65652:WVS65654 J131188:J131190 JG131188:JG131190 TC131188:TC131190 ACY131188:ACY131190 AMU131188:AMU131190 AWQ131188:AWQ131190 BGM131188:BGM131190 BQI131188:BQI131190 CAE131188:CAE131190 CKA131188:CKA131190 CTW131188:CTW131190 DDS131188:DDS131190 DNO131188:DNO131190 DXK131188:DXK131190 EHG131188:EHG131190 ERC131188:ERC131190 FAY131188:FAY131190 FKU131188:FKU131190 FUQ131188:FUQ131190 GEM131188:GEM131190 GOI131188:GOI131190 GYE131188:GYE131190 HIA131188:HIA131190 HRW131188:HRW131190 IBS131188:IBS131190 ILO131188:ILO131190 IVK131188:IVK131190 JFG131188:JFG131190 JPC131188:JPC131190 JYY131188:JYY131190 KIU131188:KIU131190 KSQ131188:KSQ131190 LCM131188:LCM131190 LMI131188:LMI131190 LWE131188:LWE131190 MGA131188:MGA131190 MPW131188:MPW131190 MZS131188:MZS131190 NJO131188:NJO131190 NTK131188:NTK131190 ODG131188:ODG131190 ONC131188:ONC131190 OWY131188:OWY131190 PGU131188:PGU131190 PQQ131188:PQQ131190 QAM131188:QAM131190 QKI131188:QKI131190 QUE131188:QUE131190 REA131188:REA131190 RNW131188:RNW131190 RXS131188:RXS131190 SHO131188:SHO131190 SRK131188:SRK131190 TBG131188:TBG131190 TLC131188:TLC131190 TUY131188:TUY131190 UEU131188:UEU131190 UOQ131188:UOQ131190 UYM131188:UYM131190 VII131188:VII131190 VSE131188:VSE131190 WCA131188:WCA131190 WLW131188:WLW131190 WVS131188:WVS131190 J196724:J196726 JG196724:JG196726 TC196724:TC196726 ACY196724:ACY196726 AMU196724:AMU196726 AWQ196724:AWQ196726 BGM196724:BGM196726 BQI196724:BQI196726 CAE196724:CAE196726 CKA196724:CKA196726 CTW196724:CTW196726 DDS196724:DDS196726 DNO196724:DNO196726 DXK196724:DXK196726 EHG196724:EHG196726 ERC196724:ERC196726 FAY196724:FAY196726 FKU196724:FKU196726 FUQ196724:FUQ196726 GEM196724:GEM196726 GOI196724:GOI196726 GYE196724:GYE196726 HIA196724:HIA196726 HRW196724:HRW196726 IBS196724:IBS196726 ILO196724:ILO196726 IVK196724:IVK196726 JFG196724:JFG196726 JPC196724:JPC196726 JYY196724:JYY196726 KIU196724:KIU196726 KSQ196724:KSQ196726 LCM196724:LCM196726 LMI196724:LMI196726 LWE196724:LWE196726 MGA196724:MGA196726 MPW196724:MPW196726 MZS196724:MZS196726 NJO196724:NJO196726 NTK196724:NTK196726 ODG196724:ODG196726 ONC196724:ONC196726 OWY196724:OWY196726 PGU196724:PGU196726 PQQ196724:PQQ196726 QAM196724:QAM196726 QKI196724:QKI196726 QUE196724:QUE196726 REA196724:REA196726 RNW196724:RNW196726 RXS196724:RXS196726 SHO196724:SHO196726 SRK196724:SRK196726 TBG196724:TBG196726 TLC196724:TLC196726 TUY196724:TUY196726 UEU196724:UEU196726 UOQ196724:UOQ196726 UYM196724:UYM196726 VII196724:VII196726 VSE196724:VSE196726 WCA196724:WCA196726 WLW196724:WLW196726 WVS196724:WVS196726 J262260:J262262 JG262260:JG262262 TC262260:TC262262 ACY262260:ACY262262 AMU262260:AMU262262 AWQ262260:AWQ262262 BGM262260:BGM262262 BQI262260:BQI262262 CAE262260:CAE262262 CKA262260:CKA262262 CTW262260:CTW262262 DDS262260:DDS262262 DNO262260:DNO262262 DXK262260:DXK262262 EHG262260:EHG262262 ERC262260:ERC262262 FAY262260:FAY262262 FKU262260:FKU262262 FUQ262260:FUQ262262 GEM262260:GEM262262 GOI262260:GOI262262 GYE262260:GYE262262 HIA262260:HIA262262 HRW262260:HRW262262 IBS262260:IBS262262 ILO262260:ILO262262 IVK262260:IVK262262 JFG262260:JFG262262 JPC262260:JPC262262 JYY262260:JYY262262 KIU262260:KIU262262 KSQ262260:KSQ262262 LCM262260:LCM262262 LMI262260:LMI262262 LWE262260:LWE262262 MGA262260:MGA262262 MPW262260:MPW262262 MZS262260:MZS262262 NJO262260:NJO262262 NTK262260:NTK262262 ODG262260:ODG262262 ONC262260:ONC262262 OWY262260:OWY262262 PGU262260:PGU262262 PQQ262260:PQQ262262 QAM262260:QAM262262 QKI262260:QKI262262 QUE262260:QUE262262 REA262260:REA262262 RNW262260:RNW262262 RXS262260:RXS262262 SHO262260:SHO262262 SRK262260:SRK262262 TBG262260:TBG262262 TLC262260:TLC262262 TUY262260:TUY262262 UEU262260:UEU262262 UOQ262260:UOQ262262 UYM262260:UYM262262 VII262260:VII262262 VSE262260:VSE262262 WCA262260:WCA262262 WLW262260:WLW262262 WVS262260:WVS262262 J327796:J327798 JG327796:JG327798 TC327796:TC327798 ACY327796:ACY327798 AMU327796:AMU327798 AWQ327796:AWQ327798 BGM327796:BGM327798 BQI327796:BQI327798 CAE327796:CAE327798 CKA327796:CKA327798 CTW327796:CTW327798 DDS327796:DDS327798 DNO327796:DNO327798 DXK327796:DXK327798 EHG327796:EHG327798 ERC327796:ERC327798 FAY327796:FAY327798 FKU327796:FKU327798 FUQ327796:FUQ327798 GEM327796:GEM327798 GOI327796:GOI327798 GYE327796:GYE327798 HIA327796:HIA327798 HRW327796:HRW327798 IBS327796:IBS327798 ILO327796:ILO327798 IVK327796:IVK327798 JFG327796:JFG327798 JPC327796:JPC327798 JYY327796:JYY327798 KIU327796:KIU327798 KSQ327796:KSQ327798 LCM327796:LCM327798 LMI327796:LMI327798 LWE327796:LWE327798 MGA327796:MGA327798 MPW327796:MPW327798 MZS327796:MZS327798 NJO327796:NJO327798 NTK327796:NTK327798 ODG327796:ODG327798 ONC327796:ONC327798 OWY327796:OWY327798 PGU327796:PGU327798 PQQ327796:PQQ327798 QAM327796:QAM327798 QKI327796:QKI327798 QUE327796:QUE327798 REA327796:REA327798 RNW327796:RNW327798 RXS327796:RXS327798 SHO327796:SHO327798 SRK327796:SRK327798 TBG327796:TBG327798 TLC327796:TLC327798 TUY327796:TUY327798 UEU327796:UEU327798 UOQ327796:UOQ327798 UYM327796:UYM327798 VII327796:VII327798 VSE327796:VSE327798 WCA327796:WCA327798 WLW327796:WLW327798 WVS327796:WVS327798 J393332:J393334 JG393332:JG393334 TC393332:TC393334 ACY393332:ACY393334 AMU393332:AMU393334 AWQ393332:AWQ393334 BGM393332:BGM393334 BQI393332:BQI393334 CAE393332:CAE393334 CKA393332:CKA393334 CTW393332:CTW393334 DDS393332:DDS393334 DNO393332:DNO393334 DXK393332:DXK393334 EHG393332:EHG393334 ERC393332:ERC393334 FAY393332:FAY393334 FKU393332:FKU393334 FUQ393332:FUQ393334 GEM393332:GEM393334 GOI393332:GOI393334 GYE393332:GYE393334 HIA393332:HIA393334 HRW393332:HRW393334 IBS393332:IBS393334 ILO393332:ILO393334 IVK393332:IVK393334 JFG393332:JFG393334 JPC393332:JPC393334 JYY393332:JYY393334 KIU393332:KIU393334 KSQ393332:KSQ393334 LCM393332:LCM393334 LMI393332:LMI393334 LWE393332:LWE393334 MGA393332:MGA393334 MPW393332:MPW393334 MZS393332:MZS393334 NJO393332:NJO393334 NTK393332:NTK393334 ODG393332:ODG393334 ONC393332:ONC393334 OWY393332:OWY393334 PGU393332:PGU393334 PQQ393332:PQQ393334 QAM393332:QAM393334 QKI393332:QKI393334 QUE393332:QUE393334 REA393332:REA393334 RNW393332:RNW393334 RXS393332:RXS393334 SHO393332:SHO393334 SRK393332:SRK393334 TBG393332:TBG393334 TLC393332:TLC393334 TUY393332:TUY393334 UEU393332:UEU393334 UOQ393332:UOQ393334 UYM393332:UYM393334 VII393332:VII393334 VSE393332:VSE393334 WCA393332:WCA393334 WLW393332:WLW393334 WVS393332:WVS393334 J458868:J458870 JG458868:JG458870 TC458868:TC458870 ACY458868:ACY458870 AMU458868:AMU458870 AWQ458868:AWQ458870 BGM458868:BGM458870 BQI458868:BQI458870 CAE458868:CAE458870 CKA458868:CKA458870 CTW458868:CTW458870 DDS458868:DDS458870 DNO458868:DNO458870 DXK458868:DXK458870 EHG458868:EHG458870 ERC458868:ERC458870 FAY458868:FAY458870 FKU458868:FKU458870 FUQ458868:FUQ458870 GEM458868:GEM458870 GOI458868:GOI458870 GYE458868:GYE458870 HIA458868:HIA458870 HRW458868:HRW458870 IBS458868:IBS458870 ILO458868:ILO458870 IVK458868:IVK458870 JFG458868:JFG458870 JPC458868:JPC458870 JYY458868:JYY458870 KIU458868:KIU458870 KSQ458868:KSQ458870 LCM458868:LCM458870 LMI458868:LMI458870 LWE458868:LWE458870 MGA458868:MGA458870 MPW458868:MPW458870 MZS458868:MZS458870 NJO458868:NJO458870 NTK458868:NTK458870 ODG458868:ODG458870 ONC458868:ONC458870 OWY458868:OWY458870 PGU458868:PGU458870 PQQ458868:PQQ458870 QAM458868:QAM458870 QKI458868:QKI458870 QUE458868:QUE458870 REA458868:REA458870 RNW458868:RNW458870 RXS458868:RXS458870 SHO458868:SHO458870 SRK458868:SRK458870 TBG458868:TBG458870 TLC458868:TLC458870 TUY458868:TUY458870 UEU458868:UEU458870 UOQ458868:UOQ458870 UYM458868:UYM458870 VII458868:VII458870 VSE458868:VSE458870 WCA458868:WCA458870 WLW458868:WLW458870 WVS458868:WVS458870 J524404:J524406 JG524404:JG524406 TC524404:TC524406 ACY524404:ACY524406 AMU524404:AMU524406 AWQ524404:AWQ524406 BGM524404:BGM524406 BQI524404:BQI524406 CAE524404:CAE524406 CKA524404:CKA524406 CTW524404:CTW524406 DDS524404:DDS524406 DNO524404:DNO524406 DXK524404:DXK524406 EHG524404:EHG524406 ERC524404:ERC524406 FAY524404:FAY524406 FKU524404:FKU524406 FUQ524404:FUQ524406 GEM524404:GEM524406 GOI524404:GOI524406 GYE524404:GYE524406 HIA524404:HIA524406 HRW524404:HRW524406 IBS524404:IBS524406 ILO524404:ILO524406 IVK524404:IVK524406 JFG524404:JFG524406 JPC524404:JPC524406 JYY524404:JYY524406 KIU524404:KIU524406 KSQ524404:KSQ524406 LCM524404:LCM524406 LMI524404:LMI524406 LWE524404:LWE524406 MGA524404:MGA524406 MPW524404:MPW524406 MZS524404:MZS524406 NJO524404:NJO524406 NTK524404:NTK524406 ODG524404:ODG524406 ONC524404:ONC524406 OWY524404:OWY524406 PGU524404:PGU524406 PQQ524404:PQQ524406 QAM524404:QAM524406 QKI524404:QKI524406 QUE524404:QUE524406 REA524404:REA524406 RNW524404:RNW524406 RXS524404:RXS524406 SHO524404:SHO524406 SRK524404:SRK524406 TBG524404:TBG524406 TLC524404:TLC524406 TUY524404:TUY524406 UEU524404:UEU524406 UOQ524404:UOQ524406 UYM524404:UYM524406 VII524404:VII524406 VSE524404:VSE524406 WCA524404:WCA524406 WLW524404:WLW524406 WVS524404:WVS524406 J589940:J589942 JG589940:JG589942 TC589940:TC589942 ACY589940:ACY589942 AMU589940:AMU589942 AWQ589940:AWQ589942 BGM589940:BGM589942 BQI589940:BQI589942 CAE589940:CAE589942 CKA589940:CKA589942 CTW589940:CTW589942 DDS589940:DDS589942 DNO589940:DNO589942 DXK589940:DXK589942 EHG589940:EHG589942 ERC589940:ERC589942 FAY589940:FAY589942 FKU589940:FKU589942 FUQ589940:FUQ589942 GEM589940:GEM589942 GOI589940:GOI589942 GYE589940:GYE589942 HIA589940:HIA589942 HRW589940:HRW589942 IBS589940:IBS589942 ILO589940:ILO589942 IVK589940:IVK589942 JFG589940:JFG589942 JPC589940:JPC589942 JYY589940:JYY589942 KIU589940:KIU589942 KSQ589940:KSQ589942 LCM589940:LCM589942 LMI589940:LMI589942 LWE589940:LWE589942 MGA589940:MGA589942 MPW589940:MPW589942 MZS589940:MZS589942 NJO589940:NJO589942 NTK589940:NTK589942 ODG589940:ODG589942 ONC589940:ONC589942 OWY589940:OWY589942 PGU589940:PGU589942 PQQ589940:PQQ589942 QAM589940:QAM589942 QKI589940:QKI589942 QUE589940:QUE589942 REA589940:REA589942 RNW589940:RNW589942 RXS589940:RXS589942 SHO589940:SHO589942 SRK589940:SRK589942 TBG589940:TBG589942 TLC589940:TLC589942 TUY589940:TUY589942 UEU589940:UEU589942 UOQ589940:UOQ589942 UYM589940:UYM589942 VII589940:VII589942 VSE589940:VSE589942 WCA589940:WCA589942 WLW589940:WLW589942 WVS589940:WVS589942 J655476:J655478 JG655476:JG655478 TC655476:TC655478 ACY655476:ACY655478 AMU655476:AMU655478 AWQ655476:AWQ655478 BGM655476:BGM655478 BQI655476:BQI655478 CAE655476:CAE655478 CKA655476:CKA655478 CTW655476:CTW655478 DDS655476:DDS655478 DNO655476:DNO655478 DXK655476:DXK655478 EHG655476:EHG655478 ERC655476:ERC655478 FAY655476:FAY655478 FKU655476:FKU655478 FUQ655476:FUQ655478 GEM655476:GEM655478 GOI655476:GOI655478 GYE655476:GYE655478 HIA655476:HIA655478 HRW655476:HRW655478 IBS655476:IBS655478 ILO655476:ILO655478 IVK655476:IVK655478 JFG655476:JFG655478 JPC655476:JPC655478 JYY655476:JYY655478 KIU655476:KIU655478 KSQ655476:KSQ655478 LCM655476:LCM655478 LMI655476:LMI655478 LWE655476:LWE655478 MGA655476:MGA655478 MPW655476:MPW655478 MZS655476:MZS655478 NJO655476:NJO655478 NTK655476:NTK655478 ODG655476:ODG655478 ONC655476:ONC655478 OWY655476:OWY655478 PGU655476:PGU655478 PQQ655476:PQQ655478 QAM655476:QAM655478 QKI655476:QKI655478 QUE655476:QUE655478 REA655476:REA655478 RNW655476:RNW655478 RXS655476:RXS655478 SHO655476:SHO655478 SRK655476:SRK655478 TBG655476:TBG655478 TLC655476:TLC655478 TUY655476:TUY655478 UEU655476:UEU655478 UOQ655476:UOQ655478 UYM655476:UYM655478 VII655476:VII655478 VSE655476:VSE655478 WCA655476:WCA655478 WLW655476:WLW655478 WVS655476:WVS655478 J721012:J721014 JG721012:JG721014 TC721012:TC721014 ACY721012:ACY721014 AMU721012:AMU721014 AWQ721012:AWQ721014 BGM721012:BGM721014 BQI721012:BQI721014 CAE721012:CAE721014 CKA721012:CKA721014 CTW721012:CTW721014 DDS721012:DDS721014 DNO721012:DNO721014 DXK721012:DXK721014 EHG721012:EHG721014 ERC721012:ERC721014 FAY721012:FAY721014 FKU721012:FKU721014 FUQ721012:FUQ721014 GEM721012:GEM721014 GOI721012:GOI721014 GYE721012:GYE721014 HIA721012:HIA721014 HRW721012:HRW721014 IBS721012:IBS721014 ILO721012:ILO721014 IVK721012:IVK721014 JFG721012:JFG721014 JPC721012:JPC721014 JYY721012:JYY721014 KIU721012:KIU721014 KSQ721012:KSQ721014 LCM721012:LCM721014 LMI721012:LMI721014 LWE721012:LWE721014 MGA721012:MGA721014 MPW721012:MPW721014 MZS721012:MZS721014 NJO721012:NJO721014 NTK721012:NTK721014 ODG721012:ODG721014 ONC721012:ONC721014 OWY721012:OWY721014 PGU721012:PGU721014 PQQ721012:PQQ721014 QAM721012:QAM721014 QKI721012:QKI721014 QUE721012:QUE721014 REA721012:REA721014 RNW721012:RNW721014 RXS721012:RXS721014 SHO721012:SHO721014 SRK721012:SRK721014 TBG721012:TBG721014 TLC721012:TLC721014 TUY721012:TUY721014 UEU721012:UEU721014 UOQ721012:UOQ721014 UYM721012:UYM721014 VII721012:VII721014 VSE721012:VSE721014 WCA721012:WCA721014 WLW721012:WLW721014 WVS721012:WVS721014 J786548:J786550 JG786548:JG786550 TC786548:TC786550 ACY786548:ACY786550 AMU786548:AMU786550 AWQ786548:AWQ786550 BGM786548:BGM786550 BQI786548:BQI786550 CAE786548:CAE786550 CKA786548:CKA786550 CTW786548:CTW786550 DDS786548:DDS786550 DNO786548:DNO786550 DXK786548:DXK786550 EHG786548:EHG786550 ERC786548:ERC786550 FAY786548:FAY786550 FKU786548:FKU786550 FUQ786548:FUQ786550 GEM786548:GEM786550 GOI786548:GOI786550 GYE786548:GYE786550 HIA786548:HIA786550 HRW786548:HRW786550 IBS786548:IBS786550 ILO786548:ILO786550 IVK786548:IVK786550 JFG786548:JFG786550 JPC786548:JPC786550 JYY786548:JYY786550 KIU786548:KIU786550 KSQ786548:KSQ786550 LCM786548:LCM786550 LMI786548:LMI786550 LWE786548:LWE786550 MGA786548:MGA786550 MPW786548:MPW786550 MZS786548:MZS786550 NJO786548:NJO786550 NTK786548:NTK786550 ODG786548:ODG786550 ONC786548:ONC786550 OWY786548:OWY786550 PGU786548:PGU786550 PQQ786548:PQQ786550 QAM786548:QAM786550 QKI786548:QKI786550 QUE786548:QUE786550 REA786548:REA786550 RNW786548:RNW786550 RXS786548:RXS786550 SHO786548:SHO786550 SRK786548:SRK786550 TBG786548:TBG786550 TLC786548:TLC786550 TUY786548:TUY786550 UEU786548:UEU786550 UOQ786548:UOQ786550 UYM786548:UYM786550 VII786548:VII786550 VSE786548:VSE786550 WCA786548:WCA786550 WLW786548:WLW786550 WVS786548:WVS786550 J852084:J852086 JG852084:JG852086 TC852084:TC852086 ACY852084:ACY852086 AMU852084:AMU852086 AWQ852084:AWQ852086 BGM852084:BGM852086 BQI852084:BQI852086 CAE852084:CAE852086 CKA852084:CKA852086 CTW852084:CTW852086 DDS852084:DDS852086 DNO852084:DNO852086 DXK852084:DXK852086 EHG852084:EHG852086 ERC852084:ERC852086 FAY852084:FAY852086 FKU852084:FKU852086 FUQ852084:FUQ852086 GEM852084:GEM852086 GOI852084:GOI852086 GYE852084:GYE852086 HIA852084:HIA852086 HRW852084:HRW852086 IBS852084:IBS852086 ILO852084:ILO852086 IVK852084:IVK852086 JFG852084:JFG852086 JPC852084:JPC852086 JYY852084:JYY852086 KIU852084:KIU852086 KSQ852084:KSQ852086 LCM852084:LCM852086 LMI852084:LMI852086 LWE852084:LWE852086 MGA852084:MGA852086 MPW852084:MPW852086 MZS852084:MZS852086 NJO852084:NJO852086 NTK852084:NTK852086 ODG852084:ODG852086 ONC852084:ONC852086 OWY852084:OWY852086 PGU852084:PGU852086 PQQ852084:PQQ852086 QAM852084:QAM852086 QKI852084:QKI852086 QUE852084:QUE852086 REA852084:REA852086 RNW852084:RNW852086 RXS852084:RXS852086 SHO852084:SHO852086 SRK852084:SRK852086 TBG852084:TBG852086 TLC852084:TLC852086 TUY852084:TUY852086 UEU852084:UEU852086 UOQ852084:UOQ852086 UYM852084:UYM852086 VII852084:VII852086 VSE852084:VSE852086 WCA852084:WCA852086 WLW852084:WLW852086 WVS852084:WVS852086 J917620:J917622 JG917620:JG917622 TC917620:TC917622 ACY917620:ACY917622 AMU917620:AMU917622 AWQ917620:AWQ917622 BGM917620:BGM917622 BQI917620:BQI917622 CAE917620:CAE917622 CKA917620:CKA917622 CTW917620:CTW917622 DDS917620:DDS917622 DNO917620:DNO917622 DXK917620:DXK917622 EHG917620:EHG917622 ERC917620:ERC917622 FAY917620:FAY917622 FKU917620:FKU917622 FUQ917620:FUQ917622 GEM917620:GEM917622 GOI917620:GOI917622 GYE917620:GYE917622 HIA917620:HIA917622 HRW917620:HRW917622 IBS917620:IBS917622 ILO917620:ILO917622 IVK917620:IVK917622 JFG917620:JFG917622 JPC917620:JPC917622 JYY917620:JYY917622 KIU917620:KIU917622 KSQ917620:KSQ917622 LCM917620:LCM917622 LMI917620:LMI917622 LWE917620:LWE917622 MGA917620:MGA917622 MPW917620:MPW917622 MZS917620:MZS917622 NJO917620:NJO917622 NTK917620:NTK917622 ODG917620:ODG917622 ONC917620:ONC917622 OWY917620:OWY917622 PGU917620:PGU917622 PQQ917620:PQQ917622 QAM917620:QAM917622 QKI917620:QKI917622 QUE917620:QUE917622 REA917620:REA917622 RNW917620:RNW917622 RXS917620:RXS917622 SHO917620:SHO917622 SRK917620:SRK917622 TBG917620:TBG917622 TLC917620:TLC917622 TUY917620:TUY917622 UEU917620:UEU917622 UOQ917620:UOQ917622 UYM917620:UYM917622 VII917620:VII917622 VSE917620:VSE917622 WCA917620:WCA917622 WLW917620:WLW917622 WVS917620:WVS917622 J983156:J983158 JG983156:JG983158 TC983156:TC983158 ACY983156:ACY983158 AMU983156:AMU983158 AWQ983156:AWQ983158 BGM983156:BGM983158 BQI983156:BQI983158 CAE983156:CAE983158 CKA983156:CKA983158 CTW983156:CTW983158 DDS983156:DDS983158 DNO983156:DNO983158 DXK983156:DXK983158 EHG983156:EHG983158 ERC983156:ERC983158 FAY983156:FAY983158 FKU983156:FKU983158 FUQ983156:FUQ983158 GEM983156:GEM983158 GOI983156:GOI983158 GYE983156:GYE983158 HIA983156:HIA983158 HRW983156:HRW983158 IBS983156:IBS983158 ILO983156:ILO983158 IVK983156:IVK983158 JFG983156:JFG983158 JPC983156:JPC983158 JYY983156:JYY983158 KIU983156:KIU983158 KSQ983156:KSQ983158 LCM983156:LCM983158 LMI983156:LMI983158 LWE983156:LWE983158 MGA983156:MGA983158 MPW983156:MPW983158 MZS983156:MZS983158 NJO983156:NJO983158 NTK983156:NTK983158 ODG983156:ODG983158 ONC983156:ONC983158 OWY983156:OWY983158 PGU983156:PGU983158 PQQ983156:PQQ983158 QAM983156:QAM983158 QKI983156:QKI983158 QUE983156:QUE983158 REA983156:REA983158 RNW983156:RNW983158 RXS983156:RXS983158 SHO983156:SHO983158 SRK983156:SRK983158 TBG983156:TBG983158 TLC983156:TLC983158 TUY983156:TUY983158 UEU983156:UEU983158 UOQ983156:UOQ983158 UYM983156:UYM983158 VII983156:VII983158 VSE983156:VSE983158 WCA983156:WCA983158 WLW983156:WLW983158 WVS983156:WVS983158 J36:J41 JG75:JG78 TC75:TC78 ACY75:ACY78 AMU75:AMU78 AWQ75:AWQ78 BGM75:BGM78 BQI75:BQI78 CAE75:CAE78 CKA75:CKA78 CTW75:CTW78 DDS75:DDS78 DNO75:DNO78 DXK75:DXK78 EHG75:EHG78 ERC75:ERC78 FAY75:FAY78 FKU75:FKU78 FUQ75:FUQ78 GEM75:GEM78 GOI75:GOI78 GYE75:GYE78 HIA75:HIA78 HRW75:HRW78 IBS75:IBS78 ILO75:ILO78 IVK75:IVK78 JFG75:JFG78 JPC75:JPC78 JYY75:JYY78 KIU75:KIU78 KSQ75:KSQ78 LCM75:LCM78 LMI75:LMI78 LWE75:LWE78 MGA75:MGA78 MPW75:MPW78 MZS75:MZS78 NJO75:NJO78 NTK75:NTK78 ODG75:ODG78 ONC75:ONC78 OWY75:OWY78 PGU75:PGU78 PQQ75:PQQ78 QAM75:QAM78 QKI75:QKI78 QUE75:QUE78 REA75:REA78 RNW75:RNW78 RXS75:RXS78 SHO75:SHO78 SRK75:SRK78 TBG75:TBG78 TLC75:TLC78 TUY75:TUY78 UEU75:UEU78 UOQ75:UOQ78 UYM75:UYM78 VII75:VII78 VSE75:VSE78 WCA75:WCA78 WLW75:WLW78 WVS75:WVS78 J65611:J65614 JG65611:JG65614 TC65611:TC65614 ACY65611:ACY65614 AMU65611:AMU65614 AWQ65611:AWQ65614 BGM65611:BGM65614 BQI65611:BQI65614 CAE65611:CAE65614 CKA65611:CKA65614 CTW65611:CTW65614 DDS65611:DDS65614 DNO65611:DNO65614 DXK65611:DXK65614 EHG65611:EHG65614 ERC65611:ERC65614 FAY65611:FAY65614 FKU65611:FKU65614 FUQ65611:FUQ65614 GEM65611:GEM65614 GOI65611:GOI65614 GYE65611:GYE65614 HIA65611:HIA65614 HRW65611:HRW65614 IBS65611:IBS65614 ILO65611:ILO65614 IVK65611:IVK65614 JFG65611:JFG65614 JPC65611:JPC65614 JYY65611:JYY65614 KIU65611:KIU65614 KSQ65611:KSQ65614 LCM65611:LCM65614 LMI65611:LMI65614 LWE65611:LWE65614 MGA65611:MGA65614 MPW65611:MPW65614 MZS65611:MZS65614 NJO65611:NJO65614 NTK65611:NTK65614 ODG65611:ODG65614 ONC65611:ONC65614 OWY65611:OWY65614 PGU65611:PGU65614 PQQ65611:PQQ65614 QAM65611:QAM65614 QKI65611:QKI65614 QUE65611:QUE65614 REA65611:REA65614 RNW65611:RNW65614 RXS65611:RXS65614 SHO65611:SHO65614 SRK65611:SRK65614 TBG65611:TBG65614 TLC65611:TLC65614 TUY65611:TUY65614 UEU65611:UEU65614 UOQ65611:UOQ65614 UYM65611:UYM65614 VII65611:VII65614 VSE65611:VSE65614 WCA65611:WCA65614 WLW65611:WLW65614 WVS65611:WVS65614 J131147:J131150 JG131147:JG131150 TC131147:TC131150 ACY131147:ACY131150 AMU131147:AMU131150 AWQ131147:AWQ131150 BGM131147:BGM131150 BQI131147:BQI131150 CAE131147:CAE131150 CKA131147:CKA131150 CTW131147:CTW131150 DDS131147:DDS131150 DNO131147:DNO131150 DXK131147:DXK131150 EHG131147:EHG131150 ERC131147:ERC131150 FAY131147:FAY131150 FKU131147:FKU131150 FUQ131147:FUQ131150 GEM131147:GEM131150 GOI131147:GOI131150 GYE131147:GYE131150 HIA131147:HIA131150 HRW131147:HRW131150 IBS131147:IBS131150 ILO131147:ILO131150 IVK131147:IVK131150 JFG131147:JFG131150 JPC131147:JPC131150 JYY131147:JYY131150 KIU131147:KIU131150 KSQ131147:KSQ131150 LCM131147:LCM131150 LMI131147:LMI131150 LWE131147:LWE131150 MGA131147:MGA131150 MPW131147:MPW131150 MZS131147:MZS131150 NJO131147:NJO131150 NTK131147:NTK131150 ODG131147:ODG131150 ONC131147:ONC131150 OWY131147:OWY131150 PGU131147:PGU131150 PQQ131147:PQQ131150 QAM131147:QAM131150 QKI131147:QKI131150 QUE131147:QUE131150 REA131147:REA131150 RNW131147:RNW131150 RXS131147:RXS131150 SHO131147:SHO131150 SRK131147:SRK131150 TBG131147:TBG131150 TLC131147:TLC131150 TUY131147:TUY131150 UEU131147:UEU131150 UOQ131147:UOQ131150 UYM131147:UYM131150 VII131147:VII131150 VSE131147:VSE131150 WCA131147:WCA131150 WLW131147:WLW131150 WVS131147:WVS131150 J196683:J196686 JG196683:JG196686 TC196683:TC196686 ACY196683:ACY196686 AMU196683:AMU196686 AWQ196683:AWQ196686 BGM196683:BGM196686 BQI196683:BQI196686 CAE196683:CAE196686 CKA196683:CKA196686 CTW196683:CTW196686 DDS196683:DDS196686 DNO196683:DNO196686 DXK196683:DXK196686 EHG196683:EHG196686 ERC196683:ERC196686 FAY196683:FAY196686 FKU196683:FKU196686 FUQ196683:FUQ196686 GEM196683:GEM196686 GOI196683:GOI196686 GYE196683:GYE196686 HIA196683:HIA196686 HRW196683:HRW196686 IBS196683:IBS196686 ILO196683:ILO196686 IVK196683:IVK196686 JFG196683:JFG196686 JPC196683:JPC196686 JYY196683:JYY196686 KIU196683:KIU196686 KSQ196683:KSQ196686 LCM196683:LCM196686 LMI196683:LMI196686 LWE196683:LWE196686 MGA196683:MGA196686 MPW196683:MPW196686 MZS196683:MZS196686 NJO196683:NJO196686 NTK196683:NTK196686 ODG196683:ODG196686 ONC196683:ONC196686 OWY196683:OWY196686 PGU196683:PGU196686 PQQ196683:PQQ196686 QAM196683:QAM196686 QKI196683:QKI196686 QUE196683:QUE196686 REA196683:REA196686 RNW196683:RNW196686 RXS196683:RXS196686 SHO196683:SHO196686 SRK196683:SRK196686 TBG196683:TBG196686 TLC196683:TLC196686 TUY196683:TUY196686 UEU196683:UEU196686 UOQ196683:UOQ196686 UYM196683:UYM196686 VII196683:VII196686 VSE196683:VSE196686 WCA196683:WCA196686 WLW196683:WLW196686 WVS196683:WVS196686 J262219:J262222 JG262219:JG262222 TC262219:TC262222 ACY262219:ACY262222 AMU262219:AMU262222 AWQ262219:AWQ262222 BGM262219:BGM262222 BQI262219:BQI262222 CAE262219:CAE262222 CKA262219:CKA262222 CTW262219:CTW262222 DDS262219:DDS262222 DNO262219:DNO262222 DXK262219:DXK262222 EHG262219:EHG262222 ERC262219:ERC262222 FAY262219:FAY262222 FKU262219:FKU262222 FUQ262219:FUQ262222 GEM262219:GEM262222 GOI262219:GOI262222 GYE262219:GYE262222 HIA262219:HIA262222 HRW262219:HRW262222 IBS262219:IBS262222 ILO262219:ILO262222 IVK262219:IVK262222 JFG262219:JFG262222 JPC262219:JPC262222 JYY262219:JYY262222 KIU262219:KIU262222 KSQ262219:KSQ262222 LCM262219:LCM262222 LMI262219:LMI262222 LWE262219:LWE262222 MGA262219:MGA262222 MPW262219:MPW262222 MZS262219:MZS262222 NJO262219:NJO262222 NTK262219:NTK262222 ODG262219:ODG262222 ONC262219:ONC262222 OWY262219:OWY262222 PGU262219:PGU262222 PQQ262219:PQQ262222 QAM262219:QAM262222 QKI262219:QKI262222 QUE262219:QUE262222 REA262219:REA262222 RNW262219:RNW262222 RXS262219:RXS262222 SHO262219:SHO262222 SRK262219:SRK262222 TBG262219:TBG262222 TLC262219:TLC262222 TUY262219:TUY262222 UEU262219:UEU262222 UOQ262219:UOQ262222 UYM262219:UYM262222 VII262219:VII262222 VSE262219:VSE262222 WCA262219:WCA262222 WLW262219:WLW262222 WVS262219:WVS262222 J327755:J327758 JG327755:JG327758 TC327755:TC327758 ACY327755:ACY327758 AMU327755:AMU327758 AWQ327755:AWQ327758 BGM327755:BGM327758 BQI327755:BQI327758 CAE327755:CAE327758 CKA327755:CKA327758 CTW327755:CTW327758 DDS327755:DDS327758 DNO327755:DNO327758 DXK327755:DXK327758 EHG327755:EHG327758 ERC327755:ERC327758 FAY327755:FAY327758 FKU327755:FKU327758 FUQ327755:FUQ327758 GEM327755:GEM327758 GOI327755:GOI327758 GYE327755:GYE327758 HIA327755:HIA327758 HRW327755:HRW327758 IBS327755:IBS327758 ILO327755:ILO327758 IVK327755:IVK327758 JFG327755:JFG327758 JPC327755:JPC327758 JYY327755:JYY327758 KIU327755:KIU327758 KSQ327755:KSQ327758 LCM327755:LCM327758 LMI327755:LMI327758 LWE327755:LWE327758 MGA327755:MGA327758 MPW327755:MPW327758 MZS327755:MZS327758 NJO327755:NJO327758 NTK327755:NTK327758 ODG327755:ODG327758 ONC327755:ONC327758 OWY327755:OWY327758 PGU327755:PGU327758 PQQ327755:PQQ327758 QAM327755:QAM327758 QKI327755:QKI327758 QUE327755:QUE327758 REA327755:REA327758 RNW327755:RNW327758 RXS327755:RXS327758 SHO327755:SHO327758 SRK327755:SRK327758 TBG327755:TBG327758 TLC327755:TLC327758 TUY327755:TUY327758 UEU327755:UEU327758 UOQ327755:UOQ327758 UYM327755:UYM327758 VII327755:VII327758 VSE327755:VSE327758 WCA327755:WCA327758 WLW327755:WLW327758 WVS327755:WVS327758 J393291:J393294 JG393291:JG393294 TC393291:TC393294 ACY393291:ACY393294 AMU393291:AMU393294 AWQ393291:AWQ393294 BGM393291:BGM393294 BQI393291:BQI393294 CAE393291:CAE393294 CKA393291:CKA393294 CTW393291:CTW393294 DDS393291:DDS393294 DNO393291:DNO393294 DXK393291:DXK393294 EHG393291:EHG393294 ERC393291:ERC393294 FAY393291:FAY393294 FKU393291:FKU393294 FUQ393291:FUQ393294 GEM393291:GEM393294 GOI393291:GOI393294 GYE393291:GYE393294 HIA393291:HIA393294 HRW393291:HRW393294 IBS393291:IBS393294 ILO393291:ILO393294 IVK393291:IVK393294 JFG393291:JFG393294 JPC393291:JPC393294 JYY393291:JYY393294 KIU393291:KIU393294 KSQ393291:KSQ393294 LCM393291:LCM393294 LMI393291:LMI393294 LWE393291:LWE393294 MGA393291:MGA393294 MPW393291:MPW393294 MZS393291:MZS393294 NJO393291:NJO393294 NTK393291:NTK393294 ODG393291:ODG393294 ONC393291:ONC393294 OWY393291:OWY393294 PGU393291:PGU393294 PQQ393291:PQQ393294 QAM393291:QAM393294 QKI393291:QKI393294 QUE393291:QUE393294 REA393291:REA393294 RNW393291:RNW393294 RXS393291:RXS393294 SHO393291:SHO393294 SRK393291:SRK393294 TBG393291:TBG393294 TLC393291:TLC393294 TUY393291:TUY393294 UEU393291:UEU393294 UOQ393291:UOQ393294 UYM393291:UYM393294 VII393291:VII393294 VSE393291:VSE393294 WCA393291:WCA393294 WLW393291:WLW393294 WVS393291:WVS393294 J458827:J458830 JG458827:JG458830 TC458827:TC458830 ACY458827:ACY458830 AMU458827:AMU458830 AWQ458827:AWQ458830 BGM458827:BGM458830 BQI458827:BQI458830 CAE458827:CAE458830 CKA458827:CKA458830 CTW458827:CTW458830 DDS458827:DDS458830 DNO458827:DNO458830 DXK458827:DXK458830 EHG458827:EHG458830 ERC458827:ERC458830 FAY458827:FAY458830 FKU458827:FKU458830 FUQ458827:FUQ458830 GEM458827:GEM458830 GOI458827:GOI458830 GYE458827:GYE458830 HIA458827:HIA458830 HRW458827:HRW458830 IBS458827:IBS458830 ILO458827:ILO458830 IVK458827:IVK458830 JFG458827:JFG458830 JPC458827:JPC458830 JYY458827:JYY458830 KIU458827:KIU458830 KSQ458827:KSQ458830 LCM458827:LCM458830 LMI458827:LMI458830 LWE458827:LWE458830 MGA458827:MGA458830 MPW458827:MPW458830 MZS458827:MZS458830 NJO458827:NJO458830 NTK458827:NTK458830 ODG458827:ODG458830 ONC458827:ONC458830 OWY458827:OWY458830 PGU458827:PGU458830 PQQ458827:PQQ458830 QAM458827:QAM458830 QKI458827:QKI458830 QUE458827:QUE458830 REA458827:REA458830 RNW458827:RNW458830 RXS458827:RXS458830 SHO458827:SHO458830 SRK458827:SRK458830 TBG458827:TBG458830 TLC458827:TLC458830 TUY458827:TUY458830 UEU458827:UEU458830 UOQ458827:UOQ458830 UYM458827:UYM458830 VII458827:VII458830 VSE458827:VSE458830 WCA458827:WCA458830 WLW458827:WLW458830 WVS458827:WVS458830 J524363:J524366 JG524363:JG524366 TC524363:TC524366 ACY524363:ACY524366 AMU524363:AMU524366 AWQ524363:AWQ524366 BGM524363:BGM524366 BQI524363:BQI524366 CAE524363:CAE524366 CKA524363:CKA524366 CTW524363:CTW524366 DDS524363:DDS524366 DNO524363:DNO524366 DXK524363:DXK524366 EHG524363:EHG524366 ERC524363:ERC524366 FAY524363:FAY524366 FKU524363:FKU524366 FUQ524363:FUQ524366 GEM524363:GEM524366 GOI524363:GOI524366 GYE524363:GYE524366 HIA524363:HIA524366 HRW524363:HRW524366 IBS524363:IBS524366 ILO524363:ILO524366 IVK524363:IVK524366 JFG524363:JFG524366 JPC524363:JPC524366 JYY524363:JYY524366 KIU524363:KIU524366 KSQ524363:KSQ524366 LCM524363:LCM524366 LMI524363:LMI524366 LWE524363:LWE524366 MGA524363:MGA524366 MPW524363:MPW524366 MZS524363:MZS524366 NJO524363:NJO524366 NTK524363:NTK524366 ODG524363:ODG524366 ONC524363:ONC524366 OWY524363:OWY524366 PGU524363:PGU524366 PQQ524363:PQQ524366 QAM524363:QAM524366 QKI524363:QKI524366 QUE524363:QUE524366 REA524363:REA524366 RNW524363:RNW524366 RXS524363:RXS524366 SHO524363:SHO524366 SRK524363:SRK524366 TBG524363:TBG524366 TLC524363:TLC524366 TUY524363:TUY524366 UEU524363:UEU524366 UOQ524363:UOQ524366 UYM524363:UYM524366 VII524363:VII524366 VSE524363:VSE524366 WCA524363:WCA524366 WLW524363:WLW524366 WVS524363:WVS524366 J589899:J589902 JG589899:JG589902 TC589899:TC589902 ACY589899:ACY589902 AMU589899:AMU589902 AWQ589899:AWQ589902 BGM589899:BGM589902 BQI589899:BQI589902 CAE589899:CAE589902 CKA589899:CKA589902 CTW589899:CTW589902 DDS589899:DDS589902 DNO589899:DNO589902 DXK589899:DXK589902 EHG589899:EHG589902 ERC589899:ERC589902 FAY589899:FAY589902 FKU589899:FKU589902 FUQ589899:FUQ589902 GEM589899:GEM589902 GOI589899:GOI589902 GYE589899:GYE589902 HIA589899:HIA589902 HRW589899:HRW589902 IBS589899:IBS589902 ILO589899:ILO589902 IVK589899:IVK589902 JFG589899:JFG589902 JPC589899:JPC589902 JYY589899:JYY589902 KIU589899:KIU589902 KSQ589899:KSQ589902 LCM589899:LCM589902 LMI589899:LMI589902 LWE589899:LWE589902 MGA589899:MGA589902 MPW589899:MPW589902 MZS589899:MZS589902 NJO589899:NJO589902 NTK589899:NTK589902 ODG589899:ODG589902 ONC589899:ONC589902 OWY589899:OWY589902 PGU589899:PGU589902 PQQ589899:PQQ589902 QAM589899:QAM589902 QKI589899:QKI589902 QUE589899:QUE589902 REA589899:REA589902 RNW589899:RNW589902 RXS589899:RXS589902 SHO589899:SHO589902 SRK589899:SRK589902 TBG589899:TBG589902 TLC589899:TLC589902 TUY589899:TUY589902 UEU589899:UEU589902 UOQ589899:UOQ589902 UYM589899:UYM589902 VII589899:VII589902 VSE589899:VSE589902 WCA589899:WCA589902 WLW589899:WLW589902 WVS589899:WVS589902 J655435:J655438 JG655435:JG655438 TC655435:TC655438 ACY655435:ACY655438 AMU655435:AMU655438 AWQ655435:AWQ655438 BGM655435:BGM655438 BQI655435:BQI655438 CAE655435:CAE655438 CKA655435:CKA655438 CTW655435:CTW655438 DDS655435:DDS655438 DNO655435:DNO655438 DXK655435:DXK655438 EHG655435:EHG655438 ERC655435:ERC655438 FAY655435:FAY655438 FKU655435:FKU655438 FUQ655435:FUQ655438 GEM655435:GEM655438 GOI655435:GOI655438 GYE655435:GYE655438 HIA655435:HIA655438 HRW655435:HRW655438 IBS655435:IBS655438 ILO655435:ILO655438 IVK655435:IVK655438 JFG655435:JFG655438 JPC655435:JPC655438 JYY655435:JYY655438 KIU655435:KIU655438 KSQ655435:KSQ655438 LCM655435:LCM655438 LMI655435:LMI655438 LWE655435:LWE655438 MGA655435:MGA655438 MPW655435:MPW655438 MZS655435:MZS655438 NJO655435:NJO655438 NTK655435:NTK655438 ODG655435:ODG655438 ONC655435:ONC655438 OWY655435:OWY655438 PGU655435:PGU655438 PQQ655435:PQQ655438 QAM655435:QAM655438 QKI655435:QKI655438 QUE655435:QUE655438 REA655435:REA655438 RNW655435:RNW655438 RXS655435:RXS655438 SHO655435:SHO655438 SRK655435:SRK655438 TBG655435:TBG655438 TLC655435:TLC655438 TUY655435:TUY655438 UEU655435:UEU655438 UOQ655435:UOQ655438 UYM655435:UYM655438 VII655435:VII655438 VSE655435:VSE655438 WCA655435:WCA655438 WLW655435:WLW655438 WVS655435:WVS655438 J720971:J720974 JG720971:JG720974 TC720971:TC720974 ACY720971:ACY720974 AMU720971:AMU720974 AWQ720971:AWQ720974 BGM720971:BGM720974 BQI720971:BQI720974 CAE720971:CAE720974 CKA720971:CKA720974 CTW720971:CTW720974 DDS720971:DDS720974 DNO720971:DNO720974 DXK720971:DXK720974 EHG720971:EHG720974 ERC720971:ERC720974 FAY720971:FAY720974 FKU720971:FKU720974 FUQ720971:FUQ720974 GEM720971:GEM720974 GOI720971:GOI720974 GYE720971:GYE720974 HIA720971:HIA720974 HRW720971:HRW720974 IBS720971:IBS720974 ILO720971:ILO720974 IVK720971:IVK720974 JFG720971:JFG720974 JPC720971:JPC720974 JYY720971:JYY720974 KIU720971:KIU720974 KSQ720971:KSQ720974 LCM720971:LCM720974 LMI720971:LMI720974 LWE720971:LWE720974 MGA720971:MGA720974 MPW720971:MPW720974 MZS720971:MZS720974 NJO720971:NJO720974 NTK720971:NTK720974 ODG720971:ODG720974 ONC720971:ONC720974 OWY720971:OWY720974 PGU720971:PGU720974 PQQ720971:PQQ720974 QAM720971:QAM720974 QKI720971:QKI720974 QUE720971:QUE720974 REA720971:REA720974 RNW720971:RNW720974 RXS720971:RXS720974 SHO720971:SHO720974 SRK720971:SRK720974 TBG720971:TBG720974 TLC720971:TLC720974 TUY720971:TUY720974 UEU720971:UEU720974 UOQ720971:UOQ720974 UYM720971:UYM720974 VII720971:VII720974 VSE720971:VSE720974 WCA720971:WCA720974 WLW720971:WLW720974 WVS720971:WVS720974 J786507:J786510 JG786507:JG786510 TC786507:TC786510 ACY786507:ACY786510 AMU786507:AMU786510 AWQ786507:AWQ786510 BGM786507:BGM786510 BQI786507:BQI786510 CAE786507:CAE786510 CKA786507:CKA786510 CTW786507:CTW786510 DDS786507:DDS786510 DNO786507:DNO786510 DXK786507:DXK786510 EHG786507:EHG786510 ERC786507:ERC786510 FAY786507:FAY786510 FKU786507:FKU786510 FUQ786507:FUQ786510 GEM786507:GEM786510 GOI786507:GOI786510 GYE786507:GYE786510 HIA786507:HIA786510 HRW786507:HRW786510 IBS786507:IBS786510 ILO786507:ILO786510 IVK786507:IVK786510 JFG786507:JFG786510 JPC786507:JPC786510 JYY786507:JYY786510 KIU786507:KIU786510 KSQ786507:KSQ786510 LCM786507:LCM786510 LMI786507:LMI786510 LWE786507:LWE786510 MGA786507:MGA786510 MPW786507:MPW786510 MZS786507:MZS786510 NJO786507:NJO786510 NTK786507:NTK786510 ODG786507:ODG786510 ONC786507:ONC786510 OWY786507:OWY786510 PGU786507:PGU786510 PQQ786507:PQQ786510 QAM786507:QAM786510 QKI786507:QKI786510 QUE786507:QUE786510 REA786507:REA786510 RNW786507:RNW786510 RXS786507:RXS786510 SHO786507:SHO786510 SRK786507:SRK786510 TBG786507:TBG786510 TLC786507:TLC786510 TUY786507:TUY786510 UEU786507:UEU786510 UOQ786507:UOQ786510 UYM786507:UYM786510 VII786507:VII786510 VSE786507:VSE786510 WCA786507:WCA786510 WLW786507:WLW786510 WVS786507:WVS786510 J852043:J852046 JG852043:JG852046 TC852043:TC852046 ACY852043:ACY852046 AMU852043:AMU852046 AWQ852043:AWQ852046 BGM852043:BGM852046 BQI852043:BQI852046 CAE852043:CAE852046 CKA852043:CKA852046 CTW852043:CTW852046 DDS852043:DDS852046 DNO852043:DNO852046 DXK852043:DXK852046 EHG852043:EHG852046 ERC852043:ERC852046 FAY852043:FAY852046 FKU852043:FKU852046 FUQ852043:FUQ852046 GEM852043:GEM852046 GOI852043:GOI852046 GYE852043:GYE852046 HIA852043:HIA852046 HRW852043:HRW852046 IBS852043:IBS852046 ILO852043:ILO852046 IVK852043:IVK852046 JFG852043:JFG852046 JPC852043:JPC852046 JYY852043:JYY852046 KIU852043:KIU852046 KSQ852043:KSQ852046 LCM852043:LCM852046 LMI852043:LMI852046 LWE852043:LWE852046 MGA852043:MGA852046 MPW852043:MPW852046 MZS852043:MZS852046 NJO852043:NJO852046 NTK852043:NTK852046 ODG852043:ODG852046 ONC852043:ONC852046 OWY852043:OWY852046 PGU852043:PGU852046 PQQ852043:PQQ852046 QAM852043:QAM852046 QKI852043:QKI852046 QUE852043:QUE852046 REA852043:REA852046 RNW852043:RNW852046 RXS852043:RXS852046 SHO852043:SHO852046 SRK852043:SRK852046 TBG852043:TBG852046 TLC852043:TLC852046 TUY852043:TUY852046 UEU852043:UEU852046 UOQ852043:UOQ852046 UYM852043:UYM852046 VII852043:VII852046 VSE852043:VSE852046 WCA852043:WCA852046 WLW852043:WLW852046 WVS852043:WVS852046 J917579:J917582 JG917579:JG917582 TC917579:TC917582 ACY917579:ACY917582 AMU917579:AMU917582 AWQ917579:AWQ917582 BGM917579:BGM917582 BQI917579:BQI917582 CAE917579:CAE917582 CKA917579:CKA917582 CTW917579:CTW917582 DDS917579:DDS917582 DNO917579:DNO917582 DXK917579:DXK917582 EHG917579:EHG917582 ERC917579:ERC917582 FAY917579:FAY917582 FKU917579:FKU917582 FUQ917579:FUQ917582 GEM917579:GEM917582 GOI917579:GOI917582 GYE917579:GYE917582 HIA917579:HIA917582 HRW917579:HRW917582 IBS917579:IBS917582 ILO917579:ILO917582 IVK917579:IVK917582 JFG917579:JFG917582 JPC917579:JPC917582 JYY917579:JYY917582 KIU917579:KIU917582 KSQ917579:KSQ917582 LCM917579:LCM917582 LMI917579:LMI917582 LWE917579:LWE917582 MGA917579:MGA917582 MPW917579:MPW917582 MZS917579:MZS917582 NJO917579:NJO917582 NTK917579:NTK917582 ODG917579:ODG917582 ONC917579:ONC917582 OWY917579:OWY917582 PGU917579:PGU917582 PQQ917579:PQQ917582 QAM917579:QAM917582 QKI917579:QKI917582 QUE917579:QUE917582 REA917579:REA917582 RNW917579:RNW917582 RXS917579:RXS917582 SHO917579:SHO917582 SRK917579:SRK917582 TBG917579:TBG917582 TLC917579:TLC917582 TUY917579:TUY917582 UEU917579:UEU917582 UOQ917579:UOQ917582 UYM917579:UYM917582 VII917579:VII917582 VSE917579:VSE917582 WCA917579:WCA917582 WLW917579:WLW917582 WVS917579:WVS917582 J983115:J983118 JG983115:JG983118 TC983115:TC983118 ACY983115:ACY983118 AMU983115:AMU983118 AWQ983115:AWQ983118 BGM983115:BGM983118 BQI983115:BQI983118 CAE983115:CAE983118 CKA983115:CKA983118 CTW983115:CTW983118 DDS983115:DDS983118 DNO983115:DNO983118 DXK983115:DXK983118 EHG983115:EHG983118 ERC983115:ERC983118 FAY983115:FAY983118 FKU983115:FKU983118 FUQ983115:FUQ983118 GEM983115:GEM983118 GOI983115:GOI983118 GYE983115:GYE983118 HIA983115:HIA983118 HRW983115:HRW983118 IBS983115:IBS983118 ILO983115:ILO983118 IVK983115:IVK983118 JFG983115:JFG983118 JPC983115:JPC983118 JYY983115:JYY983118 KIU983115:KIU983118 KSQ983115:KSQ983118 LCM983115:LCM983118 LMI983115:LMI983118 LWE983115:LWE983118 MGA983115:MGA983118 MPW983115:MPW983118 MZS983115:MZS983118 NJO983115:NJO983118 NTK983115:NTK983118 ODG983115:ODG983118 ONC983115:ONC983118 OWY983115:OWY983118 PGU983115:PGU983118 PQQ983115:PQQ983118 QAM983115:QAM983118 QKI983115:QKI983118 QUE983115:QUE983118 REA983115:REA983118 RNW983115:RNW983118 RXS983115:RXS983118 SHO983115:SHO983118 SRK983115:SRK983118 TBG983115:TBG983118 TLC983115:TLC983118 TUY983115:TUY983118 UEU983115:UEU983118 UOQ983115:UOQ983118 UYM983115:UYM983118 VII983115:VII983118 VSE983115:VSE983118 WCA983115:WCA983118 WLW983115:WLW983118 WVS983115:WVS983118 J61:J67 JG69:JG70 TC69:TC70 ACY69:ACY70 AMU69:AMU70 AWQ69:AWQ70 BGM69:BGM70 BQI69:BQI70 CAE69:CAE70 CKA69:CKA70 CTW69:CTW70 DDS69:DDS70 DNO69:DNO70 DXK69:DXK70 EHG69:EHG70 ERC69:ERC70 FAY69:FAY70 FKU69:FKU70 FUQ69:FUQ70 GEM69:GEM70 GOI69:GOI70 GYE69:GYE70 HIA69:HIA70 HRW69:HRW70 IBS69:IBS70 ILO69:ILO70 IVK69:IVK70 JFG69:JFG70 JPC69:JPC70 JYY69:JYY70 KIU69:KIU70 KSQ69:KSQ70 LCM69:LCM70 LMI69:LMI70 LWE69:LWE70 MGA69:MGA70 MPW69:MPW70 MZS69:MZS70 NJO69:NJO70 NTK69:NTK70 ODG69:ODG70 ONC69:ONC70 OWY69:OWY70 PGU69:PGU70 PQQ69:PQQ70 QAM69:QAM70 QKI69:QKI70 QUE69:QUE70 REA69:REA70 RNW69:RNW70 RXS69:RXS70 SHO69:SHO70 SRK69:SRK70 TBG69:TBG70 TLC69:TLC70 TUY69:TUY70 UEU69:UEU70 UOQ69:UOQ70 UYM69:UYM70 VII69:VII70 VSE69:VSE70 WCA69:WCA70 WLW69:WLW70 WVS69:WVS70 J65605:J65606 JG65605:JG65606 TC65605:TC65606 ACY65605:ACY65606 AMU65605:AMU65606 AWQ65605:AWQ65606 BGM65605:BGM65606 BQI65605:BQI65606 CAE65605:CAE65606 CKA65605:CKA65606 CTW65605:CTW65606 DDS65605:DDS65606 DNO65605:DNO65606 DXK65605:DXK65606 EHG65605:EHG65606 ERC65605:ERC65606 FAY65605:FAY65606 FKU65605:FKU65606 FUQ65605:FUQ65606 GEM65605:GEM65606 GOI65605:GOI65606 GYE65605:GYE65606 HIA65605:HIA65606 HRW65605:HRW65606 IBS65605:IBS65606 ILO65605:ILO65606 IVK65605:IVK65606 JFG65605:JFG65606 JPC65605:JPC65606 JYY65605:JYY65606 KIU65605:KIU65606 KSQ65605:KSQ65606 LCM65605:LCM65606 LMI65605:LMI65606 LWE65605:LWE65606 MGA65605:MGA65606 MPW65605:MPW65606 MZS65605:MZS65606 NJO65605:NJO65606 NTK65605:NTK65606 ODG65605:ODG65606 ONC65605:ONC65606 OWY65605:OWY65606 PGU65605:PGU65606 PQQ65605:PQQ65606 QAM65605:QAM65606 QKI65605:QKI65606 QUE65605:QUE65606 REA65605:REA65606 RNW65605:RNW65606 RXS65605:RXS65606 SHO65605:SHO65606 SRK65605:SRK65606 TBG65605:TBG65606 TLC65605:TLC65606 TUY65605:TUY65606 UEU65605:UEU65606 UOQ65605:UOQ65606 UYM65605:UYM65606 VII65605:VII65606 VSE65605:VSE65606 WCA65605:WCA65606 WLW65605:WLW65606 WVS65605:WVS65606 J131141:J131142 JG131141:JG131142 TC131141:TC131142 ACY131141:ACY131142 AMU131141:AMU131142 AWQ131141:AWQ131142 BGM131141:BGM131142 BQI131141:BQI131142 CAE131141:CAE131142 CKA131141:CKA131142 CTW131141:CTW131142 DDS131141:DDS131142 DNO131141:DNO131142 DXK131141:DXK131142 EHG131141:EHG131142 ERC131141:ERC131142 FAY131141:FAY131142 FKU131141:FKU131142 FUQ131141:FUQ131142 GEM131141:GEM131142 GOI131141:GOI131142 GYE131141:GYE131142 HIA131141:HIA131142 HRW131141:HRW131142 IBS131141:IBS131142 ILO131141:ILO131142 IVK131141:IVK131142 JFG131141:JFG131142 JPC131141:JPC131142 JYY131141:JYY131142 KIU131141:KIU131142 KSQ131141:KSQ131142 LCM131141:LCM131142 LMI131141:LMI131142 LWE131141:LWE131142 MGA131141:MGA131142 MPW131141:MPW131142 MZS131141:MZS131142 NJO131141:NJO131142 NTK131141:NTK131142 ODG131141:ODG131142 ONC131141:ONC131142 OWY131141:OWY131142 PGU131141:PGU131142 PQQ131141:PQQ131142 QAM131141:QAM131142 QKI131141:QKI131142 QUE131141:QUE131142 REA131141:REA131142 RNW131141:RNW131142 RXS131141:RXS131142 SHO131141:SHO131142 SRK131141:SRK131142 TBG131141:TBG131142 TLC131141:TLC131142 TUY131141:TUY131142 UEU131141:UEU131142 UOQ131141:UOQ131142 UYM131141:UYM131142 VII131141:VII131142 VSE131141:VSE131142 WCA131141:WCA131142 WLW131141:WLW131142 WVS131141:WVS131142 J196677:J196678 JG196677:JG196678 TC196677:TC196678 ACY196677:ACY196678 AMU196677:AMU196678 AWQ196677:AWQ196678 BGM196677:BGM196678 BQI196677:BQI196678 CAE196677:CAE196678 CKA196677:CKA196678 CTW196677:CTW196678 DDS196677:DDS196678 DNO196677:DNO196678 DXK196677:DXK196678 EHG196677:EHG196678 ERC196677:ERC196678 FAY196677:FAY196678 FKU196677:FKU196678 FUQ196677:FUQ196678 GEM196677:GEM196678 GOI196677:GOI196678 GYE196677:GYE196678 HIA196677:HIA196678 HRW196677:HRW196678 IBS196677:IBS196678 ILO196677:ILO196678 IVK196677:IVK196678 JFG196677:JFG196678 JPC196677:JPC196678 JYY196677:JYY196678 KIU196677:KIU196678 KSQ196677:KSQ196678 LCM196677:LCM196678 LMI196677:LMI196678 LWE196677:LWE196678 MGA196677:MGA196678 MPW196677:MPW196678 MZS196677:MZS196678 NJO196677:NJO196678 NTK196677:NTK196678 ODG196677:ODG196678 ONC196677:ONC196678 OWY196677:OWY196678 PGU196677:PGU196678 PQQ196677:PQQ196678 QAM196677:QAM196678 QKI196677:QKI196678 QUE196677:QUE196678 REA196677:REA196678 RNW196677:RNW196678 RXS196677:RXS196678 SHO196677:SHO196678 SRK196677:SRK196678 TBG196677:TBG196678 TLC196677:TLC196678 TUY196677:TUY196678 UEU196677:UEU196678 UOQ196677:UOQ196678 UYM196677:UYM196678 VII196677:VII196678 VSE196677:VSE196678 WCA196677:WCA196678 WLW196677:WLW196678 WVS196677:WVS196678 J262213:J262214 JG262213:JG262214 TC262213:TC262214 ACY262213:ACY262214 AMU262213:AMU262214 AWQ262213:AWQ262214 BGM262213:BGM262214 BQI262213:BQI262214 CAE262213:CAE262214 CKA262213:CKA262214 CTW262213:CTW262214 DDS262213:DDS262214 DNO262213:DNO262214 DXK262213:DXK262214 EHG262213:EHG262214 ERC262213:ERC262214 FAY262213:FAY262214 FKU262213:FKU262214 FUQ262213:FUQ262214 GEM262213:GEM262214 GOI262213:GOI262214 GYE262213:GYE262214 HIA262213:HIA262214 HRW262213:HRW262214 IBS262213:IBS262214 ILO262213:ILO262214 IVK262213:IVK262214 JFG262213:JFG262214 JPC262213:JPC262214 JYY262213:JYY262214 KIU262213:KIU262214 KSQ262213:KSQ262214 LCM262213:LCM262214 LMI262213:LMI262214 LWE262213:LWE262214 MGA262213:MGA262214 MPW262213:MPW262214 MZS262213:MZS262214 NJO262213:NJO262214 NTK262213:NTK262214 ODG262213:ODG262214 ONC262213:ONC262214 OWY262213:OWY262214 PGU262213:PGU262214 PQQ262213:PQQ262214 QAM262213:QAM262214 QKI262213:QKI262214 QUE262213:QUE262214 REA262213:REA262214 RNW262213:RNW262214 RXS262213:RXS262214 SHO262213:SHO262214 SRK262213:SRK262214 TBG262213:TBG262214 TLC262213:TLC262214 TUY262213:TUY262214 UEU262213:UEU262214 UOQ262213:UOQ262214 UYM262213:UYM262214 VII262213:VII262214 VSE262213:VSE262214 WCA262213:WCA262214 WLW262213:WLW262214 WVS262213:WVS262214 J327749:J327750 JG327749:JG327750 TC327749:TC327750 ACY327749:ACY327750 AMU327749:AMU327750 AWQ327749:AWQ327750 BGM327749:BGM327750 BQI327749:BQI327750 CAE327749:CAE327750 CKA327749:CKA327750 CTW327749:CTW327750 DDS327749:DDS327750 DNO327749:DNO327750 DXK327749:DXK327750 EHG327749:EHG327750 ERC327749:ERC327750 FAY327749:FAY327750 FKU327749:FKU327750 FUQ327749:FUQ327750 GEM327749:GEM327750 GOI327749:GOI327750 GYE327749:GYE327750 HIA327749:HIA327750 HRW327749:HRW327750 IBS327749:IBS327750 ILO327749:ILO327750 IVK327749:IVK327750 JFG327749:JFG327750 JPC327749:JPC327750 JYY327749:JYY327750 KIU327749:KIU327750 KSQ327749:KSQ327750 LCM327749:LCM327750 LMI327749:LMI327750 LWE327749:LWE327750 MGA327749:MGA327750 MPW327749:MPW327750 MZS327749:MZS327750 NJO327749:NJO327750 NTK327749:NTK327750 ODG327749:ODG327750 ONC327749:ONC327750 OWY327749:OWY327750 PGU327749:PGU327750 PQQ327749:PQQ327750 QAM327749:QAM327750 QKI327749:QKI327750 QUE327749:QUE327750 REA327749:REA327750 RNW327749:RNW327750 RXS327749:RXS327750 SHO327749:SHO327750 SRK327749:SRK327750 TBG327749:TBG327750 TLC327749:TLC327750 TUY327749:TUY327750 UEU327749:UEU327750 UOQ327749:UOQ327750 UYM327749:UYM327750 VII327749:VII327750 VSE327749:VSE327750 WCA327749:WCA327750 WLW327749:WLW327750 WVS327749:WVS327750 J393285:J393286 JG393285:JG393286 TC393285:TC393286 ACY393285:ACY393286 AMU393285:AMU393286 AWQ393285:AWQ393286 BGM393285:BGM393286 BQI393285:BQI393286 CAE393285:CAE393286 CKA393285:CKA393286 CTW393285:CTW393286 DDS393285:DDS393286 DNO393285:DNO393286 DXK393285:DXK393286 EHG393285:EHG393286 ERC393285:ERC393286 FAY393285:FAY393286 FKU393285:FKU393286 FUQ393285:FUQ393286 GEM393285:GEM393286 GOI393285:GOI393286 GYE393285:GYE393286 HIA393285:HIA393286 HRW393285:HRW393286 IBS393285:IBS393286 ILO393285:ILO393286 IVK393285:IVK393286 JFG393285:JFG393286 JPC393285:JPC393286 JYY393285:JYY393286 KIU393285:KIU393286 KSQ393285:KSQ393286 LCM393285:LCM393286 LMI393285:LMI393286 LWE393285:LWE393286 MGA393285:MGA393286 MPW393285:MPW393286 MZS393285:MZS393286 NJO393285:NJO393286 NTK393285:NTK393286 ODG393285:ODG393286 ONC393285:ONC393286 OWY393285:OWY393286 PGU393285:PGU393286 PQQ393285:PQQ393286 QAM393285:QAM393286 QKI393285:QKI393286 QUE393285:QUE393286 REA393285:REA393286 RNW393285:RNW393286 RXS393285:RXS393286 SHO393285:SHO393286 SRK393285:SRK393286 TBG393285:TBG393286 TLC393285:TLC393286 TUY393285:TUY393286 UEU393285:UEU393286 UOQ393285:UOQ393286 UYM393285:UYM393286 VII393285:VII393286 VSE393285:VSE393286 WCA393285:WCA393286 WLW393285:WLW393286 WVS393285:WVS393286 J458821:J458822 JG458821:JG458822 TC458821:TC458822 ACY458821:ACY458822 AMU458821:AMU458822 AWQ458821:AWQ458822 BGM458821:BGM458822 BQI458821:BQI458822 CAE458821:CAE458822 CKA458821:CKA458822 CTW458821:CTW458822 DDS458821:DDS458822 DNO458821:DNO458822 DXK458821:DXK458822 EHG458821:EHG458822 ERC458821:ERC458822 FAY458821:FAY458822 FKU458821:FKU458822 FUQ458821:FUQ458822 GEM458821:GEM458822 GOI458821:GOI458822 GYE458821:GYE458822 HIA458821:HIA458822 HRW458821:HRW458822 IBS458821:IBS458822 ILO458821:ILO458822 IVK458821:IVK458822 JFG458821:JFG458822 JPC458821:JPC458822 JYY458821:JYY458822 KIU458821:KIU458822 KSQ458821:KSQ458822 LCM458821:LCM458822 LMI458821:LMI458822 LWE458821:LWE458822 MGA458821:MGA458822 MPW458821:MPW458822 MZS458821:MZS458822 NJO458821:NJO458822 NTK458821:NTK458822 ODG458821:ODG458822 ONC458821:ONC458822 OWY458821:OWY458822 PGU458821:PGU458822 PQQ458821:PQQ458822 QAM458821:QAM458822 QKI458821:QKI458822 QUE458821:QUE458822 REA458821:REA458822 RNW458821:RNW458822 RXS458821:RXS458822 SHO458821:SHO458822 SRK458821:SRK458822 TBG458821:TBG458822 TLC458821:TLC458822 TUY458821:TUY458822 UEU458821:UEU458822 UOQ458821:UOQ458822 UYM458821:UYM458822 VII458821:VII458822 VSE458821:VSE458822 WCA458821:WCA458822 WLW458821:WLW458822 WVS458821:WVS458822 J524357:J524358 JG524357:JG524358 TC524357:TC524358 ACY524357:ACY524358 AMU524357:AMU524358 AWQ524357:AWQ524358 BGM524357:BGM524358 BQI524357:BQI524358 CAE524357:CAE524358 CKA524357:CKA524358 CTW524357:CTW524358 DDS524357:DDS524358 DNO524357:DNO524358 DXK524357:DXK524358 EHG524357:EHG524358 ERC524357:ERC524358 FAY524357:FAY524358 FKU524357:FKU524358 FUQ524357:FUQ524358 GEM524357:GEM524358 GOI524357:GOI524358 GYE524357:GYE524358 HIA524357:HIA524358 HRW524357:HRW524358 IBS524357:IBS524358 ILO524357:ILO524358 IVK524357:IVK524358 JFG524357:JFG524358 JPC524357:JPC524358 JYY524357:JYY524358 KIU524357:KIU524358 KSQ524357:KSQ524358 LCM524357:LCM524358 LMI524357:LMI524358 LWE524357:LWE524358 MGA524357:MGA524358 MPW524357:MPW524358 MZS524357:MZS524358 NJO524357:NJO524358 NTK524357:NTK524358 ODG524357:ODG524358 ONC524357:ONC524358 OWY524357:OWY524358 PGU524357:PGU524358 PQQ524357:PQQ524358 QAM524357:QAM524358 QKI524357:QKI524358 QUE524357:QUE524358 REA524357:REA524358 RNW524357:RNW524358 RXS524357:RXS524358 SHO524357:SHO524358 SRK524357:SRK524358 TBG524357:TBG524358 TLC524357:TLC524358 TUY524357:TUY524358 UEU524357:UEU524358 UOQ524357:UOQ524358 UYM524357:UYM524358 VII524357:VII524358 VSE524357:VSE524358 WCA524357:WCA524358 WLW524357:WLW524358 WVS524357:WVS524358 J589893:J589894 JG589893:JG589894 TC589893:TC589894 ACY589893:ACY589894 AMU589893:AMU589894 AWQ589893:AWQ589894 BGM589893:BGM589894 BQI589893:BQI589894 CAE589893:CAE589894 CKA589893:CKA589894 CTW589893:CTW589894 DDS589893:DDS589894 DNO589893:DNO589894 DXK589893:DXK589894 EHG589893:EHG589894 ERC589893:ERC589894 FAY589893:FAY589894 FKU589893:FKU589894 FUQ589893:FUQ589894 GEM589893:GEM589894 GOI589893:GOI589894 GYE589893:GYE589894 HIA589893:HIA589894 HRW589893:HRW589894 IBS589893:IBS589894 ILO589893:ILO589894 IVK589893:IVK589894 JFG589893:JFG589894 JPC589893:JPC589894 JYY589893:JYY589894 KIU589893:KIU589894 KSQ589893:KSQ589894 LCM589893:LCM589894 LMI589893:LMI589894 LWE589893:LWE589894 MGA589893:MGA589894 MPW589893:MPW589894 MZS589893:MZS589894 NJO589893:NJO589894 NTK589893:NTK589894 ODG589893:ODG589894 ONC589893:ONC589894 OWY589893:OWY589894 PGU589893:PGU589894 PQQ589893:PQQ589894 QAM589893:QAM589894 QKI589893:QKI589894 QUE589893:QUE589894 REA589893:REA589894 RNW589893:RNW589894 RXS589893:RXS589894 SHO589893:SHO589894 SRK589893:SRK589894 TBG589893:TBG589894 TLC589893:TLC589894 TUY589893:TUY589894 UEU589893:UEU589894 UOQ589893:UOQ589894 UYM589893:UYM589894 VII589893:VII589894 VSE589893:VSE589894 WCA589893:WCA589894 WLW589893:WLW589894 WVS589893:WVS589894 J655429:J655430 JG655429:JG655430 TC655429:TC655430 ACY655429:ACY655430 AMU655429:AMU655430 AWQ655429:AWQ655430 BGM655429:BGM655430 BQI655429:BQI655430 CAE655429:CAE655430 CKA655429:CKA655430 CTW655429:CTW655430 DDS655429:DDS655430 DNO655429:DNO655430 DXK655429:DXK655430 EHG655429:EHG655430 ERC655429:ERC655430 FAY655429:FAY655430 FKU655429:FKU655430 FUQ655429:FUQ655430 GEM655429:GEM655430 GOI655429:GOI655430 GYE655429:GYE655430 HIA655429:HIA655430 HRW655429:HRW655430 IBS655429:IBS655430 ILO655429:ILO655430 IVK655429:IVK655430 JFG655429:JFG655430 JPC655429:JPC655430 JYY655429:JYY655430 KIU655429:KIU655430 KSQ655429:KSQ655430 LCM655429:LCM655430 LMI655429:LMI655430 LWE655429:LWE655430 MGA655429:MGA655430 MPW655429:MPW655430 MZS655429:MZS655430 NJO655429:NJO655430 NTK655429:NTK655430 ODG655429:ODG655430 ONC655429:ONC655430 OWY655429:OWY655430 PGU655429:PGU655430 PQQ655429:PQQ655430 QAM655429:QAM655430 QKI655429:QKI655430 QUE655429:QUE655430 REA655429:REA655430 RNW655429:RNW655430 RXS655429:RXS655430 SHO655429:SHO655430 SRK655429:SRK655430 TBG655429:TBG655430 TLC655429:TLC655430 TUY655429:TUY655430 UEU655429:UEU655430 UOQ655429:UOQ655430 UYM655429:UYM655430 VII655429:VII655430 VSE655429:VSE655430 WCA655429:WCA655430 WLW655429:WLW655430 WVS655429:WVS655430 J720965:J720966 JG720965:JG720966 TC720965:TC720966 ACY720965:ACY720966 AMU720965:AMU720966 AWQ720965:AWQ720966 BGM720965:BGM720966 BQI720965:BQI720966 CAE720965:CAE720966 CKA720965:CKA720966 CTW720965:CTW720966 DDS720965:DDS720966 DNO720965:DNO720966 DXK720965:DXK720966 EHG720965:EHG720966 ERC720965:ERC720966 FAY720965:FAY720966 FKU720965:FKU720966 FUQ720965:FUQ720966 GEM720965:GEM720966 GOI720965:GOI720966 GYE720965:GYE720966 HIA720965:HIA720966 HRW720965:HRW720966 IBS720965:IBS720966 ILO720965:ILO720966 IVK720965:IVK720966 JFG720965:JFG720966 JPC720965:JPC720966 JYY720965:JYY720966 KIU720965:KIU720966 KSQ720965:KSQ720966 LCM720965:LCM720966 LMI720965:LMI720966 LWE720965:LWE720966 MGA720965:MGA720966 MPW720965:MPW720966 MZS720965:MZS720966 NJO720965:NJO720966 NTK720965:NTK720966 ODG720965:ODG720966 ONC720965:ONC720966 OWY720965:OWY720966 PGU720965:PGU720966 PQQ720965:PQQ720966 QAM720965:QAM720966 QKI720965:QKI720966 QUE720965:QUE720966 REA720965:REA720966 RNW720965:RNW720966 RXS720965:RXS720966 SHO720965:SHO720966 SRK720965:SRK720966 TBG720965:TBG720966 TLC720965:TLC720966 TUY720965:TUY720966 UEU720965:UEU720966 UOQ720965:UOQ720966 UYM720965:UYM720966 VII720965:VII720966 VSE720965:VSE720966 WCA720965:WCA720966 WLW720965:WLW720966 WVS720965:WVS720966 J786501:J786502 JG786501:JG786502 TC786501:TC786502 ACY786501:ACY786502 AMU786501:AMU786502 AWQ786501:AWQ786502 BGM786501:BGM786502 BQI786501:BQI786502 CAE786501:CAE786502 CKA786501:CKA786502 CTW786501:CTW786502 DDS786501:DDS786502 DNO786501:DNO786502 DXK786501:DXK786502 EHG786501:EHG786502 ERC786501:ERC786502 FAY786501:FAY786502 FKU786501:FKU786502 FUQ786501:FUQ786502 GEM786501:GEM786502 GOI786501:GOI786502 GYE786501:GYE786502 HIA786501:HIA786502 HRW786501:HRW786502 IBS786501:IBS786502 ILO786501:ILO786502 IVK786501:IVK786502 JFG786501:JFG786502 JPC786501:JPC786502 JYY786501:JYY786502 KIU786501:KIU786502 KSQ786501:KSQ786502 LCM786501:LCM786502 LMI786501:LMI786502 LWE786501:LWE786502 MGA786501:MGA786502 MPW786501:MPW786502 MZS786501:MZS786502 NJO786501:NJO786502 NTK786501:NTK786502 ODG786501:ODG786502 ONC786501:ONC786502 OWY786501:OWY786502 PGU786501:PGU786502 PQQ786501:PQQ786502 QAM786501:QAM786502 QKI786501:QKI786502 QUE786501:QUE786502 REA786501:REA786502 RNW786501:RNW786502 RXS786501:RXS786502 SHO786501:SHO786502 SRK786501:SRK786502 TBG786501:TBG786502 TLC786501:TLC786502 TUY786501:TUY786502 UEU786501:UEU786502 UOQ786501:UOQ786502 UYM786501:UYM786502 VII786501:VII786502 VSE786501:VSE786502 WCA786501:WCA786502 WLW786501:WLW786502 WVS786501:WVS786502 J852037:J852038 JG852037:JG852038 TC852037:TC852038 ACY852037:ACY852038 AMU852037:AMU852038 AWQ852037:AWQ852038 BGM852037:BGM852038 BQI852037:BQI852038 CAE852037:CAE852038 CKA852037:CKA852038 CTW852037:CTW852038 DDS852037:DDS852038 DNO852037:DNO852038 DXK852037:DXK852038 EHG852037:EHG852038 ERC852037:ERC852038 FAY852037:FAY852038 FKU852037:FKU852038 FUQ852037:FUQ852038 GEM852037:GEM852038 GOI852037:GOI852038 GYE852037:GYE852038 HIA852037:HIA852038 HRW852037:HRW852038 IBS852037:IBS852038 ILO852037:ILO852038 IVK852037:IVK852038 JFG852037:JFG852038 JPC852037:JPC852038 JYY852037:JYY852038 KIU852037:KIU852038 KSQ852037:KSQ852038 LCM852037:LCM852038 LMI852037:LMI852038 LWE852037:LWE852038 MGA852037:MGA852038 MPW852037:MPW852038 MZS852037:MZS852038 NJO852037:NJO852038 NTK852037:NTK852038 ODG852037:ODG852038 ONC852037:ONC852038 OWY852037:OWY852038 PGU852037:PGU852038 PQQ852037:PQQ852038 QAM852037:QAM852038 QKI852037:QKI852038 QUE852037:QUE852038 REA852037:REA852038 RNW852037:RNW852038 RXS852037:RXS852038 SHO852037:SHO852038 SRK852037:SRK852038 TBG852037:TBG852038 TLC852037:TLC852038 TUY852037:TUY852038 UEU852037:UEU852038 UOQ852037:UOQ852038 UYM852037:UYM852038 VII852037:VII852038 VSE852037:VSE852038 WCA852037:WCA852038 WLW852037:WLW852038 WVS852037:WVS852038 J917573:J917574 JG917573:JG917574 TC917573:TC917574 ACY917573:ACY917574 AMU917573:AMU917574 AWQ917573:AWQ917574 BGM917573:BGM917574 BQI917573:BQI917574 CAE917573:CAE917574 CKA917573:CKA917574 CTW917573:CTW917574 DDS917573:DDS917574 DNO917573:DNO917574 DXK917573:DXK917574 EHG917573:EHG917574 ERC917573:ERC917574 FAY917573:FAY917574 FKU917573:FKU917574 FUQ917573:FUQ917574 GEM917573:GEM917574 GOI917573:GOI917574 GYE917573:GYE917574 HIA917573:HIA917574 HRW917573:HRW917574 IBS917573:IBS917574 ILO917573:ILO917574 IVK917573:IVK917574 JFG917573:JFG917574 JPC917573:JPC917574 JYY917573:JYY917574 KIU917573:KIU917574 KSQ917573:KSQ917574 LCM917573:LCM917574 LMI917573:LMI917574 LWE917573:LWE917574 MGA917573:MGA917574 MPW917573:MPW917574 MZS917573:MZS917574 NJO917573:NJO917574 NTK917573:NTK917574 ODG917573:ODG917574 ONC917573:ONC917574 OWY917573:OWY917574 PGU917573:PGU917574 PQQ917573:PQQ917574 QAM917573:QAM917574 QKI917573:QKI917574 QUE917573:QUE917574 REA917573:REA917574 RNW917573:RNW917574 RXS917573:RXS917574 SHO917573:SHO917574 SRK917573:SRK917574 TBG917573:TBG917574 TLC917573:TLC917574 TUY917573:TUY917574 UEU917573:UEU917574 UOQ917573:UOQ917574 UYM917573:UYM917574 VII917573:VII917574 VSE917573:VSE917574 WCA917573:WCA917574 WLW917573:WLW917574 WVS917573:WVS917574 J983109:J983110 JG983109:JG983110 TC983109:TC983110 ACY983109:ACY983110 AMU983109:AMU983110 AWQ983109:AWQ983110 BGM983109:BGM983110 BQI983109:BQI983110 CAE983109:CAE983110 CKA983109:CKA983110 CTW983109:CTW983110 DDS983109:DDS983110 DNO983109:DNO983110 DXK983109:DXK983110 EHG983109:EHG983110 ERC983109:ERC983110 FAY983109:FAY983110 FKU983109:FKU983110 FUQ983109:FUQ983110 GEM983109:GEM983110 GOI983109:GOI983110 GYE983109:GYE983110 HIA983109:HIA983110 HRW983109:HRW983110 IBS983109:IBS983110 ILO983109:ILO983110 IVK983109:IVK983110 JFG983109:JFG983110 JPC983109:JPC983110 JYY983109:JYY983110 KIU983109:KIU983110 KSQ983109:KSQ983110 LCM983109:LCM983110 LMI983109:LMI983110 LWE983109:LWE983110 MGA983109:MGA983110 MPW983109:MPW983110 MZS983109:MZS983110 NJO983109:NJO983110 NTK983109:NTK983110 ODG983109:ODG983110 ONC983109:ONC983110 OWY983109:OWY983110 PGU983109:PGU983110 PQQ983109:PQQ983110 QAM983109:QAM983110 QKI983109:QKI983110 QUE983109:QUE983110 REA983109:REA983110 RNW983109:RNW983110 RXS983109:RXS983110 SHO983109:SHO983110 SRK983109:SRK983110 TBG983109:TBG983110 TLC983109:TLC983110 TUY983109:TUY983110 UEU983109:UEU983110 UOQ983109:UOQ983110 UYM983109:UYM983110 VII983109:VII983110 VSE983109:VSE983110 WCA983109:WCA983110 WLW983109:WLW983110 WVS983109:WVS983110 J80:J81 JG88:JG94 TC88:TC94 ACY88:ACY94 AMU88:AMU94 AWQ88:AWQ94 BGM88:BGM94 BQI88:BQI94 CAE88:CAE94 CKA88:CKA94 CTW88:CTW94 DDS88:DDS94 DNO88:DNO94 DXK88:DXK94 EHG88:EHG94 ERC88:ERC94 FAY88:FAY94 FKU88:FKU94 FUQ88:FUQ94 GEM88:GEM94 GOI88:GOI94 GYE88:GYE94 HIA88:HIA94 HRW88:HRW94 IBS88:IBS94 ILO88:ILO94 IVK88:IVK94 JFG88:JFG94 JPC88:JPC94 JYY88:JYY94 KIU88:KIU94 KSQ88:KSQ94 LCM88:LCM94 LMI88:LMI94 LWE88:LWE94 MGA88:MGA94 MPW88:MPW94 MZS88:MZS94 NJO88:NJO94 NTK88:NTK94 ODG88:ODG94 ONC88:ONC94 OWY88:OWY94 PGU88:PGU94 PQQ88:PQQ94 QAM88:QAM94 QKI88:QKI94 QUE88:QUE94 REA88:REA94 RNW88:RNW94 RXS88:RXS94 SHO88:SHO94 SRK88:SRK94 TBG88:TBG94 TLC88:TLC94 TUY88:TUY94 UEU88:UEU94 UOQ88:UOQ94 UYM88:UYM94 VII88:VII94 VSE88:VSE94 WCA88:WCA94 WLW88:WLW94 WVS88:WVS94 J65624:J65630 JG65624:JG65630 TC65624:TC65630 ACY65624:ACY65630 AMU65624:AMU65630 AWQ65624:AWQ65630 BGM65624:BGM65630 BQI65624:BQI65630 CAE65624:CAE65630 CKA65624:CKA65630 CTW65624:CTW65630 DDS65624:DDS65630 DNO65624:DNO65630 DXK65624:DXK65630 EHG65624:EHG65630 ERC65624:ERC65630 FAY65624:FAY65630 FKU65624:FKU65630 FUQ65624:FUQ65630 GEM65624:GEM65630 GOI65624:GOI65630 GYE65624:GYE65630 HIA65624:HIA65630 HRW65624:HRW65630 IBS65624:IBS65630 ILO65624:ILO65630 IVK65624:IVK65630 JFG65624:JFG65630 JPC65624:JPC65630 JYY65624:JYY65630 KIU65624:KIU65630 KSQ65624:KSQ65630 LCM65624:LCM65630 LMI65624:LMI65630 LWE65624:LWE65630 MGA65624:MGA65630 MPW65624:MPW65630 MZS65624:MZS65630 NJO65624:NJO65630 NTK65624:NTK65630 ODG65624:ODG65630 ONC65624:ONC65630 OWY65624:OWY65630 PGU65624:PGU65630 PQQ65624:PQQ65630 QAM65624:QAM65630 QKI65624:QKI65630 QUE65624:QUE65630 REA65624:REA65630 RNW65624:RNW65630 RXS65624:RXS65630 SHO65624:SHO65630 SRK65624:SRK65630 TBG65624:TBG65630 TLC65624:TLC65630 TUY65624:TUY65630 UEU65624:UEU65630 UOQ65624:UOQ65630 UYM65624:UYM65630 VII65624:VII65630 VSE65624:VSE65630 WCA65624:WCA65630 WLW65624:WLW65630 WVS65624:WVS65630 J131160:J131166 JG131160:JG131166 TC131160:TC131166 ACY131160:ACY131166 AMU131160:AMU131166 AWQ131160:AWQ131166 BGM131160:BGM131166 BQI131160:BQI131166 CAE131160:CAE131166 CKA131160:CKA131166 CTW131160:CTW131166 DDS131160:DDS131166 DNO131160:DNO131166 DXK131160:DXK131166 EHG131160:EHG131166 ERC131160:ERC131166 FAY131160:FAY131166 FKU131160:FKU131166 FUQ131160:FUQ131166 GEM131160:GEM131166 GOI131160:GOI131166 GYE131160:GYE131166 HIA131160:HIA131166 HRW131160:HRW131166 IBS131160:IBS131166 ILO131160:ILO131166 IVK131160:IVK131166 JFG131160:JFG131166 JPC131160:JPC131166 JYY131160:JYY131166 KIU131160:KIU131166 KSQ131160:KSQ131166 LCM131160:LCM131166 LMI131160:LMI131166 LWE131160:LWE131166 MGA131160:MGA131166 MPW131160:MPW131166 MZS131160:MZS131166 NJO131160:NJO131166 NTK131160:NTK131166 ODG131160:ODG131166 ONC131160:ONC131166 OWY131160:OWY131166 PGU131160:PGU131166 PQQ131160:PQQ131166 QAM131160:QAM131166 QKI131160:QKI131166 QUE131160:QUE131166 REA131160:REA131166 RNW131160:RNW131166 RXS131160:RXS131166 SHO131160:SHO131166 SRK131160:SRK131166 TBG131160:TBG131166 TLC131160:TLC131166 TUY131160:TUY131166 UEU131160:UEU131166 UOQ131160:UOQ131166 UYM131160:UYM131166 VII131160:VII131166 VSE131160:VSE131166 WCA131160:WCA131166 WLW131160:WLW131166 WVS131160:WVS131166 J196696:J196702 JG196696:JG196702 TC196696:TC196702 ACY196696:ACY196702 AMU196696:AMU196702 AWQ196696:AWQ196702 BGM196696:BGM196702 BQI196696:BQI196702 CAE196696:CAE196702 CKA196696:CKA196702 CTW196696:CTW196702 DDS196696:DDS196702 DNO196696:DNO196702 DXK196696:DXK196702 EHG196696:EHG196702 ERC196696:ERC196702 FAY196696:FAY196702 FKU196696:FKU196702 FUQ196696:FUQ196702 GEM196696:GEM196702 GOI196696:GOI196702 GYE196696:GYE196702 HIA196696:HIA196702 HRW196696:HRW196702 IBS196696:IBS196702 ILO196696:ILO196702 IVK196696:IVK196702 JFG196696:JFG196702 JPC196696:JPC196702 JYY196696:JYY196702 KIU196696:KIU196702 KSQ196696:KSQ196702 LCM196696:LCM196702 LMI196696:LMI196702 LWE196696:LWE196702 MGA196696:MGA196702 MPW196696:MPW196702 MZS196696:MZS196702 NJO196696:NJO196702 NTK196696:NTK196702 ODG196696:ODG196702 ONC196696:ONC196702 OWY196696:OWY196702 PGU196696:PGU196702 PQQ196696:PQQ196702 QAM196696:QAM196702 QKI196696:QKI196702 QUE196696:QUE196702 REA196696:REA196702 RNW196696:RNW196702 RXS196696:RXS196702 SHO196696:SHO196702 SRK196696:SRK196702 TBG196696:TBG196702 TLC196696:TLC196702 TUY196696:TUY196702 UEU196696:UEU196702 UOQ196696:UOQ196702 UYM196696:UYM196702 VII196696:VII196702 VSE196696:VSE196702 WCA196696:WCA196702 WLW196696:WLW196702 WVS196696:WVS196702 J262232:J262238 JG262232:JG262238 TC262232:TC262238 ACY262232:ACY262238 AMU262232:AMU262238 AWQ262232:AWQ262238 BGM262232:BGM262238 BQI262232:BQI262238 CAE262232:CAE262238 CKA262232:CKA262238 CTW262232:CTW262238 DDS262232:DDS262238 DNO262232:DNO262238 DXK262232:DXK262238 EHG262232:EHG262238 ERC262232:ERC262238 FAY262232:FAY262238 FKU262232:FKU262238 FUQ262232:FUQ262238 GEM262232:GEM262238 GOI262232:GOI262238 GYE262232:GYE262238 HIA262232:HIA262238 HRW262232:HRW262238 IBS262232:IBS262238 ILO262232:ILO262238 IVK262232:IVK262238 JFG262232:JFG262238 JPC262232:JPC262238 JYY262232:JYY262238 KIU262232:KIU262238 KSQ262232:KSQ262238 LCM262232:LCM262238 LMI262232:LMI262238 LWE262232:LWE262238 MGA262232:MGA262238 MPW262232:MPW262238 MZS262232:MZS262238 NJO262232:NJO262238 NTK262232:NTK262238 ODG262232:ODG262238 ONC262232:ONC262238 OWY262232:OWY262238 PGU262232:PGU262238 PQQ262232:PQQ262238 QAM262232:QAM262238 QKI262232:QKI262238 QUE262232:QUE262238 REA262232:REA262238 RNW262232:RNW262238 RXS262232:RXS262238 SHO262232:SHO262238 SRK262232:SRK262238 TBG262232:TBG262238 TLC262232:TLC262238 TUY262232:TUY262238 UEU262232:UEU262238 UOQ262232:UOQ262238 UYM262232:UYM262238 VII262232:VII262238 VSE262232:VSE262238 WCA262232:WCA262238 WLW262232:WLW262238 WVS262232:WVS262238 J327768:J327774 JG327768:JG327774 TC327768:TC327774 ACY327768:ACY327774 AMU327768:AMU327774 AWQ327768:AWQ327774 BGM327768:BGM327774 BQI327768:BQI327774 CAE327768:CAE327774 CKA327768:CKA327774 CTW327768:CTW327774 DDS327768:DDS327774 DNO327768:DNO327774 DXK327768:DXK327774 EHG327768:EHG327774 ERC327768:ERC327774 FAY327768:FAY327774 FKU327768:FKU327774 FUQ327768:FUQ327774 GEM327768:GEM327774 GOI327768:GOI327774 GYE327768:GYE327774 HIA327768:HIA327774 HRW327768:HRW327774 IBS327768:IBS327774 ILO327768:ILO327774 IVK327768:IVK327774 JFG327768:JFG327774 JPC327768:JPC327774 JYY327768:JYY327774 KIU327768:KIU327774 KSQ327768:KSQ327774 LCM327768:LCM327774 LMI327768:LMI327774 LWE327768:LWE327774 MGA327768:MGA327774 MPW327768:MPW327774 MZS327768:MZS327774 NJO327768:NJO327774 NTK327768:NTK327774 ODG327768:ODG327774 ONC327768:ONC327774 OWY327768:OWY327774 PGU327768:PGU327774 PQQ327768:PQQ327774 QAM327768:QAM327774 QKI327768:QKI327774 QUE327768:QUE327774 REA327768:REA327774 RNW327768:RNW327774 RXS327768:RXS327774 SHO327768:SHO327774 SRK327768:SRK327774 TBG327768:TBG327774 TLC327768:TLC327774 TUY327768:TUY327774 UEU327768:UEU327774 UOQ327768:UOQ327774 UYM327768:UYM327774 VII327768:VII327774 VSE327768:VSE327774 WCA327768:WCA327774 WLW327768:WLW327774 WVS327768:WVS327774 J393304:J393310 JG393304:JG393310 TC393304:TC393310 ACY393304:ACY393310 AMU393304:AMU393310 AWQ393304:AWQ393310 BGM393304:BGM393310 BQI393304:BQI393310 CAE393304:CAE393310 CKA393304:CKA393310 CTW393304:CTW393310 DDS393304:DDS393310 DNO393304:DNO393310 DXK393304:DXK393310 EHG393304:EHG393310 ERC393304:ERC393310 FAY393304:FAY393310 FKU393304:FKU393310 FUQ393304:FUQ393310 GEM393304:GEM393310 GOI393304:GOI393310 GYE393304:GYE393310 HIA393304:HIA393310 HRW393304:HRW393310 IBS393304:IBS393310 ILO393304:ILO393310 IVK393304:IVK393310 JFG393304:JFG393310 JPC393304:JPC393310 JYY393304:JYY393310 KIU393304:KIU393310 KSQ393304:KSQ393310 LCM393304:LCM393310 LMI393304:LMI393310 LWE393304:LWE393310 MGA393304:MGA393310 MPW393304:MPW393310 MZS393304:MZS393310 NJO393304:NJO393310 NTK393304:NTK393310 ODG393304:ODG393310 ONC393304:ONC393310 OWY393304:OWY393310 PGU393304:PGU393310 PQQ393304:PQQ393310 QAM393304:QAM393310 QKI393304:QKI393310 QUE393304:QUE393310 REA393304:REA393310 RNW393304:RNW393310 RXS393304:RXS393310 SHO393304:SHO393310 SRK393304:SRK393310 TBG393304:TBG393310 TLC393304:TLC393310 TUY393304:TUY393310 UEU393304:UEU393310 UOQ393304:UOQ393310 UYM393304:UYM393310 VII393304:VII393310 VSE393304:VSE393310 WCA393304:WCA393310 WLW393304:WLW393310 WVS393304:WVS393310 J458840:J458846 JG458840:JG458846 TC458840:TC458846 ACY458840:ACY458846 AMU458840:AMU458846 AWQ458840:AWQ458846 BGM458840:BGM458846 BQI458840:BQI458846 CAE458840:CAE458846 CKA458840:CKA458846 CTW458840:CTW458846 DDS458840:DDS458846 DNO458840:DNO458846 DXK458840:DXK458846 EHG458840:EHG458846 ERC458840:ERC458846 FAY458840:FAY458846 FKU458840:FKU458846 FUQ458840:FUQ458846 GEM458840:GEM458846 GOI458840:GOI458846 GYE458840:GYE458846 HIA458840:HIA458846 HRW458840:HRW458846 IBS458840:IBS458846 ILO458840:ILO458846 IVK458840:IVK458846 JFG458840:JFG458846 JPC458840:JPC458846 JYY458840:JYY458846 KIU458840:KIU458846 KSQ458840:KSQ458846 LCM458840:LCM458846 LMI458840:LMI458846 LWE458840:LWE458846 MGA458840:MGA458846 MPW458840:MPW458846 MZS458840:MZS458846 NJO458840:NJO458846 NTK458840:NTK458846 ODG458840:ODG458846 ONC458840:ONC458846 OWY458840:OWY458846 PGU458840:PGU458846 PQQ458840:PQQ458846 QAM458840:QAM458846 QKI458840:QKI458846 QUE458840:QUE458846 REA458840:REA458846 RNW458840:RNW458846 RXS458840:RXS458846 SHO458840:SHO458846 SRK458840:SRK458846 TBG458840:TBG458846 TLC458840:TLC458846 TUY458840:TUY458846 UEU458840:UEU458846 UOQ458840:UOQ458846 UYM458840:UYM458846 VII458840:VII458846 VSE458840:VSE458846 WCA458840:WCA458846 WLW458840:WLW458846 WVS458840:WVS458846 J524376:J524382 JG524376:JG524382 TC524376:TC524382 ACY524376:ACY524382 AMU524376:AMU524382 AWQ524376:AWQ524382 BGM524376:BGM524382 BQI524376:BQI524382 CAE524376:CAE524382 CKA524376:CKA524382 CTW524376:CTW524382 DDS524376:DDS524382 DNO524376:DNO524382 DXK524376:DXK524382 EHG524376:EHG524382 ERC524376:ERC524382 FAY524376:FAY524382 FKU524376:FKU524382 FUQ524376:FUQ524382 GEM524376:GEM524382 GOI524376:GOI524382 GYE524376:GYE524382 HIA524376:HIA524382 HRW524376:HRW524382 IBS524376:IBS524382 ILO524376:ILO524382 IVK524376:IVK524382 JFG524376:JFG524382 JPC524376:JPC524382 JYY524376:JYY524382 KIU524376:KIU524382 KSQ524376:KSQ524382 LCM524376:LCM524382 LMI524376:LMI524382 LWE524376:LWE524382 MGA524376:MGA524382 MPW524376:MPW524382 MZS524376:MZS524382 NJO524376:NJO524382 NTK524376:NTK524382 ODG524376:ODG524382 ONC524376:ONC524382 OWY524376:OWY524382 PGU524376:PGU524382 PQQ524376:PQQ524382 QAM524376:QAM524382 QKI524376:QKI524382 QUE524376:QUE524382 REA524376:REA524382 RNW524376:RNW524382 RXS524376:RXS524382 SHO524376:SHO524382 SRK524376:SRK524382 TBG524376:TBG524382 TLC524376:TLC524382 TUY524376:TUY524382 UEU524376:UEU524382 UOQ524376:UOQ524382 UYM524376:UYM524382 VII524376:VII524382 VSE524376:VSE524382 WCA524376:WCA524382 WLW524376:WLW524382 WVS524376:WVS524382 J589912:J589918 JG589912:JG589918 TC589912:TC589918 ACY589912:ACY589918 AMU589912:AMU589918 AWQ589912:AWQ589918 BGM589912:BGM589918 BQI589912:BQI589918 CAE589912:CAE589918 CKA589912:CKA589918 CTW589912:CTW589918 DDS589912:DDS589918 DNO589912:DNO589918 DXK589912:DXK589918 EHG589912:EHG589918 ERC589912:ERC589918 FAY589912:FAY589918 FKU589912:FKU589918 FUQ589912:FUQ589918 GEM589912:GEM589918 GOI589912:GOI589918 GYE589912:GYE589918 HIA589912:HIA589918 HRW589912:HRW589918 IBS589912:IBS589918 ILO589912:ILO589918 IVK589912:IVK589918 JFG589912:JFG589918 JPC589912:JPC589918 JYY589912:JYY589918 KIU589912:KIU589918 KSQ589912:KSQ589918 LCM589912:LCM589918 LMI589912:LMI589918 LWE589912:LWE589918 MGA589912:MGA589918 MPW589912:MPW589918 MZS589912:MZS589918 NJO589912:NJO589918 NTK589912:NTK589918 ODG589912:ODG589918 ONC589912:ONC589918 OWY589912:OWY589918 PGU589912:PGU589918 PQQ589912:PQQ589918 QAM589912:QAM589918 QKI589912:QKI589918 QUE589912:QUE589918 REA589912:REA589918 RNW589912:RNW589918 RXS589912:RXS589918 SHO589912:SHO589918 SRK589912:SRK589918 TBG589912:TBG589918 TLC589912:TLC589918 TUY589912:TUY589918 UEU589912:UEU589918 UOQ589912:UOQ589918 UYM589912:UYM589918 VII589912:VII589918 VSE589912:VSE589918 WCA589912:WCA589918 WLW589912:WLW589918 WVS589912:WVS589918 J655448:J655454 JG655448:JG655454 TC655448:TC655454 ACY655448:ACY655454 AMU655448:AMU655454 AWQ655448:AWQ655454 BGM655448:BGM655454 BQI655448:BQI655454 CAE655448:CAE655454 CKA655448:CKA655454 CTW655448:CTW655454 DDS655448:DDS655454 DNO655448:DNO655454 DXK655448:DXK655454 EHG655448:EHG655454 ERC655448:ERC655454 FAY655448:FAY655454 FKU655448:FKU655454 FUQ655448:FUQ655454 GEM655448:GEM655454 GOI655448:GOI655454 GYE655448:GYE655454 HIA655448:HIA655454 HRW655448:HRW655454 IBS655448:IBS655454 ILO655448:ILO655454 IVK655448:IVK655454 JFG655448:JFG655454 JPC655448:JPC655454 JYY655448:JYY655454 KIU655448:KIU655454 KSQ655448:KSQ655454 LCM655448:LCM655454 LMI655448:LMI655454 LWE655448:LWE655454 MGA655448:MGA655454 MPW655448:MPW655454 MZS655448:MZS655454 NJO655448:NJO655454 NTK655448:NTK655454 ODG655448:ODG655454 ONC655448:ONC655454 OWY655448:OWY655454 PGU655448:PGU655454 PQQ655448:PQQ655454 QAM655448:QAM655454 QKI655448:QKI655454 QUE655448:QUE655454 REA655448:REA655454 RNW655448:RNW655454 RXS655448:RXS655454 SHO655448:SHO655454 SRK655448:SRK655454 TBG655448:TBG655454 TLC655448:TLC655454 TUY655448:TUY655454 UEU655448:UEU655454 UOQ655448:UOQ655454 UYM655448:UYM655454 VII655448:VII655454 VSE655448:VSE655454 WCA655448:WCA655454 WLW655448:WLW655454 WVS655448:WVS655454 J720984:J720990 JG720984:JG720990 TC720984:TC720990 ACY720984:ACY720990 AMU720984:AMU720990 AWQ720984:AWQ720990 BGM720984:BGM720990 BQI720984:BQI720990 CAE720984:CAE720990 CKA720984:CKA720990 CTW720984:CTW720990 DDS720984:DDS720990 DNO720984:DNO720990 DXK720984:DXK720990 EHG720984:EHG720990 ERC720984:ERC720990 FAY720984:FAY720990 FKU720984:FKU720990 FUQ720984:FUQ720990 GEM720984:GEM720990 GOI720984:GOI720990 GYE720984:GYE720990 HIA720984:HIA720990 HRW720984:HRW720990 IBS720984:IBS720990 ILO720984:ILO720990 IVK720984:IVK720990 JFG720984:JFG720990 JPC720984:JPC720990 JYY720984:JYY720990 KIU720984:KIU720990 KSQ720984:KSQ720990 LCM720984:LCM720990 LMI720984:LMI720990 LWE720984:LWE720990 MGA720984:MGA720990 MPW720984:MPW720990 MZS720984:MZS720990 NJO720984:NJO720990 NTK720984:NTK720990 ODG720984:ODG720990 ONC720984:ONC720990 OWY720984:OWY720990 PGU720984:PGU720990 PQQ720984:PQQ720990 QAM720984:QAM720990 QKI720984:QKI720990 QUE720984:QUE720990 REA720984:REA720990 RNW720984:RNW720990 RXS720984:RXS720990 SHO720984:SHO720990 SRK720984:SRK720990 TBG720984:TBG720990 TLC720984:TLC720990 TUY720984:TUY720990 UEU720984:UEU720990 UOQ720984:UOQ720990 UYM720984:UYM720990 VII720984:VII720990 VSE720984:VSE720990 WCA720984:WCA720990 WLW720984:WLW720990 WVS720984:WVS720990 J786520:J786526 JG786520:JG786526 TC786520:TC786526 ACY786520:ACY786526 AMU786520:AMU786526 AWQ786520:AWQ786526 BGM786520:BGM786526 BQI786520:BQI786526 CAE786520:CAE786526 CKA786520:CKA786526 CTW786520:CTW786526 DDS786520:DDS786526 DNO786520:DNO786526 DXK786520:DXK786526 EHG786520:EHG786526 ERC786520:ERC786526 FAY786520:FAY786526 FKU786520:FKU786526 FUQ786520:FUQ786526 GEM786520:GEM786526 GOI786520:GOI786526 GYE786520:GYE786526 HIA786520:HIA786526 HRW786520:HRW786526 IBS786520:IBS786526 ILO786520:ILO786526 IVK786520:IVK786526 JFG786520:JFG786526 JPC786520:JPC786526 JYY786520:JYY786526 KIU786520:KIU786526 KSQ786520:KSQ786526 LCM786520:LCM786526 LMI786520:LMI786526 LWE786520:LWE786526 MGA786520:MGA786526 MPW786520:MPW786526 MZS786520:MZS786526 NJO786520:NJO786526 NTK786520:NTK786526 ODG786520:ODG786526 ONC786520:ONC786526 OWY786520:OWY786526 PGU786520:PGU786526 PQQ786520:PQQ786526 QAM786520:QAM786526 QKI786520:QKI786526 QUE786520:QUE786526 REA786520:REA786526 RNW786520:RNW786526 RXS786520:RXS786526 SHO786520:SHO786526 SRK786520:SRK786526 TBG786520:TBG786526 TLC786520:TLC786526 TUY786520:TUY786526 UEU786520:UEU786526 UOQ786520:UOQ786526 UYM786520:UYM786526 VII786520:VII786526 VSE786520:VSE786526 WCA786520:WCA786526 WLW786520:WLW786526 WVS786520:WVS786526 J852056:J852062 JG852056:JG852062 TC852056:TC852062 ACY852056:ACY852062 AMU852056:AMU852062 AWQ852056:AWQ852062 BGM852056:BGM852062 BQI852056:BQI852062 CAE852056:CAE852062 CKA852056:CKA852062 CTW852056:CTW852062 DDS852056:DDS852062 DNO852056:DNO852062 DXK852056:DXK852062 EHG852056:EHG852062 ERC852056:ERC852062 FAY852056:FAY852062 FKU852056:FKU852062 FUQ852056:FUQ852062 GEM852056:GEM852062 GOI852056:GOI852062 GYE852056:GYE852062 HIA852056:HIA852062 HRW852056:HRW852062 IBS852056:IBS852062 ILO852056:ILO852062 IVK852056:IVK852062 JFG852056:JFG852062 JPC852056:JPC852062 JYY852056:JYY852062 KIU852056:KIU852062 KSQ852056:KSQ852062 LCM852056:LCM852062 LMI852056:LMI852062 LWE852056:LWE852062 MGA852056:MGA852062 MPW852056:MPW852062 MZS852056:MZS852062 NJO852056:NJO852062 NTK852056:NTK852062 ODG852056:ODG852062 ONC852056:ONC852062 OWY852056:OWY852062 PGU852056:PGU852062 PQQ852056:PQQ852062 QAM852056:QAM852062 QKI852056:QKI852062 QUE852056:QUE852062 REA852056:REA852062 RNW852056:RNW852062 RXS852056:RXS852062 SHO852056:SHO852062 SRK852056:SRK852062 TBG852056:TBG852062 TLC852056:TLC852062 TUY852056:TUY852062 UEU852056:UEU852062 UOQ852056:UOQ852062 UYM852056:UYM852062 VII852056:VII852062 VSE852056:VSE852062 WCA852056:WCA852062 WLW852056:WLW852062 WVS852056:WVS852062 J917592:J917598 JG917592:JG917598 TC917592:TC917598 ACY917592:ACY917598 AMU917592:AMU917598 AWQ917592:AWQ917598 BGM917592:BGM917598 BQI917592:BQI917598 CAE917592:CAE917598 CKA917592:CKA917598 CTW917592:CTW917598 DDS917592:DDS917598 DNO917592:DNO917598 DXK917592:DXK917598 EHG917592:EHG917598 ERC917592:ERC917598 FAY917592:FAY917598 FKU917592:FKU917598 FUQ917592:FUQ917598 GEM917592:GEM917598 GOI917592:GOI917598 GYE917592:GYE917598 HIA917592:HIA917598 HRW917592:HRW917598 IBS917592:IBS917598 ILO917592:ILO917598 IVK917592:IVK917598 JFG917592:JFG917598 JPC917592:JPC917598 JYY917592:JYY917598 KIU917592:KIU917598 KSQ917592:KSQ917598 LCM917592:LCM917598 LMI917592:LMI917598 LWE917592:LWE917598 MGA917592:MGA917598 MPW917592:MPW917598 MZS917592:MZS917598 NJO917592:NJO917598 NTK917592:NTK917598 ODG917592:ODG917598 ONC917592:ONC917598 OWY917592:OWY917598 PGU917592:PGU917598 PQQ917592:PQQ917598 QAM917592:QAM917598 QKI917592:QKI917598 QUE917592:QUE917598 REA917592:REA917598 RNW917592:RNW917598 RXS917592:RXS917598 SHO917592:SHO917598 SRK917592:SRK917598 TBG917592:TBG917598 TLC917592:TLC917598 TUY917592:TUY917598 UEU917592:UEU917598 UOQ917592:UOQ917598 UYM917592:UYM917598 VII917592:VII917598 VSE917592:VSE917598 WCA917592:WCA917598 WLW917592:WLW917598 WVS917592:WVS917598 J983128:J983134 JG983128:JG983134 TC983128:TC983134 ACY983128:ACY983134 AMU983128:AMU983134 AWQ983128:AWQ983134 BGM983128:BGM983134 BQI983128:BQI983134 CAE983128:CAE983134 CKA983128:CKA983134 CTW983128:CTW983134 DDS983128:DDS983134 DNO983128:DNO983134 DXK983128:DXK983134 EHG983128:EHG983134 ERC983128:ERC983134 FAY983128:FAY983134 FKU983128:FKU983134 FUQ983128:FUQ983134 GEM983128:GEM983134 GOI983128:GOI983134 GYE983128:GYE983134 HIA983128:HIA983134 HRW983128:HRW983134 IBS983128:IBS983134 ILO983128:ILO983134 IVK983128:IVK983134 JFG983128:JFG983134 JPC983128:JPC983134 JYY983128:JYY983134 KIU983128:KIU983134 KSQ983128:KSQ983134 LCM983128:LCM983134 LMI983128:LMI983134 LWE983128:LWE983134 MGA983128:MGA983134 MPW983128:MPW983134 MZS983128:MZS983134 NJO983128:NJO983134 NTK983128:NTK983134 ODG983128:ODG983134 ONC983128:ONC983134 OWY983128:OWY983134 PGU983128:PGU983134 PQQ983128:PQQ983134 QAM983128:QAM983134 QKI983128:QKI983134 QUE983128:QUE983134 REA983128:REA983134 RNW983128:RNW983134 RXS983128:RXS983134 SHO983128:SHO983134 SRK983128:SRK983134 TBG983128:TBG983134 TLC983128:TLC983134 TUY983128:TUY983134 UEU983128:UEU983134 UOQ983128:UOQ983134 UYM983128:UYM983134 VII983128:VII983134 VSE983128:VSE983134 WCA983128:WCA983134 WLW983128:WLW983134 WVS983128:WVS983134 J96 JG96 TC96 ACY96 AMU96 AWQ96 BGM96 BQI96 CAE96 CKA96 CTW96 DDS96 DNO96 DXK96 EHG96 ERC96 FAY96 FKU96 FUQ96 GEM96 GOI96 GYE96 HIA96 HRW96 IBS96 ILO96 IVK96 JFG96 JPC96 JYY96 KIU96 KSQ96 LCM96 LMI96 LWE96 MGA96 MPW96 MZS96 NJO96 NTK96 ODG96 ONC96 OWY96 PGU96 PQQ96 QAM96 QKI96 QUE96 REA96 RNW96 RXS96 SHO96 SRK96 TBG96 TLC96 TUY96 UEU96 UOQ96 UYM96 VII96 VSE96 WCA96 WLW96 WVS96 J65632 JG65632 TC65632 ACY65632 AMU65632 AWQ65632 BGM65632 BQI65632 CAE65632 CKA65632 CTW65632 DDS65632 DNO65632 DXK65632 EHG65632 ERC65632 FAY65632 FKU65632 FUQ65632 GEM65632 GOI65632 GYE65632 HIA65632 HRW65632 IBS65632 ILO65632 IVK65632 JFG65632 JPC65632 JYY65632 KIU65632 KSQ65632 LCM65632 LMI65632 LWE65632 MGA65632 MPW65632 MZS65632 NJO65632 NTK65632 ODG65632 ONC65632 OWY65632 PGU65632 PQQ65632 QAM65632 QKI65632 QUE65632 REA65632 RNW65632 RXS65632 SHO65632 SRK65632 TBG65632 TLC65632 TUY65632 UEU65632 UOQ65632 UYM65632 VII65632 VSE65632 WCA65632 WLW65632 WVS65632 J131168 JG131168 TC131168 ACY131168 AMU131168 AWQ131168 BGM131168 BQI131168 CAE131168 CKA131168 CTW131168 DDS131168 DNO131168 DXK131168 EHG131168 ERC131168 FAY131168 FKU131168 FUQ131168 GEM131168 GOI131168 GYE131168 HIA131168 HRW131168 IBS131168 ILO131168 IVK131168 JFG131168 JPC131168 JYY131168 KIU131168 KSQ131168 LCM131168 LMI131168 LWE131168 MGA131168 MPW131168 MZS131168 NJO131168 NTK131168 ODG131168 ONC131168 OWY131168 PGU131168 PQQ131168 QAM131168 QKI131168 QUE131168 REA131168 RNW131168 RXS131168 SHO131168 SRK131168 TBG131168 TLC131168 TUY131168 UEU131168 UOQ131168 UYM131168 VII131168 VSE131168 WCA131168 WLW131168 WVS131168 J196704 JG196704 TC196704 ACY196704 AMU196704 AWQ196704 BGM196704 BQI196704 CAE196704 CKA196704 CTW196704 DDS196704 DNO196704 DXK196704 EHG196704 ERC196704 FAY196704 FKU196704 FUQ196704 GEM196704 GOI196704 GYE196704 HIA196704 HRW196704 IBS196704 ILO196704 IVK196704 JFG196704 JPC196704 JYY196704 KIU196704 KSQ196704 LCM196704 LMI196704 LWE196704 MGA196704 MPW196704 MZS196704 NJO196704 NTK196704 ODG196704 ONC196704 OWY196704 PGU196704 PQQ196704 QAM196704 QKI196704 QUE196704 REA196704 RNW196704 RXS196704 SHO196704 SRK196704 TBG196704 TLC196704 TUY196704 UEU196704 UOQ196704 UYM196704 VII196704 VSE196704 WCA196704 WLW196704 WVS196704 J262240 JG262240 TC262240 ACY262240 AMU262240 AWQ262240 BGM262240 BQI262240 CAE262240 CKA262240 CTW262240 DDS262240 DNO262240 DXK262240 EHG262240 ERC262240 FAY262240 FKU262240 FUQ262240 GEM262240 GOI262240 GYE262240 HIA262240 HRW262240 IBS262240 ILO262240 IVK262240 JFG262240 JPC262240 JYY262240 KIU262240 KSQ262240 LCM262240 LMI262240 LWE262240 MGA262240 MPW262240 MZS262240 NJO262240 NTK262240 ODG262240 ONC262240 OWY262240 PGU262240 PQQ262240 QAM262240 QKI262240 QUE262240 REA262240 RNW262240 RXS262240 SHO262240 SRK262240 TBG262240 TLC262240 TUY262240 UEU262240 UOQ262240 UYM262240 VII262240 VSE262240 WCA262240 WLW262240 WVS262240 J327776 JG327776 TC327776 ACY327776 AMU327776 AWQ327776 BGM327776 BQI327776 CAE327776 CKA327776 CTW327776 DDS327776 DNO327776 DXK327776 EHG327776 ERC327776 FAY327776 FKU327776 FUQ327776 GEM327776 GOI327776 GYE327776 HIA327776 HRW327776 IBS327776 ILO327776 IVK327776 JFG327776 JPC327776 JYY327776 KIU327776 KSQ327776 LCM327776 LMI327776 LWE327776 MGA327776 MPW327776 MZS327776 NJO327776 NTK327776 ODG327776 ONC327776 OWY327776 PGU327776 PQQ327776 QAM327776 QKI327776 QUE327776 REA327776 RNW327776 RXS327776 SHO327776 SRK327776 TBG327776 TLC327776 TUY327776 UEU327776 UOQ327776 UYM327776 VII327776 VSE327776 WCA327776 WLW327776 WVS327776 J393312 JG393312 TC393312 ACY393312 AMU393312 AWQ393312 BGM393312 BQI393312 CAE393312 CKA393312 CTW393312 DDS393312 DNO393312 DXK393312 EHG393312 ERC393312 FAY393312 FKU393312 FUQ393312 GEM393312 GOI393312 GYE393312 HIA393312 HRW393312 IBS393312 ILO393312 IVK393312 JFG393312 JPC393312 JYY393312 KIU393312 KSQ393312 LCM393312 LMI393312 LWE393312 MGA393312 MPW393312 MZS393312 NJO393312 NTK393312 ODG393312 ONC393312 OWY393312 PGU393312 PQQ393312 QAM393312 QKI393312 QUE393312 REA393312 RNW393312 RXS393312 SHO393312 SRK393312 TBG393312 TLC393312 TUY393312 UEU393312 UOQ393312 UYM393312 VII393312 VSE393312 WCA393312 WLW393312 WVS393312 J458848 JG458848 TC458848 ACY458848 AMU458848 AWQ458848 BGM458848 BQI458848 CAE458848 CKA458848 CTW458848 DDS458848 DNO458848 DXK458848 EHG458848 ERC458848 FAY458848 FKU458848 FUQ458848 GEM458848 GOI458848 GYE458848 HIA458848 HRW458848 IBS458848 ILO458848 IVK458848 JFG458848 JPC458848 JYY458848 KIU458848 KSQ458848 LCM458848 LMI458848 LWE458848 MGA458848 MPW458848 MZS458848 NJO458848 NTK458848 ODG458848 ONC458848 OWY458848 PGU458848 PQQ458848 QAM458848 QKI458848 QUE458848 REA458848 RNW458848 RXS458848 SHO458848 SRK458848 TBG458848 TLC458848 TUY458848 UEU458848 UOQ458848 UYM458848 VII458848 VSE458848 WCA458848 WLW458848 WVS458848 J524384 JG524384 TC524384 ACY524384 AMU524384 AWQ524384 BGM524384 BQI524384 CAE524384 CKA524384 CTW524384 DDS524384 DNO524384 DXK524384 EHG524384 ERC524384 FAY524384 FKU524384 FUQ524384 GEM524384 GOI524384 GYE524384 HIA524384 HRW524384 IBS524384 ILO524384 IVK524384 JFG524384 JPC524384 JYY524384 KIU524384 KSQ524384 LCM524384 LMI524384 LWE524384 MGA524384 MPW524384 MZS524384 NJO524384 NTK524384 ODG524384 ONC524384 OWY524384 PGU524384 PQQ524384 QAM524384 QKI524384 QUE524384 REA524384 RNW524384 RXS524384 SHO524384 SRK524384 TBG524384 TLC524384 TUY524384 UEU524384 UOQ524384 UYM524384 VII524384 VSE524384 WCA524384 WLW524384 WVS524384 J589920 JG589920 TC589920 ACY589920 AMU589920 AWQ589920 BGM589920 BQI589920 CAE589920 CKA589920 CTW589920 DDS589920 DNO589920 DXK589920 EHG589920 ERC589920 FAY589920 FKU589920 FUQ589920 GEM589920 GOI589920 GYE589920 HIA589920 HRW589920 IBS589920 ILO589920 IVK589920 JFG589920 JPC589920 JYY589920 KIU589920 KSQ589920 LCM589920 LMI589920 LWE589920 MGA589920 MPW589920 MZS589920 NJO589920 NTK589920 ODG589920 ONC589920 OWY589920 PGU589920 PQQ589920 QAM589920 QKI589920 QUE589920 REA589920 RNW589920 RXS589920 SHO589920 SRK589920 TBG589920 TLC589920 TUY589920 UEU589920 UOQ589920 UYM589920 VII589920 VSE589920 WCA589920 WLW589920 WVS589920 J655456 JG655456 TC655456 ACY655456 AMU655456 AWQ655456 BGM655456 BQI655456 CAE655456 CKA655456 CTW655456 DDS655456 DNO655456 DXK655456 EHG655456 ERC655456 FAY655456 FKU655456 FUQ655456 GEM655456 GOI655456 GYE655456 HIA655456 HRW655456 IBS655456 ILO655456 IVK655456 JFG655456 JPC655456 JYY655456 KIU655456 KSQ655456 LCM655456 LMI655456 LWE655456 MGA655456 MPW655456 MZS655456 NJO655456 NTK655456 ODG655456 ONC655456 OWY655456 PGU655456 PQQ655456 QAM655456 QKI655456 QUE655456 REA655456 RNW655456 RXS655456 SHO655456 SRK655456 TBG655456 TLC655456 TUY655456 UEU655456 UOQ655456 UYM655456 VII655456 VSE655456 WCA655456 WLW655456 WVS655456 J720992 JG720992 TC720992 ACY720992 AMU720992 AWQ720992 BGM720992 BQI720992 CAE720992 CKA720992 CTW720992 DDS720992 DNO720992 DXK720992 EHG720992 ERC720992 FAY720992 FKU720992 FUQ720992 GEM720992 GOI720992 GYE720992 HIA720992 HRW720992 IBS720992 ILO720992 IVK720992 JFG720992 JPC720992 JYY720992 KIU720992 KSQ720992 LCM720992 LMI720992 LWE720992 MGA720992 MPW720992 MZS720992 NJO720992 NTK720992 ODG720992 ONC720992 OWY720992 PGU720992 PQQ720992 QAM720992 QKI720992 QUE720992 REA720992 RNW720992 RXS720992 SHO720992 SRK720992 TBG720992 TLC720992 TUY720992 UEU720992 UOQ720992 UYM720992 VII720992 VSE720992 WCA720992 WLW720992 WVS720992 J786528 JG786528 TC786528 ACY786528 AMU786528 AWQ786528 BGM786528 BQI786528 CAE786528 CKA786528 CTW786528 DDS786528 DNO786528 DXK786528 EHG786528 ERC786528 FAY786528 FKU786528 FUQ786528 GEM786528 GOI786528 GYE786528 HIA786528 HRW786528 IBS786528 ILO786528 IVK786528 JFG786528 JPC786528 JYY786528 KIU786528 KSQ786528 LCM786528 LMI786528 LWE786528 MGA786528 MPW786528 MZS786528 NJO786528 NTK786528 ODG786528 ONC786528 OWY786528 PGU786528 PQQ786528 QAM786528 QKI786528 QUE786528 REA786528 RNW786528 RXS786528 SHO786528 SRK786528 TBG786528 TLC786528 TUY786528 UEU786528 UOQ786528 UYM786528 VII786528 VSE786528 WCA786528 WLW786528 WVS786528 J852064 JG852064 TC852064 ACY852064 AMU852064 AWQ852064 BGM852064 BQI852064 CAE852064 CKA852064 CTW852064 DDS852064 DNO852064 DXK852064 EHG852064 ERC852064 FAY852064 FKU852064 FUQ852064 GEM852064 GOI852064 GYE852064 HIA852064 HRW852064 IBS852064 ILO852064 IVK852064 JFG852064 JPC852064 JYY852064 KIU852064 KSQ852064 LCM852064 LMI852064 LWE852064 MGA852064 MPW852064 MZS852064 NJO852064 NTK852064 ODG852064 ONC852064 OWY852064 PGU852064 PQQ852064 QAM852064 QKI852064 QUE852064 REA852064 RNW852064 RXS852064 SHO852064 SRK852064 TBG852064 TLC852064 TUY852064 UEU852064 UOQ852064 UYM852064 VII852064 VSE852064 WCA852064 WLW852064 WVS852064 J917600 JG917600 TC917600 ACY917600 AMU917600 AWQ917600 BGM917600 BQI917600 CAE917600 CKA917600 CTW917600 DDS917600 DNO917600 DXK917600 EHG917600 ERC917600 FAY917600 FKU917600 FUQ917600 GEM917600 GOI917600 GYE917600 HIA917600 HRW917600 IBS917600 ILO917600 IVK917600 JFG917600 JPC917600 JYY917600 KIU917600 KSQ917600 LCM917600 LMI917600 LWE917600 MGA917600 MPW917600 MZS917600 NJO917600 NTK917600 ODG917600 ONC917600 OWY917600 PGU917600 PQQ917600 QAM917600 QKI917600 QUE917600 REA917600 RNW917600 RXS917600 SHO917600 SRK917600 TBG917600 TLC917600 TUY917600 UEU917600 UOQ917600 UYM917600 VII917600 VSE917600 WCA917600 WLW917600 WVS917600 J983136 JG983136 TC983136 ACY983136 AMU983136 AWQ983136 BGM983136 BQI983136 CAE983136 CKA983136 CTW983136 DDS983136 DNO983136 DXK983136 EHG983136 ERC983136 FAY983136 FKU983136 FUQ983136 GEM983136 GOI983136 GYE983136 HIA983136 HRW983136 IBS983136 ILO983136 IVK983136 JFG983136 JPC983136 JYY983136 KIU983136 KSQ983136 LCM983136 LMI983136 LWE983136 MGA983136 MPW983136 MZS983136 NJO983136 NTK983136 ODG983136 ONC983136 OWY983136 PGU983136 PQQ983136 QAM983136 QKI983136 QUE983136 REA983136 RNW983136 RXS983136 SHO983136 SRK983136 TBG983136 TLC983136 TUY983136 UEU983136 UOQ983136 UYM983136 VII983136 VSE983136 WCA983136 WLW983136 WVS983136 J88:J94 JG103:JG114 TC103:TC114 ACY103:ACY114 AMU103:AMU114 AWQ103:AWQ114 BGM103:BGM114 BQI103:BQI114 CAE103:CAE114 CKA103:CKA114 CTW103:CTW114 DDS103:DDS114 DNO103:DNO114 DXK103:DXK114 EHG103:EHG114 ERC103:ERC114 FAY103:FAY114 FKU103:FKU114 FUQ103:FUQ114 GEM103:GEM114 GOI103:GOI114 GYE103:GYE114 HIA103:HIA114 HRW103:HRW114 IBS103:IBS114 ILO103:ILO114 IVK103:IVK114 JFG103:JFG114 JPC103:JPC114 JYY103:JYY114 KIU103:KIU114 KSQ103:KSQ114 LCM103:LCM114 LMI103:LMI114 LWE103:LWE114 MGA103:MGA114 MPW103:MPW114 MZS103:MZS114 NJO103:NJO114 NTK103:NTK114 ODG103:ODG114 ONC103:ONC114 OWY103:OWY114 PGU103:PGU114 PQQ103:PQQ114 QAM103:QAM114 QKI103:QKI114 QUE103:QUE114 REA103:REA114 RNW103:RNW114 RXS103:RXS114 SHO103:SHO114 SRK103:SRK114 TBG103:TBG114 TLC103:TLC114 TUY103:TUY114 UEU103:UEU114 UOQ103:UOQ114 UYM103:UYM114 VII103:VII114 VSE103:VSE114 WCA103:WCA114 WLW103:WLW114 WVS103:WVS114 J65639:J65650 JG65639:JG65650 TC65639:TC65650 ACY65639:ACY65650 AMU65639:AMU65650 AWQ65639:AWQ65650 BGM65639:BGM65650 BQI65639:BQI65650 CAE65639:CAE65650 CKA65639:CKA65650 CTW65639:CTW65650 DDS65639:DDS65650 DNO65639:DNO65650 DXK65639:DXK65650 EHG65639:EHG65650 ERC65639:ERC65650 FAY65639:FAY65650 FKU65639:FKU65650 FUQ65639:FUQ65650 GEM65639:GEM65650 GOI65639:GOI65650 GYE65639:GYE65650 HIA65639:HIA65650 HRW65639:HRW65650 IBS65639:IBS65650 ILO65639:ILO65650 IVK65639:IVK65650 JFG65639:JFG65650 JPC65639:JPC65650 JYY65639:JYY65650 KIU65639:KIU65650 KSQ65639:KSQ65650 LCM65639:LCM65650 LMI65639:LMI65650 LWE65639:LWE65650 MGA65639:MGA65650 MPW65639:MPW65650 MZS65639:MZS65650 NJO65639:NJO65650 NTK65639:NTK65650 ODG65639:ODG65650 ONC65639:ONC65650 OWY65639:OWY65650 PGU65639:PGU65650 PQQ65639:PQQ65650 QAM65639:QAM65650 QKI65639:QKI65650 QUE65639:QUE65650 REA65639:REA65650 RNW65639:RNW65650 RXS65639:RXS65650 SHO65639:SHO65650 SRK65639:SRK65650 TBG65639:TBG65650 TLC65639:TLC65650 TUY65639:TUY65650 UEU65639:UEU65650 UOQ65639:UOQ65650 UYM65639:UYM65650 VII65639:VII65650 VSE65639:VSE65650 WCA65639:WCA65650 WLW65639:WLW65650 WVS65639:WVS65650 J131175:J131186 JG131175:JG131186 TC131175:TC131186 ACY131175:ACY131186 AMU131175:AMU131186 AWQ131175:AWQ131186 BGM131175:BGM131186 BQI131175:BQI131186 CAE131175:CAE131186 CKA131175:CKA131186 CTW131175:CTW131186 DDS131175:DDS131186 DNO131175:DNO131186 DXK131175:DXK131186 EHG131175:EHG131186 ERC131175:ERC131186 FAY131175:FAY131186 FKU131175:FKU131186 FUQ131175:FUQ131186 GEM131175:GEM131186 GOI131175:GOI131186 GYE131175:GYE131186 HIA131175:HIA131186 HRW131175:HRW131186 IBS131175:IBS131186 ILO131175:ILO131186 IVK131175:IVK131186 JFG131175:JFG131186 JPC131175:JPC131186 JYY131175:JYY131186 KIU131175:KIU131186 KSQ131175:KSQ131186 LCM131175:LCM131186 LMI131175:LMI131186 LWE131175:LWE131186 MGA131175:MGA131186 MPW131175:MPW131186 MZS131175:MZS131186 NJO131175:NJO131186 NTK131175:NTK131186 ODG131175:ODG131186 ONC131175:ONC131186 OWY131175:OWY131186 PGU131175:PGU131186 PQQ131175:PQQ131186 QAM131175:QAM131186 QKI131175:QKI131186 QUE131175:QUE131186 REA131175:REA131186 RNW131175:RNW131186 RXS131175:RXS131186 SHO131175:SHO131186 SRK131175:SRK131186 TBG131175:TBG131186 TLC131175:TLC131186 TUY131175:TUY131186 UEU131175:UEU131186 UOQ131175:UOQ131186 UYM131175:UYM131186 VII131175:VII131186 VSE131175:VSE131186 WCA131175:WCA131186 WLW131175:WLW131186 WVS131175:WVS131186 J196711:J196722 JG196711:JG196722 TC196711:TC196722 ACY196711:ACY196722 AMU196711:AMU196722 AWQ196711:AWQ196722 BGM196711:BGM196722 BQI196711:BQI196722 CAE196711:CAE196722 CKA196711:CKA196722 CTW196711:CTW196722 DDS196711:DDS196722 DNO196711:DNO196722 DXK196711:DXK196722 EHG196711:EHG196722 ERC196711:ERC196722 FAY196711:FAY196722 FKU196711:FKU196722 FUQ196711:FUQ196722 GEM196711:GEM196722 GOI196711:GOI196722 GYE196711:GYE196722 HIA196711:HIA196722 HRW196711:HRW196722 IBS196711:IBS196722 ILO196711:ILO196722 IVK196711:IVK196722 JFG196711:JFG196722 JPC196711:JPC196722 JYY196711:JYY196722 KIU196711:KIU196722 KSQ196711:KSQ196722 LCM196711:LCM196722 LMI196711:LMI196722 LWE196711:LWE196722 MGA196711:MGA196722 MPW196711:MPW196722 MZS196711:MZS196722 NJO196711:NJO196722 NTK196711:NTK196722 ODG196711:ODG196722 ONC196711:ONC196722 OWY196711:OWY196722 PGU196711:PGU196722 PQQ196711:PQQ196722 QAM196711:QAM196722 QKI196711:QKI196722 QUE196711:QUE196722 REA196711:REA196722 RNW196711:RNW196722 RXS196711:RXS196722 SHO196711:SHO196722 SRK196711:SRK196722 TBG196711:TBG196722 TLC196711:TLC196722 TUY196711:TUY196722 UEU196711:UEU196722 UOQ196711:UOQ196722 UYM196711:UYM196722 VII196711:VII196722 VSE196711:VSE196722 WCA196711:WCA196722 WLW196711:WLW196722 WVS196711:WVS196722 J262247:J262258 JG262247:JG262258 TC262247:TC262258 ACY262247:ACY262258 AMU262247:AMU262258 AWQ262247:AWQ262258 BGM262247:BGM262258 BQI262247:BQI262258 CAE262247:CAE262258 CKA262247:CKA262258 CTW262247:CTW262258 DDS262247:DDS262258 DNO262247:DNO262258 DXK262247:DXK262258 EHG262247:EHG262258 ERC262247:ERC262258 FAY262247:FAY262258 FKU262247:FKU262258 FUQ262247:FUQ262258 GEM262247:GEM262258 GOI262247:GOI262258 GYE262247:GYE262258 HIA262247:HIA262258 HRW262247:HRW262258 IBS262247:IBS262258 ILO262247:ILO262258 IVK262247:IVK262258 JFG262247:JFG262258 JPC262247:JPC262258 JYY262247:JYY262258 KIU262247:KIU262258 KSQ262247:KSQ262258 LCM262247:LCM262258 LMI262247:LMI262258 LWE262247:LWE262258 MGA262247:MGA262258 MPW262247:MPW262258 MZS262247:MZS262258 NJO262247:NJO262258 NTK262247:NTK262258 ODG262247:ODG262258 ONC262247:ONC262258 OWY262247:OWY262258 PGU262247:PGU262258 PQQ262247:PQQ262258 QAM262247:QAM262258 QKI262247:QKI262258 QUE262247:QUE262258 REA262247:REA262258 RNW262247:RNW262258 RXS262247:RXS262258 SHO262247:SHO262258 SRK262247:SRK262258 TBG262247:TBG262258 TLC262247:TLC262258 TUY262247:TUY262258 UEU262247:UEU262258 UOQ262247:UOQ262258 UYM262247:UYM262258 VII262247:VII262258 VSE262247:VSE262258 WCA262247:WCA262258 WLW262247:WLW262258 WVS262247:WVS262258 J327783:J327794 JG327783:JG327794 TC327783:TC327794 ACY327783:ACY327794 AMU327783:AMU327794 AWQ327783:AWQ327794 BGM327783:BGM327794 BQI327783:BQI327794 CAE327783:CAE327794 CKA327783:CKA327794 CTW327783:CTW327794 DDS327783:DDS327794 DNO327783:DNO327794 DXK327783:DXK327794 EHG327783:EHG327794 ERC327783:ERC327794 FAY327783:FAY327794 FKU327783:FKU327794 FUQ327783:FUQ327794 GEM327783:GEM327794 GOI327783:GOI327794 GYE327783:GYE327794 HIA327783:HIA327794 HRW327783:HRW327794 IBS327783:IBS327794 ILO327783:ILO327794 IVK327783:IVK327794 JFG327783:JFG327794 JPC327783:JPC327794 JYY327783:JYY327794 KIU327783:KIU327794 KSQ327783:KSQ327794 LCM327783:LCM327794 LMI327783:LMI327794 LWE327783:LWE327794 MGA327783:MGA327794 MPW327783:MPW327794 MZS327783:MZS327794 NJO327783:NJO327794 NTK327783:NTK327794 ODG327783:ODG327794 ONC327783:ONC327794 OWY327783:OWY327794 PGU327783:PGU327794 PQQ327783:PQQ327794 QAM327783:QAM327794 QKI327783:QKI327794 QUE327783:QUE327794 REA327783:REA327794 RNW327783:RNW327794 RXS327783:RXS327794 SHO327783:SHO327794 SRK327783:SRK327794 TBG327783:TBG327794 TLC327783:TLC327794 TUY327783:TUY327794 UEU327783:UEU327794 UOQ327783:UOQ327794 UYM327783:UYM327794 VII327783:VII327794 VSE327783:VSE327794 WCA327783:WCA327794 WLW327783:WLW327794 WVS327783:WVS327794 J393319:J393330 JG393319:JG393330 TC393319:TC393330 ACY393319:ACY393330 AMU393319:AMU393330 AWQ393319:AWQ393330 BGM393319:BGM393330 BQI393319:BQI393330 CAE393319:CAE393330 CKA393319:CKA393330 CTW393319:CTW393330 DDS393319:DDS393330 DNO393319:DNO393330 DXK393319:DXK393330 EHG393319:EHG393330 ERC393319:ERC393330 FAY393319:FAY393330 FKU393319:FKU393330 FUQ393319:FUQ393330 GEM393319:GEM393330 GOI393319:GOI393330 GYE393319:GYE393330 HIA393319:HIA393330 HRW393319:HRW393330 IBS393319:IBS393330 ILO393319:ILO393330 IVK393319:IVK393330 JFG393319:JFG393330 JPC393319:JPC393330 JYY393319:JYY393330 KIU393319:KIU393330 KSQ393319:KSQ393330 LCM393319:LCM393330 LMI393319:LMI393330 LWE393319:LWE393330 MGA393319:MGA393330 MPW393319:MPW393330 MZS393319:MZS393330 NJO393319:NJO393330 NTK393319:NTK393330 ODG393319:ODG393330 ONC393319:ONC393330 OWY393319:OWY393330 PGU393319:PGU393330 PQQ393319:PQQ393330 QAM393319:QAM393330 QKI393319:QKI393330 QUE393319:QUE393330 REA393319:REA393330 RNW393319:RNW393330 RXS393319:RXS393330 SHO393319:SHO393330 SRK393319:SRK393330 TBG393319:TBG393330 TLC393319:TLC393330 TUY393319:TUY393330 UEU393319:UEU393330 UOQ393319:UOQ393330 UYM393319:UYM393330 VII393319:VII393330 VSE393319:VSE393330 WCA393319:WCA393330 WLW393319:WLW393330 WVS393319:WVS393330 J458855:J458866 JG458855:JG458866 TC458855:TC458866 ACY458855:ACY458866 AMU458855:AMU458866 AWQ458855:AWQ458866 BGM458855:BGM458866 BQI458855:BQI458866 CAE458855:CAE458866 CKA458855:CKA458866 CTW458855:CTW458866 DDS458855:DDS458866 DNO458855:DNO458866 DXK458855:DXK458866 EHG458855:EHG458866 ERC458855:ERC458866 FAY458855:FAY458866 FKU458855:FKU458866 FUQ458855:FUQ458866 GEM458855:GEM458866 GOI458855:GOI458866 GYE458855:GYE458866 HIA458855:HIA458866 HRW458855:HRW458866 IBS458855:IBS458866 ILO458855:ILO458866 IVK458855:IVK458866 JFG458855:JFG458866 JPC458855:JPC458866 JYY458855:JYY458866 KIU458855:KIU458866 KSQ458855:KSQ458866 LCM458855:LCM458866 LMI458855:LMI458866 LWE458855:LWE458866 MGA458855:MGA458866 MPW458855:MPW458866 MZS458855:MZS458866 NJO458855:NJO458866 NTK458855:NTK458866 ODG458855:ODG458866 ONC458855:ONC458866 OWY458855:OWY458866 PGU458855:PGU458866 PQQ458855:PQQ458866 QAM458855:QAM458866 QKI458855:QKI458866 QUE458855:QUE458866 REA458855:REA458866 RNW458855:RNW458866 RXS458855:RXS458866 SHO458855:SHO458866 SRK458855:SRK458866 TBG458855:TBG458866 TLC458855:TLC458866 TUY458855:TUY458866 UEU458855:UEU458866 UOQ458855:UOQ458866 UYM458855:UYM458866 VII458855:VII458866 VSE458855:VSE458866 WCA458855:WCA458866 WLW458855:WLW458866 WVS458855:WVS458866 J524391:J524402 JG524391:JG524402 TC524391:TC524402 ACY524391:ACY524402 AMU524391:AMU524402 AWQ524391:AWQ524402 BGM524391:BGM524402 BQI524391:BQI524402 CAE524391:CAE524402 CKA524391:CKA524402 CTW524391:CTW524402 DDS524391:DDS524402 DNO524391:DNO524402 DXK524391:DXK524402 EHG524391:EHG524402 ERC524391:ERC524402 FAY524391:FAY524402 FKU524391:FKU524402 FUQ524391:FUQ524402 GEM524391:GEM524402 GOI524391:GOI524402 GYE524391:GYE524402 HIA524391:HIA524402 HRW524391:HRW524402 IBS524391:IBS524402 ILO524391:ILO524402 IVK524391:IVK524402 JFG524391:JFG524402 JPC524391:JPC524402 JYY524391:JYY524402 KIU524391:KIU524402 KSQ524391:KSQ524402 LCM524391:LCM524402 LMI524391:LMI524402 LWE524391:LWE524402 MGA524391:MGA524402 MPW524391:MPW524402 MZS524391:MZS524402 NJO524391:NJO524402 NTK524391:NTK524402 ODG524391:ODG524402 ONC524391:ONC524402 OWY524391:OWY524402 PGU524391:PGU524402 PQQ524391:PQQ524402 QAM524391:QAM524402 QKI524391:QKI524402 QUE524391:QUE524402 REA524391:REA524402 RNW524391:RNW524402 RXS524391:RXS524402 SHO524391:SHO524402 SRK524391:SRK524402 TBG524391:TBG524402 TLC524391:TLC524402 TUY524391:TUY524402 UEU524391:UEU524402 UOQ524391:UOQ524402 UYM524391:UYM524402 VII524391:VII524402 VSE524391:VSE524402 WCA524391:WCA524402 WLW524391:WLW524402 WVS524391:WVS524402 J589927:J589938 JG589927:JG589938 TC589927:TC589938 ACY589927:ACY589938 AMU589927:AMU589938 AWQ589927:AWQ589938 BGM589927:BGM589938 BQI589927:BQI589938 CAE589927:CAE589938 CKA589927:CKA589938 CTW589927:CTW589938 DDS589927:DDS589938 DNO589927:DNO589938 DXK589927:DXK589938 EHG589927:EHG589938 ERC589927:ERC589938 FAY589927:FAY589938 FKU589927:FKU589938 FUQ589927:FUQ589938 GEM589927:GEM589938 GOI589927:GOI589938 GYE589927:GYE589938 HIA589927:HIA589938 HRW589927:HRW589938 IBS589927:IBS589938 ILO589927:ILO589938 IVK589927:IVK589938 JFG589927:JFG589938 JPC589927:JPC589938 JYY589927:JYY589938 KIU589927:KIU589938 KSQ589927:KSQ589938 LCM589927:LCM589938 LMI589927:LMI589938 LWE589927:LWE589938 MGA589927:MGA589938 MPW589927:MPW589938 MZS589927:MZS589938 NJO589927:NJO589938 NTK589927:NTK589938 ODG589927:ODG589938 ONC589927:ONC589938 OWY589927:OWY589938 PGU589927:PGU589938 PQQ589927:PQQ589938 QAM589927:QAM589938 QKI589927:QKI589938 QUE589927:QUE589938 REA589927:REA589938 RNW589927:RNW589938 RXS589927:RXS589938 SHO589927:SHO589938 SRK589927:SRK589938 TBG589927:TBG589938 TLC589927:TLC589938 TUY589927:TUY589938 UEU589927:UEU589938 UOQ589927:UOQ589938 UYM589927:UYM589938 VII589927:VII589938 VSE589927:VSE589938 WCA589927:WCA589938 WLW589927:WLW589938 WVS589927:WVS589938 J655463:J655474 JG655463:JG655474 TC655463:TC655474 ACY655463:ACY655474 AMU655463:AMU655474 AWQ655463:AWQ655474 BGM655463:BGM655474 BQI655463:BQI655474 CAE655463:CAE655474 CKA655463:CKA655474 CTW655463:CTW655474 DDS655463:DDS655474 DNO655463:DNO655474 DXK655463:DXK655474 EHG655463:EHG655474 ERC655463:ERC655474 FAY655463:FAY655474 FKU655463:FKU655474 FUQ655463:FUQ655474 GEM655463:GEM655474 GOI655463:GOI655474 GYE655463:GYE655474 HIA655463:HIA655474 HRW655463:HRW655474 IBS655463:IBS655474 ILO655463:ILO655474 IVK655463:IVK655474 JFG655463:JFG655474 JPC655463:JPC655474 JYY655463:JYY655474 KIU655463:KIU655474 KSQ655463:KSQ655474 LCM655463:LCM655474 LMI655463:LMI655474 LWE655463:LWE655474 MGA655463:MGA655474 MPW655463:MPW655474 MZS655463:MZS655474 NJO655463:NJO655474 NTK655463:NTK655474 ODG655463:ODG655474 ONC655463:ONC655474 OWY655463:OWY655474 PGU655463:PGU655474 PQQ655463:PQQ655474 QAM655463:QAM655474 QKI655463:QKI655474 QUE655463:QUE655474 REA655463:REA655474 RNW655463:RNW655474 RXS655463:RXS655474 SHO655463:SHO655474 SRK655463:SRK655474 TBG655463:TBG655474 TLC655463:TLC655474 TUY655463:TUY655474 UEU655463:UEU655474 UOQ655463:UOQ655474 UYM655463:UYM655474 VII655463:VII655474 VSE655463:VSE655474 WCA655463:WCA655474 WLW655463:WLW655474 WVS655463:WVS655474 J720999:J721010 JG720999:JG721010 TC720999:TC721010 ACY720999:ACY721010 AMU720999:AMU721010 AWQ720999:AWQ721010 BGM720999:BGM721010 BQI720999:BQI721010 CAE720999:CAE721010 CKA720999:CKA721010 CTW720999:CTW721010 DDS720999:DDS721010 DNO720999:DNO721010 DXK720999:DXK721010 EHG720999:EHG721010 ERC720999:ERC721010 FAY720999:FAY721010 FKU720999:FKU721010 FUQ720999:FUQ721010 GEM720999:GEM721010 GOI720999:GOI721010 GYE720999:GYE721010 HIA720999:HIA721010 HRW720999:HRW721010 IBS720999:IBS721010 ILO720999:ILO721010 IVK720999:IVK721010 JFG720999:JFG721010 JPC720999:JPC721010 JYY720999:JYY721010 KIU720999:KIU721010 KSQ720999:KSQ721010 LCM720999:LCM721010 LMI720999:LMI721010 LWE720999:LWE721010 MGA720999:MGA721010 MPW720999:MPW721010 MZS720999:MZS721010 NJO720999:NJO721010 NTK720999:NTK721010 ODG720999:ODG721010 ONC720999:ONC721010 OWY720999:OWY721010 PGU720999:PGU721010 PQQ720999:PQQ721010 QAM720999:QAM721010 QKI720999:QKI721010 QUE720999:QUE721010 REA720999:REA721010 RNW720999:RNW721010 RXS720999:RXS721010 SHO720999:SHO721010 SRK720999:SRK721010 TBG720999:TBG721010 TLC720999:TLC721010 TUY720999:TUY721010 UEU720999:UEU721010 UOQ720999:UOQ721010 UYM720999:UYM721010 VII720999:VII721010 VSE720999:VSE721010 WCA720999:WCA721010 WLW720999:WLW721010 WVS720999:WVS721010 J786535:J786546 JG786535:JG786546 TC786535:TC786546 ACY786535:ACY786546 AMU786535:AMU786546 AWQ786535:AWQ786546 BGM786535:BGM786546 BQI786535:BQI786546 CAE786535:CAE786546 CKA786535:CKA786546 CTW786535:CTW786546 DDS786535:DDS786546 DNO786535:DNO786546 DXK786535:DXK786546 EHG786535:EHG786546 ERC786535:ERC786546 FAY786535:FAY786546 FKU786535:FKU786546 FUQ786535:FUQ786546 GEM786535:GEM786546 GOI786535:GOI786546 GYE786535:GYE786546 HIA786535:HIA786546 HRW786535:HRW786546 IBS786535:IBS786546 ILO786535:ILO786546 IVK786535:IVK786546 JFG786535:JFG786546 JPC786535:JPC786546 JYY786535:JYY786546 KIU786535:KIU786546 KSQ786535:KSQ786546 LCM786535:LCM786546 LMI786535:LMI786546 LWE786535:LWE786546 MGA786535:MGA786546 MPW786535:MPW786546 MZS786535:MZS786546 NJO786535:NJO786546 NTK786535:NTK786546 ODG786535:ODG786546 ONC786535:ONC786546 OWY786535:OWY786546 PGU786535:PGU786546 PQQ786535:PQQ786546 QAM786535:QAM786546 QKI786535:QKI786546 QUE786535:QUE786546 REA786535:REA786546 RNW786535:RNW786546 RXS786535:RXS786546 SHO786535:SHO786546 SRK786535:SRK786546 TBG786535:TBG786546 TLC786535:TLC786546 TUY786535:TUY786546 UEU786535:UEU786546 UOQ786535:UOQ786546 UYM786535:UYM786546 VII786535:VII786546 VSE786535:VSE786546 WCA786535:WCA786546 WLW786535:WLW786546 WVS786535:WVS786546 J852071:J852082 JG852071:JG852082 TC852071:TC852082 ACY852071:ACY852082 AMU852071:AMU852082 AWQ852071:AWQ852082 BGM852071:BGM852082 BQI852071:BQI852082 CAE852071:CAE852082 CKA852071:CKA852082 CTW852071:CTW852082 DDS852071:DDS852082 DNO852071:DNO852082 DXK852071:DXK852082 EHG852071:EHG852082 ERC852071:ERC852082 FAY852071:FAY852082 FKU852071:FKU852082 FUQ852071:FUQ852082 GEM852071:GEM852082 GOI852071:GOI852082 GYE852071:GYE852082 HIA852071:HIA852082 HRW852071:HRW852082 IBS852071:IBS852082 ILO852071:ILO852082 IVK852071:IVK852082 JFG852071:JFG852082 JPC852071:JPC852082 JYY852071:JYY852082 KIU852071:KIU852082 KSQ852071:KSQ852082 LCM852071:LCM852082 LMI852071:LMI852082 LWE852071:LWE852082 MGA852071:MGA852082 MPW852071:MPW852082 MZS852071:MZS852082 NJO852071:NJO852082 NTK852071:NTK852082 ODG852071:ODG852082 ONC852071:ONC852082 OWY852071:OWY852082 PGU852071:PGU852082 PQQ852071:PQQ852082 QAM852071:QAM852082 QKI852071:QKI852082 QUE852071:QUE852082 REA852071:REA852082 RNW852071:RNW852082 RXS852071:RXS852082 SHO852071:SHO852082 SRK852071:SRK852082 TBG852071:TBG852082 TLC852071:TLC852082 TUY852071:TUY852082 UEU852071:UEU852082 UOQ852071:UOQ852082 UYM852071:UYM852082 VII852071:VII852082 VSE852071:VSE852082 WCA852071:WCA852082 WLW852071:WLW852082 WVS852071:WVS852082 J917607:J917618 JG917607:JG917618 TC917607:TC917618 ACY917607:ACY917618 AMU917607:AMU917618 AWQ917607:AWQ917618 BGM917607:BGM917618 BQI917607:BQI917618 CAE917607:CAE917618 CKA917607:CKA917618 CTW917607:CTW917618 DDS917607:DDS917618 DNO917607:DNO917618 DXK917607:DXK917618 EHG917607:EHG917618 ERC917607:ERC917618 FAY917607:FAY917618 FKU917607:FKU917618 FUQ917607:FUQ917618 GEM917607:GEM917618 GOI917607:GOI917618 GYE917607:GYE917618 HIA917607:HIA917618 HRW917607:HRW917618 IBS917607:IBS917618 ILO917607:ILO917618 IVK917607:IVK917618 JFG917607:JFG917618 JPC917607:JPC917618 JYY917607:JYY917618 KIU917607:KIU917618 KSQ917607:KSQ917618 LCM917607:LCM917618 LMI917607:LMI917618 LWE917607:LWE917618 MGA917607:MGA917618 MPW917607:MPW917618 MZS917607:MZS917618 NJO917607:NJO917618 NTK917607:NTK917618 ODG917607:ODG917618 ONC917607:ONC917618 OWY917607:OWY917618 PGU917607:PGU917618 PQQ917607:PQQ917618 QAM917607:QAM917618 QKI917607:QKI917618 QUE917607:QUE917618 REA917607:REA917618 RNW917607:RNW917618 RXS917607:RXS917618 SHO917607:SHO917618 SRK917607:SRK917618 TBG917607:TBG917618 TLC917607:TLC917618 TUY917607:TUY917618 UEU917607:UEU917618 UOQ917607:UOQ917618 UYM917607:UYM917618 VII917607:VII917618 VSE917607:VSE917618 WCA917607:WCA917618 WLW917607:WLW917618 WVS917607:WVS917618 J983143:J983154 JG983143:JG983154 TC983143:TC983154 ACY983143:ACY983154 AMU983143:AMU983154 AWQ983143:AWQ983154 BGM983143:BGM983154 BQI983143:BQI983154 CAE983143:CAE983154 CKA983143:CKA983154 CTW983143:CTW983154 DDS983143:DDS983154 DNO983143:DNO983154 DXK983143:DXK983154 EHG983143:EHG983154 ERC983143:ERC983154 FAY983143:FAY983154 FKU983143:FKU983154 FUQ983143:FUQ983154 GEM983143:GEM983154 GOI983143:GOI983154 GYE983143:GYE983154 HIA983143:HIA983154 HRW983143:HRW983154 IBS983143:IBS983154 ILO983143:ILO983154 IVK983143:IVK983154 JFG983143:JFG983154 JPC983143:JPC983154 JYY983143:JYY983154 KIU983143:KIU983154 KSQ983143:KSQ983154 LCM983143:LCM983154 LMI983143:LMI983154 LWE983143:LWE983154 MGA983143:MGA983154 MPW983143:MPW983154 MZS983143:MZS983154 NJO983143:NJO983154 NTK983143:NTK983154 ODG983143:ODG983154 ONC983143:ONC983154 OWY983143:OWY983154 PGU983143:PGU983154 PQQ983143:PQQ983154 QAM983143:QAM983154 QKI983143:QKI983154 QUE983143:QUE983154 REA983143:REA983154 RNW983143:RNW983154 RXS983143:RXS983154 SHO983143:SHO983154 SRK983143:SRK983154 TBG983143:TBG983154 TLC983143:TLC983154 TUY983143:TUY983154 UEU983143:UEU983154 UOQ983143:UOQ983154 UYM983143:UYM983154 VII983143:VII983154 VSE983143:VSE983154 WCA983143:WCA983154 WLW983143:WLW983154 WVS983143:WVS983154 J57:J59 JG61:JG67 TC61:TC67 ACY61:ACY67 AMU61:AMU67 AWQ61:AWQ67 BGM61:BGM67 BQI61:BQI67 CAE61:CAE67 CKA61:CKA67 CTW61:CTW67 DDS61:DDS67 DNO61:DNO67 DXK61:DXK67 EHG61:EHG67 ERC61:ERC67 FAY61:FAY67 FKU61:FKU67 FUQ61:FUQ67 GEM61:GEM67 GOI61:GOI67 GYE61:GYE67 HIA61:HIA67 HRW61:HRW67 IBS61:IBS67 ILO61:ILO67 IVK61:IVK67 JFG61:JFG67 JPC61:JPC67 JYY61:JYY67 KIU61:KIU67 KSQ61:KSQ67 LCM61:LCM67 LMI61:LMI67 LWE61:LWE67 MGA61:MGA67 MPW61:MPW67 MZS61:MZS67 NJO61:NJO67 NTK61:NTK67 ODG61:ODG67 ONC61:ONC67 OWY61:OWY67 PGU61:PGU67 PQQ61:PQQ67 QAM61:QAM67 QKI61:QKI67 QUE61:QUE67 REA61:REA67 RNW61:RNW67 RXS61:RXS67 SHO61:SHO67 SRK61:SRK67 TBG61:TBG67 TLC61:TLC67 TUY61:TUY67 UEU61:UEU67 UOQ61:UOQ67 UYM61:UYM67 VII61:VII67 VSE61:VSE67 WCA61:WCA67 WLW61:WLW67 WVS61:WVS67 J65597:J65603 JG65597:JG65603 TC65597:TC65603 ACY65597:ACY65603 AMU65597:AMU65603 AWQ65597:AWQ65603 BGM65597:BGM65603 BQI65597:BQI65603 CAE65597:CAE65603 CKA65597:CKA65603 CTW65597:CTW65603 DDS65597:DDS65603 DNO65597:DNO65603 DXK65597:DXK65603 EHG65597:EHG65603 ERC65597:ERC65603 FAY65597:FAY65603 FKU65597:FKU65603 FUQ65597:FUQ65603 GEM65597:GEM65603 GOI65597:GOI65603 GYE65597:GYE65603 HIA65597:HIA65603 HRW65597:HRW65603 IBS65597:IBS65603 ILO65597:ILO65603 IVK65597:IVK65603 JFG65597:JFG65603 JPC65597:JPC65603 JYY65597:JYY65603 KIU65597:KIU65603 KSQ65597:KSQ65603 LCM65597:LCM65603 LMI65597:LMI65603 LWE65597:LWE65603 MGA65597:MGA65603 MPW65597:MPW65603 MZS65597:MZS65603 NJO65597:NJO65603 NTK65597:NTK65603 ODG65597:ODG65603 ONC65597:ONC65603 OWY65597:OWY65603 PGU65597:PGU65603 PQQ65597:PQQ65603 QAM65597:QAM65603 QKI65597:QKI65603 QUE65597:QUE65603 REA65597:REA65603 RNW65597:RNW65603 RXS65597:RXS65603 SHO65597:SHO65603 SRK65597:SRK65603 TBG65597:TBG65603 TLC65597:TLC65603 TUY65597:TUY65603 UEU65597:UEU65603 UOQ65597:UOQ65603 UYM65597:UYM65603 VII65597:VII65603 VSE65597:VSE65603 WCA65597:WCA65603 WLW65597:WLW65603 WVS65597:WVS65603 J131133:J131139 JG131133:JG131139 TC131133:TC131139 ACY131133:ACY131139 AMU131133:AMU131139 AWQ131133:AWQ131139 BGM131133:BGM131139 BQI131133:BQI131139 CAE131133:CAE131139 CKA131133:CKA131139 CTW131133:CTW131139 DDS131133:DDS131139 DNO131133:DNO131139 DXK131133:DXK131139 EHG131133:EHG131139 ERC131133:ERC131139 FAY131133:FAY131139 FKU131133:FKU131139 FUQ131133:FUQ131139 GEM131133:GEM131139 GOI131133:GOI131139 GYE131133:GYE131139 HIA131133:HIA131139 HRW131133:HRW131139 IBS131133:IBS131139 ILO131133:ILO131139 IVK131133:IVK131139 JFG131133:JFG131139 JPC131133:JPC131139 JYY131133:JYY131139 KIU131133:KIU131139 KSQ131133:KSQ131139 LCM131133:LCM131139 LMI131133:LMI131139 LWE131133:LWE131139 MGA131133:MGA131139 MPW131133:MPW131139 MZS131133:MZS131139 NJO131133:NJO131139 NTK131133:NTK131139 ODG131133:ODG131139 ONC131133:ONC131139 OWY131133:OWY131139 PGU131133:PGU131139 PQQ131133:PQQ131139 QAM131133:QAM131139 QKI131133:QKI131139 QUE131133:QUE131139 REA131133:REA131139 RNW131133:RNW131139 RXS131133:RXS131139 SHO131133:SHO131139 SRK131133:SRK131139 TBG131133:TBG131139 TLC131133:TLC131139 TUY131133:TUY131139 UEU131133:UEU131139 UOQ131133:UOQ131139 UYM131133:UYM131139 VII131133:VII131139 VSE131133:VSE131139 WCA131133:WCA131139 WLW131133:WLW131139 WVS131133:WVS131139 J196669:J196675 JG196669:JG196675 TC196669:TC196675 ACY196669:ACY196675 AMU196669:AMU196675 AWQ196669:AWQ196675 BGM196669:BGM196675 BQI196669:BQI196675 CAE196669:CAE196675 CKA196669:CKA196675 CTW196669:CTW196675 DDS196669:DDS196675 DNO196669:DNO196675 DXK196669:DXK196675 EHG196669:EHG196675 ERC196669:ERC196675 FAY196669:FAY196675 FKU196669:FKU196675 FUQ196669:FUQ196675 GEM196669:GEM196675 GOI196669:GOI196675 GYE196669:GYE196675 HIA196669:HIA196675 HRW196669:HRW196675 IBS196669:IBS196675 ILO196669:ILO196675 IVK196669:IVK196675 JFG196669:JFG196675 JPC196669:JPC196675 JYY196669:JYY196675 KIU196669:KIU196675 KSQ196669:KSQ196675 LCM196669:LCM196675 LMI196669:LMI196675 LWE196669:LWE196675 MGA196669:MGA196675 MPW196669:MPW196675 MZS196669:MZS196675 NJO196669:NJO196675 NTK196669:NTK196675 ODG196669:ODG196675 ONC196669:ONC196675 OWY196669:OWY196675 PGU196669:PGU196675 PQQ196669:PQQ196675 QAM196669:QAM196675 QKI196669:QKI196675 QUE196669:QUE196675 REA196669:REA196675 RNW196669:RNW196675 RXS196669:RXS196675 SHO196669:SHO196675 SRK196669:SRK196675 TBG196669:TBG196675 TLC196669:TLC196675 TUY196669:TUY196675 UEU196669:UEU196675 UOQ196669:UOQ196675 UYM196669:UYM196675 VII196669:VII196675 VSE196669:VSE196675 WCA196669:WCA196675 WLW196669:WLW196675 WVS196669:WVS196675 J262205:J262211 JG262205:JG262211 TC262205:TC262211 ACY262205:ACY262211 AMU262205:AMU262211 AWQ262205:AWQ262211 BGM262205:BGM262211 BQI262205:BQI262211 CAE262205:CAE262211 CKA262205:CKA262211 CTW262205:CTW262211 DDS262205:DDS262211 DNO262205:DNO262211 DXK262205:DXK262211 EHG262205:EHG262211 ERC262205:ERC262211 FAY262205:FAY262211 FKU262205:FKU262211 FUQ262205:FUQ262211 GEM262205:GEM262211 GOI262205:GOI262211 GYE262205:GYE262211 HIA262205:HIA262211 HRW262205:HRW262211 IBS262205:IBS262211 ILO262205:ILO262211 IVK262205:IVK262211 JFG262205:JFG262211 JPC262205:JPC262211 JYY262205:JYY262211 KIU262205:KIU262211 KSQ262205:KSQ262211 LCM262205:LCM262211 LMI262205:LMI262211 LWE262205:LWE262211 MGA262205:MGA262211 MPW262205:MPW262211 MZS262205:MZS262211 NJO262205:NJO262211 NTK262205:NTK262211 ODG262205:ODG262211 ONC262205:ONC262211 OWY262205:OWY262211 PGU262205:PGU262211 PQQ262205:PQQ262211 QAM262205:QAM262211 QKI262205:QKI262211 QUE262205:QUE262211 REA262205:REA262211 RNW262205:RNW262211 RXS262205:RXS262211 SHO262205:SHO262211 SRK262205:SRK262211 TBG262205:TBG262211 TLC262205:TLC262211 TUY262205:TUY262211 UEU262205:UEU262211 UOQ262205:UOQ262211 UYM262205:UYM262211 VII262205:VII262211 VSE262205:VSE262211 WCA262205:WCA262211 WLW262205:WLW262211 WVS262205:WVS262211 J327741:J327747 JG327741:JG327747 TC327741:TC327747 ACY327741:ACY327747 AMU327741:AMU327747 AWQ327741:AWQ327747 BGM327741:BGM327747 BQI327741:BQI327747 CAE327741:CAE327747 CKA327741:CKA327747 CTW327741:CTW327747 DDS327741:DDS327747 DNO327741:DNO327747 DXK327741:DXK327747 EHG327741:EHG327747 ERC327741:ERC327747 FAY327741:FAY327747 FKU327741:FKU327747 FUQ327741:FUQ327747 GEM327741:GEM327747 GOI327741:GOI327747 GYE327741:GYE327747 HIA327741:HIA327747 HRW327741:HRW327747 IBS327741:IBS327747 ILO327741:ILO327747 IVK327741:IVK327747 JFG327741:JFG327747 JPC327741:JPC327747 JYY327741:JYY327747 KIU327741:KIU327747 KSQ327741:KSQ327747 LCM327741:LCM327747 LMI327741:LMI327747 LWE327741:LWE327747 MGA327741:MGA327747 MPW327741:MPW327747 MZS327741:MZS327747 NJO327741:NJO327747 NTK327741:NTK327747 ODG327741:ODG327747 ONC327741:ONC327747 OWY327741:OWY327747 PGU327741:PGU327747 PQQ327741:PQQ327747 QAM327741:QAM327747 QKI327741:QKI327747 QUE327741:QUE327747 REA327741:REA327747 RNW327741:RNW327747 RXS327741:RXS327747 SHO327741:SHO327747 SRK327741:SRK327747 TBG327741:TBG327747 TLC327741:TLC327747 TUY327741:TUY327747 UEU327741:UEU327747 UOQ327741:UOQ327747 UYM327741:UYM327747 VII327741:VII327747 VSE327741:VSE327747 WCA327741:WCA327747 WLW327741:WLW327747 WVS327741:WVS327747 J393277:J393283 JG393277:JG393283 TC393277:TC393283 ACY393277:ACY393283 AMU393277:AMU393283 AWQ393277:AWQ393283 BGM393277:BGM393283 BQI393277:BQI393283 CAE393277:CAE393283 CKA393277:CKA393283 CTW393277:CTW393283 DDS393277:DDS393283 DNO393277:DNO393283 DXK393277:DXK393283 EHG393277:EHG393283 ERC393277:ERC393283 FAY393277:FAY393283 FKU393277:FKU393283 FUQ393277:FUQ393283 GEM393277:GEM393283 GOI393277:GOI393283 GYE393277:GYE393283 HIA393277:HIA393283 HRW393277:HRW393283 IBS393277:IBS393283 ILO393277:ILO393283 IVK393277:IVK393283 JFG393277:JFG393283 JPC393277:JPC393283 JYY393277:JYY393283 KIU393277:KIU393283 KSQ393277:KSQ393283 LCM393277:LCM393283 LMI393277:LMI393283 LWE393277:LWE393283 MGA393277:MGA393283 MPW393277:MPW393283 MZS393277:MZS393283 NJO393277:NJO393283 NTK393277:NTK393283 ODG393277:ODG393283 ONC393277:ONC393283 OWY393277:OWY393283 PGU393277:PGU393283 PQQ393277:PQQ393283 QAM393277:QAM393283 QKI393277:QKI393283 QUE393277:QUE393283 REA393277:REA393283 RNW393277:RNW393283 RXS393277:RXS393283 SHO393277:SHO393283 SRK393277:SRK393283 TBG393277:TBG393283 TLC393277:TLC393283 TUY393277:TUY393283 UEU393277:UEU393283 UOQ393277:UOQ393283 UYM393277:UYM393283 VII393277:VII393283 VSE393277:VSE393283 WCA393277:WCA393283 WLW393277:WLW393283 WVS393277:WVS393283 J458813:J458819 JG458813:JG458819 TC458813:TC458819 ACY458813:ACY458819 AMU458813:AMU458819 AWQ458813:AWQ458819 BGM458813:BGM458819 BQI458813:BQI458819 CAE458813:CAE458819 CKA458813:CKA458819 CTW458813:CTW458819 DDS458813:DDS458819 DNO458813:DNO458819 DXK458813:DXK458819 EHG458813:EHG458819 ERC458813:ERC458819 FAY458813:FAY458819 FKU458813:FKU458819 FUQ458813:FUQ458819 GEM458813:GEM458819 GOI458813:GOI458819 GYE458813:GYE458819 HIA458813:HIA458819 HRW458813:HRW458819 IBS458813:IBS458819 ILO458813:ILO458819 IVK458813:IVK458819 JFG458813:JFG458819 JPC458813:JPC458819 JYY458813:JYY458819 KIU458813:KIU458819 KSQ458813:KSQ458819 LCM458813:LCM458819 LMI458813:LMI458819 LWE458813:LWE458819 MGA458813:MGA458819 MPW458813:MPW458819 MZS458813:MZS458819 NJO458813:NJO458819 NTK458813:NTK458819 ODG458813:ODG458819 ONC458813:ONC458819 OWY458813:OWY458819 PGU458813:PGU458819 PQQ458813:PQQ458819 QAM458813:QAM458819 QKI458813:QKI458819 QUE458813:QUE458819 REA458813:REA458819 RNW458813:RNW458819 RXS458813:RXS458819 SHO458813:SHO458819 SRK458813:SRK458819 TBG458813:TBG458819 TLC458813:TLC458819 TUY458813:TUY458819 UEU458813:UEU458819 UOQ458813:UOQ458819 UYM458813:UYM458819 VII458813:VII458819 VSE458813:VSE458819 WCA458813:WCA458819 WLW458813:WLW458819 WVS458813:WVS458819 J524349:J524355 JG524349:JG524355 TC524349:TC524355 ACY524349:ACY524355 AMU524349:AMU524355 AWQ524349:AWQ524355 BGM524349:BGM524355 BQI524349:BQI524355 CAE524349:CAE524355 CKA524349:CKA524355 CTW524349:CTW524355 DDS524349:DDS524355 DNO524349:DNO524355 DXK524349:DXK524355 EHG524349:EHG524355 ERC524349:ERC524355 FAY524349:FAY524355 FKU524349:FKU524355 FUQ524349:FUQ524355 GEM524349:GEM524355 GOI524349:GOI524355 GYE524349:GYE524355 HIA524349:HIA524355 HRW524349:HRW524355 IBS524349:IBS524355 ILO524349:ILO524355 IVK524349:IVK524355 JFG524349:JFG524355 JPC524349:JPC524355 JYY524349:JYY524355 KIU524349:KIU524355 KSQ524349:KSQ524355 LCM524349:LCM524355 LMI524349:LMI524355 LWE524349:LWE524355 MGA524349:MGA524355 MPW524349:MPW524355 MZS524349:MZS524355 NJO524349:NJO524355 NTK524349:NTK524355 ODG524349:ODG524355 ONC524349:ONC524355 OWY524349:OWY524355 PGU524349:PGU524355 PQQ524349:PQQ524355 QAM524349:QAM524355 QKI524349:QKI524355 QUE524349:QUE524355 REA524349:REA524355 RNW524349:RNW524355 RXS524349:RXS524355 SHO524349:SHO524355 SRK524349:SRK524355 TBG524349:TBG524355 TLC524349:TLC524355 TUY524349:TUY524355 UEU524349:UEU524355 UOQ524349:UOQ524355 UYM524349:UYM524355 VII524349:VII524355 VSE524349:VSE524355 WCA524349:WCA524355 WLW524349:WLW524355 WVS524349:WVS524355 J589885:J589891 JG589885:JG589891 TC589885:TC589891 ACY589885:ACY589891 AMU589885:AMU589891 AWQ589885:AWQ589891 BGM589885:BGM589891 BQI589885:BQI589891 CAE589885:CAE589891 CKA589885:CKA589891 CTW589885:CTW589891 DDS589885:DDS589891 DNO589885:DNO589891 DXK589885:DXK589891 EHG589885:EHG589891 ERC589885:ERC589891 FAY589885:FAY589891 FKU589885:FKU589891 FUQ589885:FUQ589891 GEM589885:GEM589891 GOI589885:GOI589891 GYE589885:GYE589891 HIA589885:HIA589891 HRW589885:HRW589891 IBS589885:IBS589891 ILO589885:ILO589891 IVK589885:IVK589891 JFG589885:JFG589891 JPC589885:JPC589891 JYY589885:JYY589891 KIU589885:KIU589891 KSQ589885:KSQ589891 LCM589885:LCM589891 LMI589885:LMI589891 LWE589885:LWE589891 MGA589885:MGA589891 MPW589885:MPW589891 MZS589885:MZS589891 NJO589885:NJO589891 NTK589885:NTK589891 ODG589885:ODG589891 ONC589885:ONC589891 OWY589885:OWY589891 PGU589885:PGU589891 PQQ589885:PQQ589891 QAM589885:QAM589891 QKI589885:QKI589891 QUE589885:QUE589891 REA589885:REA589891 RNW589885:RNW589891 RXS589885:RXS589891 SHO589885:SHO589891 SRK589885:SRK589891 TBG589885:TBG589891 TLC589885:TLC589891 TUY589885:TUY589891 UEU589885:UEU589891 UOQ589885:UOQ589891 UYM589885:UYM589891 VII589885:VII589891 VSE589885:VSE589891 WCA589885:WCA589891 WLW589885:WLW589891 WVS589885:WVS589891 J655421:J655427 JG655421:JG655427 TC655421:TC655427 ACY655421:ACY655427 AMU655421:AMU655427 AWQ655421:AWQ655427 BGM655421:BGM655427 BQI655421:BQI655427 CAE655421:CAE655427 CKA655421:CKA655427 CTW655421:CTW655427 DDS655421:DDS655427 DNO655421:DNO655427 DXK655421:DXK655427 EHG655421:EHG655427 ERC655421:ERC655427 FAY655421:FAY655427 FKU655421:FKU655427 FUQ655421:FUQ655427 GEM655421:GEM655427 GOI655421:GOI655427 GYE655421:GYE655427 HIA655421:HIA655427 HRW655421:HRW655427 IBS655421:IBS655427 ILO655421:ILO655427 IVK655421:IVK655427 JFG655421:JFG655427 JPC655421:JPC655427 JYY655421:JYY655427 KIU655421:KIU655427 KSQ655421:KSQ655427 LCM655421:LCM655427 LMI655421:LMI655427 LWE655421:LWE655427 MGA655421:MGA655427 MPW655421:MPW655427 MZS655421:MZS655427 NJO655421:NJO655427 NTK655421:NTK655427 ODG655421:ODG655427 ONC655421:ONC655427 OWY655421:OWY655427 PGU655421:PGU655427 PQQ655421:PQQ655427 QAM655421:QAM655427 QKI655421:QKI655427 QUE655421:QUE655427 REA655421:REA655427 RNW655421:RNW655427 RXS655421:RXS655427 SHO655421:SHO655427 SRK655421:SRK655427 TBG655421:TBG655427 TLC655421:TLC655427 TUY655421:TUY655427 UEU655421:UEU655427 UOQ655421:UOQ655427 UYM655421:UYM655427 VII655421:VII655427 VSE655421:VSE655427 WCA655421:WCA655427 WLW655421:WLW655427 WVS655421:WVS655427 J720957:J720963 JG720957:JG720963 TC720957:TC720963 ACY720957:ACY720963 AMU720957:AMU720963 AWQ720957:AWQ720963 BGM720957:BGM720963 BQI720957:BQI720963 CAE720957:CAE720963 CKA720957:CKA720963 CTW720957:CTW720963 DDS720957:DDS720963 DNO720957:DNO720963 DXK720957:DXK720963 EHG720957:EHG720963 ERC720957:ERC720963 FAY720957:FAY720963 FKU720957:FKU720963 FUQ720957:FUQ720963 GEM720957:GEM720963 GOI720957:GOI720963 GYE720957:GYE720963 HIA720957:HIA720963 HRW720957:HRW720963 IBS720957:IBS720963 ILO720957:ILO720963 IVK720957:IVK720963 JFG720957:JFG720963 JPC720957:JPC720963 JYY720957:JYY720963 KIU720957:KIU720963 KSQ720957:KSQ720963 LCM720957:LCM720963 LMI720957:LMI720963 LWE720957:LWE720963 MGA720957:MGA720963 MPW720957:MPW720963 MZS720957:MZS720963 NJO720957:NJO720963 NTK720957:NTK720963 ODG720957:ODG720963 ONC720957:ONC720963 OWY720957:OWY720963 PGU720957:PGU720963 PQQ720957:PQQ720963 QAM720957:QAM720963 QKI720957:QKI720963 QUE720957:QUE720963 REA720957:REA720963 RNW720957:RNW720963 RXS720957:RXS720963 SHO720957:SHO720963 SRK720957:SRK720963 TBG720957:TBG720963 TLC720957:TLC720963 TUY720957:TUY720963 UEU720957:UEU720963 UOQ720957:UOQ720963 UYM720957:UYM720963 VII720957:VII720963 VSE720957:VSE720963 WCA720957:WCA720963 WLW720957:WLW720963 WVS720957:WVS720963 J786493:J786499 JG786493:JG786499 TC786493:TC786499 ACY786493:ACY786499 AMU786493:AMU786499 AWQ786493:AWQ786499 BGM786493:BGM786499 BQI786493:BQI786499 CAE786493:CAE786499 CKA786493:CKA786499 CTW786493:CTW786499 DDS786493:DDS786499 DNO786493:DNO786499 DXK786493:DXK786499 EHG786493:EHG786499 ERC786493:ERC786499 FAY786493:FAY786499 FKU786493:FKU786499 FUQ786493:FUQ786499 GEM786493:GEM786499 GOI786493:GOI786499 GYE786493:GYE786499 HIA786493:HIA786499 HRW786493:HRW786499 IBS786493:IBS786499 ILO786493:ILO786499 IVK786493:IVK786499 JFG786493:JFG786499 JPC786493:JPC786499 JYY786493:JYY786499 KIU786493:KIU786499 KSQ786493:KSQ786499 LCM786493:LCM786499 LMI786493:LMI786499 LWE786493:LWE786499 MGA786493:MGA786499 MPW786493:MPW786499 MZS786493:MZS786499 NJO786493:NJO786499 NTK786493:NTK786499 ODG786493:ODG786499 ONC786493:ONC786499 OWY786493:OWY786499 PGU786493:PGU786499 PQQ786493:PQQ786499 QAM786493:QAM786499 QKI786493:QKI786499 QUE786493:QUE786499 REA786493:REA786499 RNW786493:RNW786499 RXS786493:RXS786499 SHO786493:SHO786499 SRK786493:SRK786499 TBG786493:TBG786499 TLC786493:TLC786499 TUY786493:TUY786499 UEU786493:UEU786499 UOQ786493:UOQ786499 UYM786493:UYM786499 VII786493:VII786499 VSE786493:VSE786499 WCA786493:WCA786499 WLW786493:WLW786499 WVS786493:WVS786499 J852029:J852035 JG852029:JG852035 TC852029:TC852035 ACY852029:ACY852035 AMU852029:AMU852035 AWQ852029:AWQ852035 BGM852029:BGM852035 BQI852029:BQI852035 CAE852029:CAE852035 CKA852029:CKA852035 CTW852029:CTW852035 DDS852029:DDS852035 DNO852029:DNO852035 DXK852029:DXK852035 EHG852029:EHG852035 ERC852029:ERC852035 FAY852029:FAY852035 FKU852029:FKU852035 FUQ852029:FUQ852035 GEM852029:GEM852035 GOI852029:GOI852035 GYE852029:GYE852035 HIA852029:HIA852035 HRW852029:HRW852035 IBS852029:IBS852035 ILO852029:ILO852035 IVK852029:IVK852035 JFG852029:JFG852035 JPC852029:JPC852035 JYY852029:JYY852035 KIU852029:KIU852035 KSQ852029:KSQ852035 LCM852029:LCM852035 LMI852029:LMI852035 LWE852029:LWE852035 MGA852029:MGA852035 MPW852029:MPW852035 MZS852029:MZS852035 NJO852029:NJO852035 NTK852029:NTK852035 ODG852029:ODG852035 ONC852029:ONC852035 OWY852029:OWY852035 PGU852029:PGU852035 PQQ852029:PQQ852035 QAM852029:QAM852035 QKI852029:QKI852035 QUE852029:QUE852035 REA852029:REA852035 RNW852029:RNW852035 RXS852029:RXS852035 SHO852029:SHO852035 SRK852029:SRK852035 TBG852029:TBG852035 TLC852029:TLC852035 TUY852029:TUY852035 UEU852029:UEU852035 UOQ852029:UOQ852035 UYM852029:UYM852035 VII852029:VII852035 VSE852029:VSE852035 WCA852029:WCA852035 WLW852029:WLW852035 WVS852029:WVS852035 J917565:J917571 JG917565:JG917571 TC917565:TC917571 ACY917565:ACY917571 AMU917565:AMU917571 AWQ917565:AWQ917571 BGM917565:BGM917571 BQI917565:BQI917571 CAE917565:CAE917571 CKA917565:CKA917571 CTW917565:CTW917571 DDS917565:DDS917571 DNO917565:DNO917571 DXK917565:DXK917571 EHG917565:EHG917571 ERC917565:ERC917571 FAY917565:FAY917571 FKU917565:FKU917571 FUQ917565:FUQ917571 GEM917565:GEM917571 GOI917565:GOI917571 GYE917565:GYE917571 HIA917565:HIA917571 HRW917565:HRW917571 IBS917565:IBS917571 ILO917565:ILO917571 IVK917565:IVK917571 JFG917565:JFG917571 JPC917565:JPC917571 JYY917565:JYY917571 KIU917565:KIU917571 KSQ917565:KSQ917571 LCM917565:LCM917571 LMI917565:LMI917571 LWE917565:LWE917571 MGA917565:MGA917571 MPW917565:MPW917571 MZS917565:MZS917571 NJO917565:NJO917571 NTK917565:NTK917571 ODG917565:ODG917571 ONC917565:ONC917571 OWY917565:OWY917571 PGU917565:PGU917571 PQQ917565:PQQ917571 QAM917565:QAM917571 QKI917565:QKI917571 QUE917565:QUE917571 REA917565:REA917571 RNW917565:RNW917571 RXS917565:RXS917571 SHO917565:SHO917571 SRK917565:SRK917571 TBG917565:TBG917571 TLC917565:TLC917571 TUY917565:TUY917571 UEU917565:UEU917571 UOQ917565:UOQ917571 UYM917565:UYM917571 VII917565:VII917571 VSE917565:VSE917571 WCA917565:WCA917571 WLW917565:WLW917571 WVS917565:WVS917571 J983101:J983107 JG983101:JG983107 TC983101:TC983107 ACY983101:ACY983107 AMU983101:AMU983107 AWQ983101:AWQ983107 BGM983101:BGM983107 BQI983101:BQI983107 CAE983101:CAE983107 CKA983101:CKA983107 CTW983101:CTW983107 DDS983101:DDS983107 DNO983101:DNO983107 DXK983101:DXK983107 EHG983101:EHG983107 ERC983101:ERC983107 FAY983101:FAY983107 FKU983101:FKU983107 FUQ983101:FUQ983107 GEM983101:GEM983107 GOI983101:GOI983107 GYE983101:GYE983107 HIA983101:HIA983107 HRW983101:HRW983107 IBS983101:IBS983107 ILO983101:ILO983107 IVK983101:IVK983107 JFG983101:JFG983107 JPC983101:JPC983107 JYY983101:JYY983107 KIU983101:KIU983107 KSQ983101:KSQ983107 LCM983101:LCM983107 LMI983101:LMI983107 LWE983101:LWE983107 MGA983101:MGA983107 MPW983101:MPW983107 MZS983101:MZS983107 NJO983101:NJO983107 NTK983101:NTK983107 ODG983101:ODG983107 ONC983101:ONC983107 OWY983101:OWY983107 PGU983101:PGU983107 PQQ983101:PQQ983107 QAM983101:QAM983107 QKI983101:QKI983107 QUE983101:QUE983107 REA983101:REA983107 RNW983101:RNW983107 RXS983101:RXS983107 SHO983101:SHO983107 SRK983101:SRK983107 TBG983101:TBG983107 TLC983101:TLC983107 TUY983101:TUY983107 UEU983101:UEU983107 UOQ983101:UOQ983107 UYM983101:UYM983107 VII983101:VII983107 VSE983101:VSE983107 WCA983101:WCA983107 WLW983101:WLW983107 WVS983101:WVS983107 J103:J114 JG122 TC122 ACY122 AMU122 AWQ122 BGM122 BQI122 CAE122 CKA122 CTW122 DDS122 DNO122 DXK122 EHG122 ERC122 FAY122 FKU122 FUQ122 GEM122 GOI122 GYE122 HIA122 HRW122 IBS122 ILO122 IVK122 JFG122 JPC122 JYY122 KIU122 KSQ122 LCM122 LMI122 LWE122 MGA122 MPW122 MZS122 NJO122 NTK122 ODG122 ONC122 OWY122 PGU122 PQQ122 QAM122 QKI122 QUE122 REA122 RNW122 RXS122 SHO122 SRK122 TBG122 TLC122 TUY122 UEU122 UOQ122 UYM122 VII122 VSE122 WCA122 WLW122 WVS122 J65658 JG65658 TC65658 ACY65658 AMU65658 AWQ65658 BGM65658 BQI65658 CAE65658 CKA65658 CTW65658 DDS65658 DNO65658 DXK65658 EHG65658 ERC65658 FAY65658 FKU65658 FUQ65658 GEM65658 GOI65658 GYE65658 HIA65658 HRW65658 IBS65658 ILO65658 IVK65658 JFG65658 JPC65658 JYY65658 KIU65658 KSQ65658 LCM65658 LMI65658 LWE65658 MGA65658 MPW65658 MZS65658 NJO65658 NTK65658 ODG65658 ONC65658 OWY65658 PGU65658 PQQ65658 QAM65658 QKI65658 QUE65658 REA65658 RNW65658 RXS65658 SHO65658 SRK65658 TBG65658 TLC65658 TUY65658 UEU65658 UOQ65658 UYM65658 VII65658 VSE65658 WCA65658 WLW65658 WVS65658 J131194 JG131194 TC131194 ACY131194 AMU131194 AWQ131194 BGM131194 BQI131194 CAE131194 CKA131194 CTW131194 DDS131194 DNO131194 DXK131194 EHG131194 ERC131194 FAY131194 FKU131194 FUQ131194 GEM131194 GOI131194 GYE131194 HIA131194 HRW131194 IBS131194 ILO131194 IVK131194 JFG131194 JPC131194 JYY131194 KIU131194 KSQ131194 LCM131194 LMI131194 LWE131194 MGA131194 MPW131194 MZS131194 NJO131194 NTK131194 ODG131194 ONC131194 OWY131194 PGU131194 PQQ131194 QAM131194 QKI131194 QUE131194 REA131194 RNW131194 RXS131194 SHO131194 SRK131194 TBG131194 TLC131194 TUY131194 UEU131194 UOQ131194 UYM131194 VII131194 VSE131194 WCA131194 WLW131194 WVS131194 J196730 JG196730 TC196730 ACY196730 AMU196730 AWQ196730 BGM196730 BQI196730 CAE196730 CKA196730 CTW196730 DDS196730 DNO196730 DXK196730 EHG196730 ERC196730 FAY196730 FKU196730 FUQ196730 GEM196730 GOI196730 GYE196730 HIA196730 HRW196730 IBS196730 ILO196730 IVK196730 JFG196730 JPC196730 JYY196730 KIU196730 KSQ196730 LCM196730 LMI196730 LWE196730 MGA196730 MPW196730 MZS196730 NJO196730 NTK196730 ODG196730 ONC196730 OWY196730 PGU196730 PQQ196730 QAM196730 QKI196730 QUE196730 REA196730 RNW196730 RXS196730 SHO196730 SRK196730 TBG196730 TLC196730 TUY196730 UEU196730 UOQ196730 UYM196730 VII196730 VSE196730 WCA196730 WLW196730 WVS196730 J262266 JG262266 TC262266 ACY262266 AMU262266 AWQ262266 BGM262266 BQI262266 CAE262266 CKA262266 CTW262266 DDS262266 DNO262266 DXK262266 EHG262266 ERC262266 FAY262266 FKU262266 FUQ262266 GEM262266 GOI262266 GYE262266 HIA262266 HRW262266 IBS262266 ILO262266 IVK262266 JFG262266 JPC262266 JYY262266 KIU262266 KSQ262266 LCM262266 LMI262266 LWE262266 MGA262266 MPW262266 MZS262266 NJO262266 NTK262266 ODG262266 ONC262266 OWY262266 PGU262266 PQQ262266 QAM262266 QKI262266 QUE262266 REA262266 RNW262266 RXS262266 SHO262266 SRK262266 TBG262266 TLC262266 TUY262266 UEU262266 UOQ262266 UYM262266 VII262266 VSE262266 WCA262266 WLW262266 WVS262266 J327802 JG327802 TC327802 ACY327802 AMU327802 AWQ327802 BGM327802 BQI327802 CAE327802 CKA327802 CTW327802 DDS327802 DNO327802 DXK327802 EHG327802 ERC327802 FAY327802 FKU327802 FUQ327802 GEM327802 GOI327802 GYE327802 HIA327802 HRW327802 IBS327802 ILO327802 IVK327802 JFG327802 JPC327802 JYY327802 KIU327802 KSQ327802 LCM327802 LMI327802 LWE327802 MGA327802 MPW327802 MZS327802 NJO327802 NTK327802 ODG327802 ONC327802 OWY327802 PGU327802 PQQ327802 QAM327802 QKI327802 QUE327802 REA327802 RNW327802 RXS327802 SHO327802 SRK327802 TBG327802 TLC327802 TUY327802 UEU327802 UOQ327802 UYM327802 VII327802 VSE327802 WCA327802 WLW327802 WVS327802 J393338 JG393338 TC393338 ACY393338 AMU393338 AWQ393338 BGM393338 BQI393338 CAE393338 CKA393338 CTW393338 DDS393338 DNO393338 DXK393338 EHG393338 ERC393338 FAY393338 FKU393338 FUQ393338 GEM393338 GOI393338 GYE393338 HIA393338 HRW393338 IBS393338 ILO393338 IVK393338 JFG393338 JPC393338 JYY393338 KIU393338 KSQ393338 LCM393338 LMI393338 LWE393338 MGA393338 MPW393338 MZS393338 NJO393338 NTK393338 ODG393338 ONC393338 OWY393338 PGU393338 PQQ393338 QAM393338 QKI393338 QUE393338 REA393338 RNW393338 RXS393338 SHO393338 SRK393338 TBG393338 TLC393338 TUY393338 UEU393338 UOQ393338 UYM393338 VII393338 VSE393338 WCA393338 WLW393338 WVS393338 J458874 JG458874 TC458874 ACY458874 AMU458874 AWQ458874 BGM458874 BQI458874 CAE458874 CKA458874 CTW458874 DDS458874 DNO458874 DXK458874 EHG458874 ERC458874 FAY458874 FKU458874 FUQ458874 GEM458874 GOI458874 GYE458874 HIA458874 HRW458874 IBS458874 ILO458874 IVK458874 JFG458874 JPC458874 JYY458874 KIU458874 KSQ458874 LCM458874 LMI458874 LWE458874 MGA458874 MPW458874 MZS458874 NJO458874 NTK458874 ODG458874 ONC458874 OWY458874 PGU458874 PQQ458874 QAM458874 QKI458874 QUE458874 REA458874 RNW458874 RXS458874 SHO458874 SRK458874 TBG458874 TLC458874 TUY458874 UEU458874 UOQ458874 UYM458874 VII458874 VSE458874 WCA458874 WLW458874 WVS458874 J524410 JG524410 TC524410 ACY524410 AMU524410 AWQ524410 BGM524410 BQI524410 CAE524410 CKA524410 CTW524410 DDS524410 DNO524410 DXK524410 EHG524410 ERC524410 FAY524410 FKU524410 FUQ524410 GEM524410 GOI524410 GYE524410 HIA524410 HRW524410 IBS524410 ILO524410 IVK524410 JFG524410 JPC524410 JYY524410 KIU524410 KSQ524410 LCM524410 LMI524410 LWE524410 MGA524410 MPW524410 MZS524410 NJO524410 NTK524410 ODG524410 ONC524410 OWY524410 PGU524410 PQQ524410 QAM524410 QKI524410 QUE524410 REA524410 RNW524410 RXS524410 SHO524410 SRK524410 TBG524410 TLC524410 TUY524410 UEU524410 UOQ524410 UYM524410 VII524410 VSE524410 WCA524410 WLW524410 WVS524410 J589946 JG589946 TC589946 ACY589946 AMU589946 AWQ589946 BGM589946 BQI589946 CAE589946 CKA589946 CTW589946 DDS589946 DNO589946 DXK589946 EHG589946 ERC589946 FAY589946 FKU589946 FUQ589946 GEM589946 GOI589946 GYE589946 HIA589946 HRW589946 IBS589946 ILO589946 IVK589946 JFG589946 JPC589946 JYY589946 KIU589946 KSQ589946 LCM589946 LMI589946 LWE589946 MGA589946 MPW589946 MZS589946 NJO589946 NTK589946 ODG589946 ONC589946 OWY589946 PGU589946 PQQ589946 QAM589946 QKI589946 QUE589946 REA589946 RNW589946 RXS589946 SHO589946 SRK589946 TBG589946 TLC589946 TUY589946 UEU589946 UOQ589946 UYM589946 VII589946 VSE589946 WCA589946 WLW589946 WVS589946 J655482 JG655482 TC655482 ACY655482 AMU655482 AWQ655482 BGM655482 BQI655482 CAE655482 CKA655482 CTW655482 DDS655482 DNO655482 DXK655482 EHG655482 ERC655482 FAY655482 FKU655482 FUQ655482 GEM655482 GOI655482 GYE655482 HIA655482 HRW655482 IBS655482 ILO655482 IVK655482 JFG655482 JPC655482 JYY655482 KIU655482 KSQ655482 LCM655482 LMI655482 LWE655482 MGA655482 MPW655482 MZS655482 NJO655482 NTK655482 ODG655482 ONC655482 OWY655482 PGU655482 PQQ655482 QAM655482 QKI655482 QUE655482 REA655482 RNW655482 RXS655482 SHO655482 SRK655482 TBG655482 TLC655482 TUY655482 UEU655482 UOQ655482 UYM655482 VII655482 VSE655482 WCA655482 WLW655482 WVS655482 J721018 JG721018 TC721018 ACY721018 AMU721018 AWQ721018 BGM721018 BQI721018 CAE721018 CKA721018 CTW721018 DDS721018 DNO721018 DXK721018 EHG721018 ERC721018 FAY721018 FKU721018 FUQ721018 GEM721018 GOI721018 GYE721018 HIA721018 HRW721018 IBS721018 ILO721018 IVK721018 JFG721018 JPC721018 JYY721018 KIU721018 KSQ721018 LCM721018 LMI721018 LWE721018 MGA721018 MPW721018 MZS721018 NJO721018 NTK721018 ODG721018 ONC721018 OWY721018 PGU721018 PQQ721018 QAM721018 QKI721018 QUE721018 REA721018 RNW721018 RXS721018 SHO721018 SRK721018 TBG721018 TLC721018 TUY721018 UEU721018 UOQ721018 UYM721018 VII721018 VSE721018 WCA721018 WLW721018 WVS721018 J786554 JG786554 TC786554 ACY786554 AMU786554 AWQ786554 BGM786554 BQI786554 CAE786554 CKA786554 CTW786554 DDS786554 DNO786554 DXK786554 EHG786554 ERC786554 FAY786554 FKU786554 FUQ786554 GEM786554 GOI786554 GYE786554 HIA786554 HRW786554 IBS786554 ILO786554 IVK786554 JFG786554 JPC786554 JYY786554 KIU786554 KSQ786554 LCM786554 LMI786554 LWE786554 MGA786554 MPW786554 MZS786554 NJO786554 NTK786554 ODG786554 ONC786554 OWY786554 PGU786554 PQQ786554 QAM786554 QKI786554 QUE786554 REA786554 RNW786554 RXS786554 SHO786554 SRK786554 TBG786554 TLC786554 TUY786554 UEU786554 UOQ786554 UYM786554 VII786554 VSE786554 WCA786554 WLW786554 WVS786554 J852090 JG852090 TC852090 ACY852090 AMU852090 AWQ852090 BGM852090 BQI852090 CAE852090 CKA852090 CTW852090 DDS852090 DNO852090 DXK852090 EHG852090 ERC852090 FAY852090 FKU852090 FUQ852090 GEM852090 GOI852090 GYE852090 HIA852090 HRW852090 IBS852090 ILO852090 IVK852090 JFG852090 JPC852090 JYY852090 KIU852090 KSQ852090 LCM852090 LMI852090 LWE852090 MGA852090 MPW852090 MZS852090 NJO852090 NTK852090 ODG852090 ONC852090 OWY852090 PGU852090 PQQ852090 QAM852090 QKI852090 QUE852090 REA852090 RNW852090 RXS852090 SHO852090 SRK852090 TBG852090 TLC852090 TUY852090 UEU852090 UOQ852090 UYM852090 VII852090 VSE852090 WCA852090 WLW852090 WVS852090 J917626 JG917626 TC917626 ACY917626 AMU917626 AWQ917626 BGM917626 BQI917626 CAE917626 CKA917626 CTW917626 DDS917626 DNO917626 DXK917626 EHG917626 ERC917626 FAY917626 FKU917626 FUQ917626 GEM917626 GOI917626 GYE917626 HIA917626 HRW917626 IBS917626 ILO917626 IVK917626 JFG917626 JPC917626 JYY917626 KIU917626 KSQ917626 LCM917626 LMI917626 LWE917626 MGA917626 MPW917626 MZS917626 NJO917626 NTK917626 ODG917626 ONC917626 OWY917626 PGU917626 PQQ917626 QAM917626 QKI917626 QUE917626 REA917626 RNW917626 RXS917626 SHO917626 SRK917626 TBG917626 TLC917626 TUY917626 UEU917626 UOQ917626 UYM917626 VII917626 VSE917626 WCA917626 WLW917626 WVS917626 J983162 JG983162 TC983162 ACY983162 AMU983162 AWQ983162 BGM983162 BQI983162 CAE983162 CKA983162 CTW983162 DDS983162 DNO983162 DXK983162 EHG983162 ERC983162 FAY983162 FKU983162 FUQ983162 GEM983162 GOI983162 GYE983162 HIA983162 HRW983162 IBS983162 ILO983162 IVK983162 JFG983162 JPC983162 JYY983162 KIU983162 KSQ983162 LCM983162 LMI983162 LWE983162 MGA983162 MPW983162 MZS983162 NJO983162 NTK983162 ODG983162 ONC983162 OWY983162 PGU983162 PQQ983162 QAM983162 QKI983162 QUE983162 REA983162 RNW983162 RXS983162 SHO983162 SRK983162 TBG983162 TLC983162 TUY983162 UEU983162 UOQ983162 UYM983162 VII983162 VSE983162 WCA983162 WLW983162 WVS983162 J122 JG125:JG126 TC125:TC126 ACY125:ACY126 AMU125:AMU126 AWQ125:AWQ126 BGM125:BGM126 BQI125:BQI126 CAE125:CAE126 CKA125:CKA126 CTW125:CTW126 DDS125:DDS126 DNO125:DNO126 DXK125:DXK126 EHG125:EHG126 ERC125:ERC126 FAY125:FAY126 FKU125:FKU126 FUQ125:FUQ126 GEM125:GEM126 GOI125:GOI126 GYE125:GYE126 HIA125:HIA126 HRW125:HRW126 IBS125:IBS126 ILO125:ILO126 IVK125:IVK126 JFG125:JFG126 JPC125:JPC126 JYY125:JYY126 KIU125:KIU126 KSQ125:KSQ126 LCM125:LCM126 LMI125:LMI126 LWE125:LWE126 MGA125:MGA126 MPW125:MPW126 MZS125:MZS126 NJO125:NJO126 NTK125:NTK126 ODG125:ODG126 ONC125:ONC126 OWY125:OWY126 PGU125:PGU126 PQQ125:PQQ126 QAM125:QAM126 QKI125:QKI126 QUE125:QUE126 REA125:REA126 RNW125:RNW126 RXS125:RXS126 SHO125:SHO126 SRK125:SRK126 TBG125:TBG126 TLC125:TLC126 TUY125:TUY126 UEU125:UEU126 UOQ125:UOQ126 UYM125:UYM126 VII125:VII126 VSE125:VSE126 WCA125:WCA126 WLW125:WLW126 WVS125:WVS126 J65661:J65662 JG65661:JG65662 TC65661:TC65662 ACY65661:ACY65662 AMU65661:AMU65662 AWQ65661:AWQ65662 BGM65661:BGM65662 BQI65661:BQI65662 CAE65661:CAE65662 CKA65661:CKA65662 CTW65661:CTW65662 DDS65661:DDS65662 DNO65661:DNO65662 DXK65661:DXK65662 EHG65661:EHG65662 ERC65661:ERC65662 FAY65661:FAY65662 FKU65661:FKU65662 FUQ65661:FUQ65662 GEM65661:GEM65662 GOI65661:GOI65662 GYE65661:GYE65662 HIA65661:HIA65662 HRW65661:HRW65662 IBS65661:IBS65662 ILO65661:ILO65662 IVK65661:IVK65662 JFG65661:JFG65662 JPC65661:JPC65662 JYY65661:JYY65662 KIU65661:KIU65662 KSQ65661:KSQ65662 LCM65661:LCM65662 LMI65661:LMI65662 LWE65661:LWE65662 MGA65661:MGA65662 MPW65661:MPW65662 MZS65661:MZS65662 NJO65661:NJO65662 NTK65661:NTK65662 ODG65661:ODG65662 ONC65661:ONC65662 OWY65661:OWY65662 PGU65661:PGU65662 PQQ65661:PQQ65662 QAM65661:QAM65662 QKI65661:QKI65662 QUE65661:QUE65662 REA65661:REA65662 RNW65661:RNW65662 RXS65661:RXS65662 SHO65661:SHO65662 SRK65661:SRK65662 TBG65661:TBG65662 TLC65661:TLC65662 TUY65661:TUY65662 UEU65661:UEU65662 UOQ65661:UOQ65662 UYM65661:UYM65662 VII65661:VII65662 VSE65661:VSE65662 WCA65661:WCA65662 WLW65661:WLW65662 WVS65661:WVS65662 J131197:J131198 JG131197:JG131198 TC131197:TC131198 ACY131197:ACY131198 AMU131197:AMU131198 AWQ131197:AWQ131198 BGM131197:BGM131198 BQI131197:BQI131198 CAE131197:CAE131198 CKA131197:CKA131198 CTW131197:CTW131198 DDS131197:DDS131198 DNO131197:DNO131198 DXK131197:DXK131198 EHG131197:EHG131198 ERC131197:ERC131198 FAY131197:FAY131198 FKU131197:FKU131198 FUQ131197:FUQ131198 GEM131197:GEM131198 GOI131197:GOI131198 GYE131197:GYE131198 HIA131197:HIA131198 HRW131197:HRW131198 IBS131197:IBS131198 ILO131197:ILO131198 IVK131197:IVK131198 JFG131197:JFG131198 JPC131197:JPC131198 JYY131197:JYY131198 KIU131197:KIU131198 KSQ131197:KSQ131198 LCM131197:LCM131198 LMI131197:LMI131198 LWE131197:LWE131198 MGA131197:MGA131198 MPW131197:MPW131198 MZS131197:MZS131198 NJO131197:NJO131198 NTK131197:NTK131198 ODG131197:ODG131198 ONC131197:ONC131198 OWY131197:OWY131198 PGU131197:PGU131198 PQQ131197:PQQ131198 QAM131197:QAM131198 QKI131197:QKI131198 QUE131197:QUE131198 REA131197:REA131198 RNW131197:RNW131198 RXS131197:RXS131198 SHO131197:SHO131198 SRK131197:SRK131198 TBG131197:TBG131198 TLC131197:TLC131198 TUY131197:TUY131198 UEU131197:UEU131198 UOQ131197:UOQ131198 UYM131197:UYM131198 VII131197:VII131198 VSE131197:VSE131198 WCA131197:WCA131198 WLW131197:WLW131198 WVS131197:WVS131198 J196733:J196734 JG196733:JG196734 TC196733:TC196734 ACY196733:ACY196734 AMU196733:AMU196734 AWQ196733:AWQ196734 BGM196733:BGM196734 BQI196733:BQI196734 CAE196733:CAE196734 CKA196733:CKA196734 CTW196733:CTW196734 DDS196733:DDS196734 DNO196733:DNO196734 DXK196733:DXK196734 EHG196733:EHG196734 ERC196733:ERC196734 FAY196733:FAY196734 FKU196733:FKU196734 FUQ196733:FUQ196734 GEM196733:GEM196734 GOI196733:GOI196734 GYE196733:GYE196734 HIA196733:HIA196734 HRW196733:HRW196734 IBS196733:IBS196734 ILO196733:ILO196734 IVK196733:IVK196734 JFG196733:JFG196734 JPC196733:JPC196734 JYY196733:JYY196734 KIU196733:KIU196734 KSQ196733:KSQ196734 LCM196733:LCM196734 LMI196733:LMI196734 LWE196733:LWE196734 MGA196733:MGA196734 MPW196733:MPW196734 MZS196733:MZS196734 NJO196733:NJO196734 NTK196733:NTK196734 ODG196733:ODG196734 ONC196733:ONC196734 OWY196733:OWY196734 PGU196733:PGU196734 PQQ196733:PQQ196734 QAM196733:QAM196734 QKI196733:QKI196734 QUE196733:QUE196734 REA196733:REA196734 RNW196733:RNW196734 RXS196733:RXS196734 SHO196733:SHO196734 SRK196733:SRK196734 TBG196733:TBG196734 TLC196733:TLC196734 TUY196733:TUY196734 UEU196733:UEU196734 UOQ196733:UOQ196734 UYM196733:UYM196734 VII196733:VII196734 VSE196733:VSE196734 WCA196733:WCA196734 WLW196733:WLW196734 WVS196733:WVS196734 J262269:J262270 JG262269:JG262270 TC262269:TC262270 ACY262269:ACY262270 AMU262269:AMU262270 AWQ262269:AWQ262270 BGM262269:BGM262270 BQI262269:BQI262270 CAE262269:CAE262270 CKA262269:CKA262270 CTW262269:CTW262270 DDS262269:DDS262270 DNO262269:DNO262270 DXK262269:DXK262270 EHG262269:EHG262270 ERC262269:ERC262270 FAY262269:FAY262270 FKU262269:FKU262270 FUQ262269:FUQ262270 GEM262269:GEM262270 GOI262269:GOI262270 GYE262269:GYE262270 HIA262269:HIA262270 HRW262269:HRW262270 IBS262269:IBS262270 ILO262269:ILO262270 IVK262269:IVK262270 JFG262269:JFG262270 JPC262269:JPC262270 JYY262269:JYY262270 KIU262269:KIU262270 KSQ262269:KSQ262270 LCM262269:LCM262270 LMI262269:LMI262270 LWE262269:LWE262270 MGA262269:MGA262270 MPW262269:MPW262270 MZS262269:MZS262270 NJO262269:NJO262270 NTK262269:NTK262270 ODG262269:ODG262270 ONC262269:ONC262270 OWY262269:OWY262270 PGU262269:PGU262270 PQQ262269:PQQ262270 QAM262269:QAM262270 QKI262269:QKI262270 QUE262269:QUE262270 REA262269:REA262270 RNW262269:RNW262270 RXS262269:RXS262270 SHO262269:SHO262270 SRK262269:SRK262270 TBG262269:TBG262270 TLC262269:TLC262270 TUY262269:TUY262270 UEU262269:UEU262270 UOQ262269:UOQ262270 UYM262269:UYM262270 VII262269:VII262270 VSE262269:VSE262270 WCA262269:WCA262270 WLW262269:WLW262270 WVS262269:WVS262270 J327805:J327806 JG327805:JG327806 TC327805:TC327806 ACY327805:ACY327806 AMU327805:AMU327806 AWQ327805:AWQ327806 BGM327805:BGM327806 BQI327805:BQI327806 CAE327805:CAE327806 CKA327805:CKA327806 CTW327805:CTW327806 DDS327805:DDS327806 DNO327805:DNO327806 DXK327805:DXK327806 EHG327805:EHG327806 ERC327805:ERC327806 FAY327805:FAY327806 FKU327805:FKU327806 FUQ327805:FUQ327806 GEM327805:GEM327806 GOI327805:GOI327806 GYE327805:GYE327806 HIA327805:HIA327806 HRW327805:HRW327806 IBS327805:IBS327806 ILO327805:ILO327806 IVK327805:IVK327806 JFG327805:JFG327806 JPC327805:JPC327806 JYY327805:JYY327806 KIU327805:KIU327806 KSQ327805:KSQ327806 LCM327805:LCM327806 LMI327805:LMI327806 LWE327805:LWE327806 MGA327805:MGA327806 MPW327805:MPW327806 MZS327805:MZS327806 NJO327805:NJO327806 NTK327805:NTK327806 ODG327805:ODG327806 ONC327805:ONC327806 OWY327805:OWY327806 PGU327805:PGU327806 PQQ327805:PQQ327806 QAM327805:QAM327806 QKI327805:QKI327806 QUE327805:QUE327806 REA327805:REA327806 RNW327805:RNW327806 RXS327805:RXS327806 SHO327805:SHO327806 SRK327805:SRK327806 TBG327805:TBG327806 TLC327805:TLC327806 TUY327805:TUY327806 UEU327805:UEU327806 UOQ327805:UOQ327806 UYM327805:UYM327806 VII327805:VII327806 VSE327805:VSE327806 WCA327805:WCA327806 WLW327805:WLW327806 WVS327805:WVS327806 J393341:J393342 JG393341:JG393342 TC393341:TC393342 ACY393341:ACY393342 AMU393341:AMU393342 AWQ393341:AWQ393342 BGM393341:BGM393342 BQI393341:BQI393342 CAE393341:CAE393342 CKA393341:CKA393342 CTW393341:CTW393342 DDS393341:DDS393342 DNO393341:DNO393342 DXK393341:DXK393342 EHG393341:EHG393342 ERC393341:ERC393342 FAY393341:FAY393342 FKU393341:FKU393342 FUQ393341:FUQ393342 GEM393341:GEM393342 GOI393341:GOI393342 GYE393341:GYE393342 HIA393341:HIA393342 HRW393341:HRW393342 IBS393341:IBS393342 ILO393341:ILO393342 IVK393341:IVK393342 JFG393341:JFG393342 JPC393341:JPC393342 JYY393341:JYY393342 KIU393341:KIU393342 KSQ393341:KSQ393342 LCM393341:LCM393342 LMI393341:LMI393342 LWE393341:LWE393342 MGA393341:MGA393342 MPW393341:MPW393342 MZS393341:MZS393342 NJO393341:NJO393342 NTK393341:NTK393342 ODG393341:ODG393342 ONC393341:ONC393342 OWY393341:OWY393342 PGU393341:PGU393342 PQQ393341:PQQ393342 QAM393341:QAM393342 QKI393341:QKI393342 QUE393341:QUE393342 REA393341:REA393342 RNW393341:RNW393342 RXS393341:RXS393342 SHO393341:SHO393342 SRK393341:SRK393342 TBG393341:TBG393342 TLC393341:TLC393342 TUY393341:TUY393342 UEU393341:UEU393342 UOQ393341:UOQ393342 UYM393341:UYM393342 VII393341:VII393342 VSE393341:VSE393342 WCA393341:WCA393342 WLW393341:WLW393342 WVS393341:WVS393342 J458877:J458878 JG458877:JG458878 TC458877:TC458878 ACY458877:ACY458878 AMU458877:AMU458878 AWQ458877:AWQ458878 BGM458877:BGM458878 BQI458877:BQI458878 CAE458877:CAE458878 CKA458877:CKA458878 CTW458877:CTW458878 DDS458877:DDS458878 DNO458877:DNO458878 DXK458877:DXK458878 EHG458877:EHG458878 ERC458877:ERC458878 FAY458877:FAY458878 FKU458877:FKU458878 FUQ458877:FUQ458878 GEM458877:GEM458878 GOI458877:GOI458878 GYE458877:GYE458878 HIA458877:HIA458878 HRW458877:HRW458878 IBS458877:IBS458878 ILO458877:ILO458878 IVK458877:IVK458878 JFG458877:JFG458878 JPC458877:JPC458878 JYY458877:JYY458878 KIU458877:KIU458878 KSQ458877:KSQ458878 LCM458877:LCM458878 LMI458877:LMI458878 LWE458877:LWE458878 MGA458877:MGA458878 MPW458877:MPW458878 MZS458877:MZS458878 NJO458877:NJO458878 NTK458877:NTK458878 ODG458877:ODG458878 ONC458877:ONC458878 OWY458877:OWY458878 PGU458877:PGU458878 PQQ458877:PQQ458878 QAM458877:QAM458878 QKI458877:QKI458878 QUE458877:QUE458878 REA458877:REA458878 RNW458877:RNW458878 RXS458877:RXS458878 SHO458877:SHO458878 SRK458877:SRK458878 TBG458877:TBG458878 TLC458877:TLC458878 TUY458877:TUY458878 UEU458877:UEU458878 UOQ458877:UOQ458878 UYM458877:UYM458878 VII458877:VII458878 VSE458877:VSE458878 WCA458877:WCA458878 WLW458877:WLW458878 WVS458877:WVS458878 J524413:J524414 JG524413:JG524414 TC524413:TC524414 ACY524413:ACY524414 AMU524413:AMU524414 AWQ524413:AWQ524414 BGM524413:BGM524414 BQI524413:BQI524414 CAE524413:CAE524414 CKA524413:CKA524414 CTW524413:CTW524414 DDS524413:DDS524414 DNO524413:DNO524414 DXK524413:DXK524414 EHG524413:EHG524414 ERC524413:ERC524414 FAY524413:FAY524414 FKU524413:FKU524414 FUQ524413:FUQ524414 GEM524413:GEM524414 GOI524413:GOI524414 GYE524413:GYE524414 HIA524413:HIA524414 HRW524413:HRW524414 IBS524413:IBS524414 ILO524413:ILO524414 IVK524413:IVK524414 JFG524413:JFG524414 JPC524413:JPC524414 JYY524413:JYY524414 KIU524413:KIU524414 KSQ524413:KSQ524414 LCM524413:LCM524414 LMI524413:LMI524414 LWE524413:LWE524414 MGA524413:MGA524414 MPW524413:MPW524414 MZS524413:MZS524414 NJO524413:NJO524414 NTK524413:NTK524414 ODG524413:ODG524414 ONC524413:ONC524414 OWY524413:OWY524414 PGU524413:PGU524414 PQQ524413:PQQ524414 QAM524413:QAM524414 QKI524413:QKI524414 QUE524413:QUE524414 REA524413:REA524414 RNW524413:RNW524414 RXS524413:RXS524414 SHO524413:SHO524414 SRK524413:SRK524414 TBG524413:TBG524414 TLC524413:TLC524414 TUY524413:TUY524414 UEU524413:UEU524414 UOQ524413:UOQ524414 UYM524413:UYM524414 VII524413:VII524414 VSE524413:VSE524414 WCA524413:WCA524414 WLW524413:WLW524414 WVS524413:WVS524414 J589949:J589950 JG589949:JG589950 TC589949:TC589950 ACY589949:ACY589950 AMU589949:AMU589950 AWQ589949:AWQ589950 BGM589949:BGM589950 BQI589949:BQI589950 CAE589949:CAE589950 CKA589949:CKA589950 CTW589949:CTW589950 DDS589949:DDS589950 DNO589949:DNO589950 DXK589949:DXK589950 EHG589949:EHG589950 ERC589949:ERC589950 FAY589949:FAY589950 FKU589949:FKU589950 FUQ589949:FUQ589950 GEM589949:GEM589950 GOI589949:GOI589950 GYE589949:GYE589950 HIA589949:HIA589950 HRW589949:HRW589950 IBS589949:IBS589950 ILO589949:ILO589950 IVK589949:IVK589950 JFG589949:JFG589950 JPC589949:JPC589950 JYY589949:JYY589950 KIU589949:KIU589950 KSQ589949:KSQ589950 LCM589949:LCM589950 LMI589949:LMI589950 LWE589949:LWE589950 MGA589949:MGA589950 MPW589949:MPW589950 MZS589949:MZS589950 NJO589949:NJO589950 NTK589949:NTK589950 ODG589949:ODG589950 ONC589949:ONC589950 OWY589949:OWY589950 PGU589949:PGU589950 PQQ589949:PQQ589950 QAM589949:QAM589950 QKI589949:QKI589950 QUE589949:QUE589950 REA589949:REA589950 RNW589949:RNW589950 RXS589949:RXS589950 SHO589949:SHO589950 SRK589949:SRK589950 TBG589949:TBG589950 TLC589949:TLC589950 TUY589949:TUY589950 UEU589949:UEU589950 UOQ589949:UOQ589950 UYM589949:UYM589950 VII589949:VII589950 VSE589949:VSE589950 WCA589949:WCA589950 WLW589949:WLW589950 WVS589949:WVS589950 J655485:J655486 JG655485:JG655486 TC655485:TC655486 ACY655485:ACY655486 AMU655485:AMU655486 AWQ655485:AWQ655486 BGM655485:BGM655486 BQI655485:BQI655486 CAE655485:CAE655486 CKA655485:CKA655486 CTW655485:CTW655486 DDS655485:DDS655486 DNO655485:DNO655486 DXK655485:DXK655486 EHG655485:EHG655486 ERC655485:ERC655486 FAY655485:FAY655486 FKU655485:FKU655486 FUQ655485:FUQ655486 GEM655485:GEM655486 GOI655485:GOI655486 GYE655485:GYE655486 HIA655485:HIA655486 HRW655485:HRW655486 IBS655485:IBS655486 ILO655485:ILO655486 IVK655485:IVK655486 JFG655485:JFG655486 JPC655485:JPC655486 JYY655485:JYY655486 KIU655485:KIU655486 KSQ655485:KSQ655486 LCM655485:LCM655486 LMI655485:LMI655486 LWE655485:LWE655486 MGA655485:MGA655486 MPW655485:MPW655486 MZS655485:MZS655486 NJO655485:NJO655486 NTK655485:NTK655486 ODG655485:ODG655486 ONC655485:ONC655486 OWY655485:OWY655486 PGU655485:PGU655486 PQQ655485:PQQ655486 QAM655485:QAM655486 QKI655485:QKI655486 QUE655485:QUE655486 REA655485:REA655486 RNW655485:RNW655486 RXS655485:RXS655486 SHO655485:SHO655486 SRK655485:SRK655486 TBG655485:TBG655486 TLC655485:TLC655486 TUY655485:TUY655486 UEU655485:UEU655486 UOQ655485:UOQ655486 UYM655485:UYM655486 VII655485:VII655486 VSE655485:VSE655486 WCA655485:WCA655486 WLW655485:WLW655486 WVS655485:WVS655486 J721021:J721022 JG721021:JG721022 TC721021:TC721022 ACY721021:ACY721022 AMU721021:AMU721022 AWQ721021:AWQ721022 BGM721021:BGM721022 BQI721021:BQI721022 CAE721021:CAE721022 CKA721021:CKA721022 CTW721021:CTW721022 DDS721021:DDS721022 DNO721021:DNO721022 DXK721021:DXK721022 EHG721021:EHG721022 ERC721021:ERC721022 FAY721021:FAY721022 FKU721021:FKU721022 FUQ721021:FUQ721022 GEM721021:GEM721022 GOI721021:GOI721022 GYE721021:GYE721022 HIA721021:HIA721022 HRW721021:HRW721022 IBS721021:IBS721022 ILO721021:ILO721022 IVK721021:IVK721022 JFG721021:JFG721022 JPC721021:JPC721022 JYY721021:JYY721022 KIU721021:KIU721022 KSQ721021:KSQ721022 LCM721021:LCM721022 LMI721021:LMI721022 LWE721021:LWE721022 MGA721021:MGA721022 MPW721021:MPW721022 MZS721021:MZS721022 NJO721021:NJO721022 NTK721021:NTK721022 ODG721021:ODG721022 ONC721021:ONC721022 OWY721021:OWY721022 PGU721021:PGU721022 PQQ721021:PQQ721022 QAM721021:QAM721022 QKI721021:QKI721022 QUE721021:QUE721022 REA721021:REA721022 RNW721021:RNW721022 RXS721021:RXS721022 SHO721021:SHO721022 SRK721021:SRK721022 TBG721021:TBG721022 TLC721021:TLC721022 TUY721021:TUY721022 UEU721021:UEU721022 UOQ721021:UOQ721022 UYM721021:UYM721022 VII721021:VII721022 VSE721021:VSE721022 WCA721021:WCA721022 WLW721021:WLW721022 WVS721021:WVS721022 J786557:J786558 JG786557:JG786558 TC786557:TC786558 ACY786557:ACY786558 AMU786557:AMU786558 AWQ786557:AWQ786558 BGM786557:BGM786558 BQI786557:BQI786558 CAE786557:CAE786558 CKA786557:CKA786558 CTW786557:CTW786558 DDS786557:DDS786558 DNO786557:DNO786558 DXK786557:DXK786558 EHG786557:EHG786558 ERC786557:ERC786558 FAY786557:FAY786558 FKU786557:FKU786558 FUQ786557:FUQ786558 GEM786557:GEM786558 GOI786557:GOI786558 GYE786557:GYE786558 HIA786557:HIA786558 HRW786557:HRW786558 IBS786557:IBS786558 ILO786557:ILO786558 IVK786557:IVK786558 JFG786557:JFG786558 JPC786557:JPC786558 JYY786557:JYY786558 KIU786557:KIU786558 KSQ786557:KSQ786558 LCM786557:LCM786558 LMI786557:LMI786558 LWE786557:LWE786558 MGA786557:MGA786558 MPW786557:MPW786558 MZS786557:MZS786558 NJO786557:NJO786558 NTK786557:NTK786558 ODG786557:ODG786558 ONC786557:ONC786558 OWY786557:OWY786558 PGU786557:PGU786558 PQQ786557:PQQ786558 QAM786557:QAM786558 QKI786557:QKI786558 QUE786557:QUE786558 REA786557:REA786558 RNW786557:RNW786558 RXS786557:RXS786558 SHO786557:SHO786558 SRK786557:SRK786558 TBG786557:TBG786558 TLC786557:TLC786558 TUY786557:TUY786558 UEU786557:UEU786558 UOQ786557:UOQ786558 UYM786557:UYM786558 VII786557:VII786558 VSE786557:VSE786558 WCA786557:WCA786558 WLW786557:WLW786558 WVS786557:WVS786558 J852093:J852094 JG852093:JG852094 TC852093:TC852094 ACY852093:ACY852094 AMU852093:AMU852094 AWQ852093:AWQ852094 BGM852093:BGM852094 BQI852093:BQI852094 CAE852093:CAE852094 CKA852093:CKA852094 CTW852093:CTW852094 DDS852093:DDS852094 DNO852093:DNO852094 DXK852093:DXK852094 EHG852093:EHG852094 ERC852093:ERC852094 FAY852093:FAY852094 FKU852093:FKU852094 FUQ852093:FUQ852094 GEM852093:GEM852094 GOI852093:GOI852094 GYE852093:GYE852094 HIA852093:HIA852094 HRW852093:HRW852094 IBS852093:IBS852094 ILO852093:ILO852094 IVK852093:IVK852094 JFG852093:JFG852094 JPC852093:JPC852094 JYY852093:JYY852094 KIU852093:KIU852094 KSQ852093:KSQ852094 LCM852093:LCM852094 LMI852093:LMI852094 LWE852093:LWE852094 MGA852093:MGA852094 MPW852093:MPW852094 MZS852093:MZS852094 NJO852093:NJO852094 NTK852093:NTK852094 ODG852093:ODG852094 ONC852093:ONC852094 OWY852093:OWY852094 PGU852093:PGU852094 PQQ852093:PQQ852094 QAM852093:QAM852094 QKI852093:QKI852094 QUE852093:QUE852094 REA852093:REA852094 RNW852093:RNW852094 RXS852093:RXS852094 SHO852093:SHO852094 SRK852093:SRK852094 TBG852093:TBG852094 TLC852093:TLC852094 TUY852093:TUY852094 UEU852093:UEU852094 UOQ852093:UOQ852094 UYM852093:UYM852094 VII852093:VII852094 VSE852093:VSE852094 WCA852093:WCA852094 WLW852093:WLW852094 WVS852093:WVS852094 J917629:J917630 JG917629:JG917630 TC917629:TC917630 ACY917629:ACY917630 AMU917629:AMU917630 AWQ917629:AWQ917630 BGM917629:BGM917630 BQI917629:BQI917630 CAE917629:CAE917630 CKA917629:CKA917630 CTW917629:CTW917630 DDS917629:DDS917630 DNO917629:DNO917630 DXK917629:DXK917630 EHG917629:EHG917630 ERC917629:ERC917630 FAY917629:FAY917630 FKU917629:FKU917630 FUQ917629:FUQ917630 GEM917629:GEM917630 GOI917629:GOI917630 GYE917629:GYE917630 HIA917629:HIA917630 HRW917629:HRW917630 IBS917629:IBS917630 ILO917629:ILO917630 IVK917629:IVK917630 JFG917629:JFG917630 JPC917629:JPC917630 JYY917629:JYY917630 KIU917629:KIU917630 KSQ917629:KSQ917630 LCM917629:LCM917630 LMI917629:LMI917630 LWE917629:LWE917630 MGA917629:MGA917630 MPW917629:MPW917630 MZS917629:MZS917630 NJO917629:NJO917630 NTK917629:NTK917630 ODG917629:ODG917630 ONC917629:ONC917630 OWY917629:OWY917630 PGU917629:PGU917630 PQQ917629:PQQ917630 QAM917629:QAM917630 QKI917629:QKI917630 QUE917629:QUE917630 REA917629:REA917630 RNW917629:RNW917630 RXS917629:RXS917630 SHO917629:SHO917630 SRK917629:SRK917630 TBG917629:TBG917630 TLC917629:TLC917630 TUY917629:TUY917630 UEU917629:UEU917630 UOQ917629:UOQ917630 UYM917629:UYM917630 VII917629:VII917630 VSE917629:VSE917630 WCA917629:WCA917630 WLW917629:WLW917630 WVS917629:WVS917630 J983165:J983166 JG983165:JG983166 TC983165:TC983166 ACY983165:ACY983166 AMU983165:AMU983166 AWQ983165:AWQ983166 BGM983165:BGM983166 BQI983165:BQI983166 CAE983165:CAE983166 CKA983165:CKA983166 CTW983165:CTW983166 DDS983165:DDS983166 DNO983165:DNO983166 DXK983165:DXK983166 EHG983165:EHG983166 ERC983165:ERC983166 FAY983165:FAY983166 FKU983165:FKU983166 FUQ983165:FUQ983166 GEM983165:GEM983166 GOI983165:GOI983166 GYE983165:GYE983166 HIA983165:HIA983166 HRW983165:HRW983166 IBS983165:IBS983166 ILO983165:ILO983166 IVK983165:IVK983166 JFG983165:JFG983166 JPC983165:JPC983166 JYY983165:JYY983166 KIU983165:KIU983166 KSQ983165:KSQ983166 LCM983165:LCM983166 LMI983165:LMI983166 LWE983165:LWE983166 MGA983165:MGA983166 MPW983165:MPW983166 MZS983165:MZS983166 NJO983165:NJO983166 NTK983165:NTK983166 ODG983165:ODG983166 ONC983165:ONC983166 OWY983165:OWY983166 PGU983165:PGU983166 PQQ983165:PQQ983166 QAM983165:QAM983166 QKI983165:QKI983166 QUE983165:QUE983166 REA983165:REA983166 RNW983165:RNW983166 RXS983165:RXS983166 SHO983165:SHO983166 SRK983165:SRK983166 TBG983165:TBG983166 TLC983165:TLC983166 TUY983165:TUY983166 UEU983165:UEU983166 UOQ983165:UOQ983166 UYM983165:UYM983166 VII983165:VII983166 VSE983165:VSE983166 WCA983165:WCA983166 WLW983165:WLW983166 WVS983165:WVS983166 J125:J126 JG132:JG133 TC132:TC133 ACY132:ACY133 AMU132:AMU133 AWQ132:AWQ133 BGM132:BGM133 BQI132:BQI133 CAE132:CAE133 CKA132:CKA133 CTW132:CTW133 DDS132:DDS133 DNO132:DNO133 DXK132:DXK133 EHG132:EHG133 ERC132:ERC133 FAY132:FAY133 FKU132:FKU133 FUQ132:FUQ133 GEM132:GEM133 GOI132:GOI133 GYE132:GYE133 HIA132:HIA133 HRW132:HRW133 IBS132:IBS133 ILO132:ILO133 IVK132:IVK133 JFG132:JFG133 JPC132:JPC133 JYY132:JYY133 KIU132:KIU133 KSQ132:KSQ133 LCM132:LCM133 LMI132:LMI133 LWE132:LWE133 MGA132:MGA133 MPW132:MPW133 MZS132:MZS133 NJO132:NJO133 NTK132:NTK133 ODG132:ODG133 ONC132:ONC133 OWY132:OWY133 PGU132:PGU133 PQQ132:PQQ133 QAM132:QAM133 QKI132:QKI133 QUE132:QUE133 REA132:REA133 RNW132:RNW133 RXS132:RXS133 SHO132:SHO133 SRK132:SRK133 TBG132:TBG133 TLC132:TLC133 TUY132:TUY133 UEU132:UEU133 UOQ132:UOQ133 UYM132:UYM133 VII132:VII133 VSE132:VSE133 WCA132:WCA133 WLW132:WLW133 WVS132:WVS133 J65668:J65669 JG65668:JG65669 TC65668:TC65669 ACY65668:ACY65669 AMU65668:AMU65669 AWQ65668:AWQ65669 BGM65668:BGM65669 BQI65668:BQI65669 CAE65668:CAE65669 CKA65668:CKA65669 CTW65668:CTW65669 DDS65668:DDS65669 DNO65668:DNO65669 DXK65668:DXK65669 EHG65668:EHG65669 ERC65668:ERC65669 FAY65668:FAY65669 FKU65668:FKU65669 FUQ65668:FUQ65669 GEM65668:GEM65669 GOI65668:GOI65669 GYE65668:GYE65669 HIA65668:HIA65669 HRW65668:HRW65669 IBS65668:IBS65669 ILO65668:ILO65669 IVK65668:IVK65669 JFG65668:JFG65669 JPC65668:JPC65669 JYY65668:JYY65669 KIU65668:KIU65669 KSQ65668:KSQ65669 LCM65668:LCM65669 LMI65668:LMI65669 LWE65668:LWE65669 MGA65668:MGA65669 MPW65668:MPW65669 MZS65668:MZS65669 NJO65668:NJO65669 NTK65668:NTK65669 ODG65668:ODG65669 ONC65668:ONC65669 OWY65668:OWY65669 PGU65668:PGU65669 PQQ65668:PQQ65669 QAM65668:QAM65669 QKI65668:QKI65669 QUE65668:QUE65669 REA65668:REA65669 RNW65668:RNW65669 RXS65668:RXS65669 SHO65668:SHO65669 SRK65668:SRK65669 TBG65668:TBG65669 TLC65668:TLC65669 TUY65668:TUY65669 UEU65668:UEU65669 UOQ65668:UOQ65669 UYM65668:UYM65669 VII65668:VII65669 VSE65668:VSE65669 WCA65668:WCA65669 WLW65668:WLW65669 WVS65668:WVS65669 J131204:J131205 JG131204:JG131205 TC131204:TC131205 ACY131204:ACY131205 AMU131204:AMU131205 AWQ131204:AWQ131205 BGM131204:BGM131205 BQI131204:BQI131205 CAE131204:CAE131205 CKA131204:CKA131205 CTW131204:CTW131205 DDS131204:DDS131205 DNO131204:DNO131205 DXK131204:DXK131205 EHG131204:EHG131205 ERC131204:ERC131205 FAY131204:FAY131205 FKU131204:FKU131205 FUQ131204:FUQ131205 GEM131204:GEM131205 GOI131204:GOI131205 GYE131204:GYE131205 HIA131204:HIA131205 HRW131204:HRW131205 IBS131204:IBS131205 ILO131204:ILO131205 IVK131204:IVK131205 JFG131204:JFG131205 JPC131204:JPC131205 JYY131204:JYY131205 KIU131204:KIU131205 KSQ131204:KSQ131205 LCM131204:LCM131205 LMI131204:LMI131205 LWE131204:LWE131205 MGA131204:MGA131205 MPW131204:MPW131205 MZS131204:MZS131205 NJO131204:NJO131205 NTK131204:NTK131205 ODG131204:ODG131205 ONC131204:ONC131205 OWY131204:OWY131205 PGU131204:PGU131205 PQQ131204:PQQ131205 QAM131204:QAM131205 QKI131204:QKI131205 QUE131204:QUE131205 REA131204:REA131205 RNW131204:RNW131205 RXS131204:RXS131205 SHO131204:SHO131205 SRK131204:SRK131205 TBG131204:TBG131205 TLC131204:TLC131205 TUY131204:TUY131205 UEU131204:UEU131205 UOQ131204:UOQ131205 UYM131204:UYM131205 VII131204:VII131205 VSE131204:VSE131205 WCA131204:WCA131205 WLW131204:WLW131205 WVS131204:WVS131205 J196740:J196741 JG196740:JG196741 TC196740:TC196741 ACY196740:ACY196741 AMU196740:AMU196741 AWQ196740:AWQ196741 BGM196740:BGM196741 BQI196740:BQI196741 CAE196740:CAE196741 CKA196740:CKA196741 CTW196740:CTW196741 DDS196740:DDS196741 DNO196740:DNO196741 DXK196740:DXK196741 EHG196740:EHG196741 ERC196740:ERC196741 FAY196740:FAY196741 FKU196740:FKU196741 FUQ196740:FUQ196741 GEM196740:GEM196741 GOI196740:GOI196741 GYE196740:GYE196741 HIA196740:HIA196741 HRW196740:HRW196741 IBS196740:IBS196741 ILO196740:ILO196741 IVK196740:IVK196741 JFG196740:JFG196741 JPC196740:JPC196741 JYY196740:JYY196741 KIU196740:KIU196741 KSQ196740:KSQ196741 LCM196740:LCM196741 LMI196740:LMI196741 LWE196740:LWE196741 MGA196740:MGA196741 MPW196740:MPW196741 MZS196740:MZS196741 NJO196740:NJO196741 NTK196740:NTK196741 ODG196740:ODG196741 ONC196740:ONC196741 OWY196740:OWY196741 PGU196740:PGU196741 PQQ196740:PQQ196741 QAM196740:QAM196741 QKI196740:QKI196741 QUE196740:QUE196741 REA196740:REA196741 RNW196740:RNW196741 RXS196740:RXS196741 SHO196740:SHO196741 SRK196740:SRK196741 TBG196740:TBG196741 TLC196740:TLC196741 TUY196740:TUY196741 UEU196740:UEU196741 UOQ196740:UOQ196741 UYM196740:UYM196741 VII196740:VII196741 VSE196740:VSE196741 WCA196740:WCA196741 WLW196740:WLW196741 WVS196740:WVS196741 J262276:J262277 JG262276:JG262277 TC262276:TC262277 ACY262276:ACY262277 AMU262276:AMU262277 AWQ262276:AWQ262277 BGM262276:BGM262277 BQI262276:BQI262277 CAE262276:CAE262277 CKA262276:CKA262277 CTW262276:CTW262277 DDS262276:DDS262277 DNO262276:DNO262277 DXK262276:DXK262277 EHG262276:EHG262277 ERC262276:ERC262277 FAY262276:FAY262277 FKU262276:FKU262277 FUQ262276:FUQ262277 GEM262276:GEM262277 GOI262276:GOI262277 GYE262276:GYE262277 HIA262276:HIA262277 HRW262276:HRW262277 IBS262276:IBS262277 ILO262276:ILO262277 IVK262276:IVK262277 JFG262276:JFG262277 JPC262276:JPC262277 JYY262276:JYY262277 KIU262276:KIU262277 KSQ262276:KSQ262277 LCM262276:LCM262277 LMI262276:LMI262277 LWE262276:LWE262277 MGA262276:MGA262277 MPW262276:MPW262277 MZS262276:MZS262277 NJO262276:NJO262277 NTK262276:NTK262277 ODG262276:ODG262277 ONC262276:ONC262277 OWY262276:OWY262277 PGU262276:PGU262277 PQQ262276:PQQ262277 QAM262276:QAM262277 QKI262276:QKI262277 QUE262276:QUE262277 REA262276:REA262277 RNW262276:RNW262277 RXS262276:RXS262277 SHO262276:SHO262277 SRK262276:SRK262277 TBG262276:TBG262277 TLC262276:TLC262277 TUY262276:TUY262277 UEU262276:UEU262277 UOQ262276:UOQ262277 UYM262276:UYM262277 VII262276:VII262277 VSE262276:VSE262277 WCA262276:WCA262277 WLW262276:WLW262277 WVS262276:WVS262277 J327812:J327813 JG327812:JG327813 TC327812:TC327813 ACY327812:ACY327813 AMU327812:AMU327813 AWQ327812:AWQ327813 BGM327812:BGM327813 BQI327812:BQI327813 CAE327812:CAE327813 CKA327812:CKA327813 CTW327812:CTW327813 DDS327812:DDS327813 DNO327812:DNO327813 DXK327812:DXK327813 EHG327812:EHG327813 ERC327812:ERC327813 FAY327812:FAY327813 FKU327812:FKU327813 FUQ327812:FUQ327813 GEM327812:GEM327813 GOI327812:GOI327813 GYE327812:GYE327813 HIA327812:HIA327813 HRW327812:HRW327813 IBS327812:IBS327813 ILO327812:ILO327813 IVK327812:IVK327813 JFG327812:JFG327813 JPC327812:JPC327813 JYY327812:JYY327813 KIU327812:KIU327813 KSQ327812:KSQ327813 LCM327812:LCM327813 LMI327812:LMI327813 LWE327812:LWE327813 MGA327812:MGA327813 MPW327812:MPW327813 MZS327812:MZS327813 NJO327812:NJO327813 NTK327812:NTK327813 ODG327812:ODG327813 ONC327812:ONC327813 OWY327812:OWY327813 PGU327812:PGU327813 PQQ327812:PQQ327813 QAM327812:QAM327813 QKI327812:QKI327813 QUE327812:QUE327813 REA327812:REA327813 RNW327812:RNW327813 RXS327812:RXS327813 SHO327812:SHO327813 SRK327812:SRK327813 TBG327812:TBG327813 TLC327812:TLC327813 TUY327812:TUY327813 UEU327812:UEU327813 UOQ327812:UOQ327813 UYM327812:UYM327813 VII327812:VII327813 VSE327812:VSE327813 WCA327812:WCA327813 WLW327812:WLW327813 WVS327812:WVS327813 J393348:J393349 JG393348:JG393349 TC393348:TC393349 ACY393348:ACY393349 AMU393348:AMU393349 AWQ393348:AWQ393349 BGM393348:BGM393349 BQI393348:BQI393349 CAE393348:CAE393349 CKA393348:CKA393349 CTW393348:CTW393349 DDS393348:DDS393349 DNO393348:DNO393349 DXK393348:DXK393349 EHG393348:EHG393349 ERC393348:ERC393349 FAY393348:FAY393349 FKU393348:FKU393349 FUQ393348:FUQ393349 GEM393348:GEM393349 GOI393348:GOI393349 GYE393348:GYE393349 HIA393348:HIA393349 HRW393348:HRW393349 IBS393348:IBS393349 ILO393348:ILO393349 IVK393348:IVK393349 JFG393348:JFG393349 JPC393348:JPC393349 JYY393348:JYY393349 KIU393348:KIU393349 KSQ393348:KSQ393349 LCM393348:LCM393349 LMI393348:LMI393349 LWE393348:LWE393349 MGA393348:MGA393349 MPW393348:MPW393349 MZS393348:MZS393349 NJO393348:NJO393349 NTK393348:NTK393349 ODG393348:ODG393349 ONC393348:ONC393349 OWY393348:OWY393349 PGU393348:PGU393349 PQQ393348:PQQ393349 QAM393348:QAM393349 QKI393348:QKI393349 QUE393348:QUE393349 REA393348:REA393349 RNW393348:RNW393349 RXS393348:RXS393349 SHO393348:SHO393349 SRK393348:SRK393349 TBG393348:TBG393349 TLC393348:TLC393349 TUY393348:TUY393349 UEU393348:UEU393349 UOQ393348:UOQ393349 UYM393348:UYM393349 VII393348:VII393349 VSE393348:VSE393349 WCA393348:WCA393349 WLW393348:WLW393349 WVS393348:WVS393349 J458884:J458885 JG458884:JG458885 TC458884:TC458885 ACY458884:ACY458885 AMU458884:AMU458885 AWQ458884:AWQ458885 BGM458884:BGM458885 BQI458884:BQI458885 CAE458884:CAE458885 CKA458884:CKA458885 CTW458884:CTW458885 DDS458884:DDS458885 DNO458884:DNO458885 DXK458884:DXK458885 EHG458884:EHG458885 ERC458884:ERC458885 FAY458884:FAY458885 FKU458884:FKU458885 FUQ458884:FUQ458885 GEM458884:GEM458885 GOI458884:GOI458885 GYE458884:GYE458885 HIA458884:HIA458885 HRW458884:HRW458885 IBS458884:IBS458885 ILO458884:ILO458885 IVK458884:IVK458885 JFG458884:JFG458885 JPC458884:JPC458885 JYY458884:JYY458885 KIU458884:KIU458885 KSQ458884:KSQ458885 LCM458884:LCM458885 LMI458884:LMI458885 LWE458884:LWE458885 MGA458884:MGA458885 MPW458884:MPW458885 MZS458884:MZS458885 NJO458884:NJO458885 NTK458884:NTK458885 ODG458884:ODG458885 ONC458884:ONC458885 OWY458884:OWY458885 PGU458884:PGU458885 PQQ458884:PQQ458885 QAM458884:QAM458885 QKI458884:QKI458885 QUE458884:QUE458885 REA458884:REA458885 RNW458884:RNW458885 RXS458884:RXS458885 SHO458884:SHO458885 SRK458884:SRK458885 TBG458884:TBG458885 TLC458884:TLC458885 TUY458884:TUY458885 UEU458884:UEU458885 UOQ458884:UOQ458885 UYM458884:UYM458885 VII458884:VII458885 VSE458884:VSE458885 WCA458884:WCA458885 WLW458884:WLW458885 WVS458884:WVS458885 J524420:J524421 JG524420:JG524421 TC524420:TC524421 ACY524420:ACY524421 AMU524420:AMU524421 AWQ524420:AWQ524421 BGM524420:BGM524421 BQI524420:BQI524421 CAE524420:CAE524421 CKA524420:CKA524421 CTW524420:CTW524421 DDS524420:DDS524421 DNO524420:DNO524421 DXK524420:DXK524421 EHG524420:EHG524421 ERC524420:ERC524421 FAY524420:FAY524421 FKU524420:FKU524421 FUQ524420:FUQ524421 GEM524420:GEM524421 GOI524420:GOI524421 GYE524420:GYE524421 HIA524420:HIA524421 HRW524420:HRW524421 IBS524420:IBS524421 ILO524420:ILO524421 IVK524420:IVK524421 JFG524420:JFG524421 JPC524420:JPC524421 JYY524420:JYY524421 KIU524420:KIU524421 KSQ524420:KSQ524421 LCM524420:LCM524421 LMI524420:LMI524421 LWE524420:LWE524421 MGA524420:MGA524421 MPW524420:MPW524421 MZS524420:MZS524421 NJO524420:NJO524421 NTK524420:NTK524421 ODG524420:ODG524421 ONC524420:ONC524421 OWY524420:OWY524421 PGU524420:PGU524421 PQQ524420:PQQ524421 QAM524420:QAM524421 QKI524420:QKI524421 QUE524420:QUE524421 REA524420:REA524421 RNW524420:RNW524421 RXS524420:RXS524421 SHO524420:SHO524421 SRK524420:SRK524421 TBG524420:TBG524421 TLC524420:TLC524421 TUY524420:TUY524421 UEU524420:UEU524421 UOQ524420:UOQ524421 UYM524420:UYM524421 VII524420:VII524421 VSE524420:VSE524421 WCA524420:WCA524421 WLW524420:WLW524421 WVS524420:WVS524421 J589956:J589957 JG589956:JG589957 TC589956:TC589957 ACY589956:ACY589957 AMU589956:AMU589957 AWQ589956:AWQ589957 BGM589956:BGM589957 BQI589956:BQI589957 CAE589956:CAE589957 CKA589956:CKA589957 CTW589956:CTW589957 DDS589956:DDS589957 DNO589956:DNO589957 DXK589956:DXK589957 EHG589956:EHG589957 ERC589956:ERC589957 FAY589956:FAY589957 FKU589956:FKU589957 FUQ589956:FUQ589957 GEM589956:GEM589957 GOI589956:GOI589957 GYE589956:GYE589957 HIA589956:HIA589957 HRW589956:HRW589957 IBS589956:IBS589957 ILO589956:ILO589957 IVK589956:IVK589957 JFG589956:JFG589957 JPC589956:JPC589957 JYY589956:JYY589957 KIU589956:KIU589957 KSQ589956:KSQ589957 LCM589956:LCM589957 LMI589956:LMI589957 LWE589956:LWE589957 MGA589956:MGA589957 MPW589956:MPW589957 MZS589956:MZS589957 NJO589956:NJO589957 NTK589956:NTK589957 ODG589956:ODG589957 ONC589956:ONC589957 OWY589956:OWY589957 PGU589956:PGU589957 PQQ589956:PQQ589957 QAM589956:QAM589957 QKI589956:QKI589957 QUE589956:QUE589957 REA589956:REA589957 RNW589956:RNW589957 RXS589956:RXS589957 SHO589956:SHO589957 SRK589956:SRK589957 TBG589956:TBG589957 TLC589956:TLC589957 TUY589956:TUY589957 UEU589956:UEU589957 UOQ589956:UOQ589957 UYM589956:UYM589957 VII589956:VII589957 VSE589956:VSE589957 WCA589956:WCA589957 WLW589956:WLW589957 WVS589956:WVS589957 J655492:J655493 JG655492:JG655493 TC655492:TC655493 ACY655492:ACY655493 AMU655492:AMU655493 AWQ655492:AWQ655493 BGM655492:BGM655493 BQI655492:BQI655493 CAE655492:CAE655493 CKA655492:CKA655493 CTW655492:CTW655493 DDS655492:DDS655493 DNO655492:DNO655493 DXK655492:DXK655493 EHG655492:EHG655493 ERC655492:ERC655493 FAY655492:FAY655493 FKU655492:FKU655493 FUQ655492:FUQ655493 GEM655492:GEM655493 GOI655492:GOI655493 GYE655492:GYE655493 HIA655492:HIA655493 HRW655492:HRW655493 IBS655492:IBS655493 ILO655492:ILO655493 IVK655492:IVK655493 JFG655492:JFG655493 JPC655492:JPC655493 JYY655492:JYY655493 KIU655492:KIU655493 KSQ655492:KSQ655493 LCM655492:LCM655493 LMI655492:LMI655493 LWE655492:LWE655493 MGA655492:MGA655493 MPW655492:MPW655493 MZS655492:MZS655493 NJO655492:NJO655493 NTK655492:NTK655493 ODG655492:ODG655493 ONC655492:ONC655493 OWY655492:OWY655493 PGU655492:PGU655493 PQQ655492:PQQ655493 QAM655492:QAM655493 QKI655492:QKI655493 QUE655492:QUE655493 REA655492:REA655493 RNW655492:RNW655493 RXS655492:RXS655493 SHO655492:SHO655493 SRK655492:SRK655493 TBG655492:TBG655493 TLC655492:TLC655493 TUY655492:TUY655493 UEU655492:UEU655493 UOQ655492:UOQ655493 UYM655492:UYM655493 VII655492:VII655493 VSE655492:VSE655493 WCA655492:WCA655493 WLW655492:WLW655493 WVS655492:WVS655493 J721028:J721029 JG721028:JG721029 TC721028:TC721029 ACY721028:ACY721029 AMU721028:AMU721029 AWQ721028:AWQ721029 BGM721028:BGM721029 BQI721028:BQI721029 CAE721028:CAE721029 CKA721028:CKA721029 CTW721028:CTW721029 DDS721028:DDS721029 DNO721028:DNO721029 DXK721028:DXK721029 EHG721028:EHG721029 ERC721028:ERC721029 FAY721028:FAY721029 FKU721028:FKU721029 FUQ721028:FUQ721029 GEM721028:GEM721029 GOI721028:GOI721029 GYE721028:GYE721029 HIA721028:HIA721029 HRW721028:HRW721029 IBS721028:IBS721029 ILO721028:ILO721029 IVK721028:IVK721029 JFG721028:JFG721029 JPC721028:JPC721029 JYY721028:JYY721029 KIU721028:KIU721029 KSQ721028:KSQ721029 LCM721028:LCM721029 LMI721028:LMI721029 LWE721028:LWE721029 MGA721028:MGA721029 MPW721028:MPW721029 MZS721028:MZS721029 NJO721028:NJO721029 NTK721028:NTK721029 ODG721028:ODG721029 ONC721028:ONC721029 OWY721028:OWY721029 PGU721028:PGU721029 PQQ721028:PQQ721029 QAM721028:QAM721029 QKI721028:QKI721029 QUE721028:QUE721029 REA721028:REA721029 RNW721028:RNW721029 RXS721028:RXS721029 SHO721028:SHO721029 SRK721028:SRK721029 TBG721028:TBG721029 TLC721028:TLC721029 TUY721028:TUY721029 UEU721028:UEU721029 UOQ721028:UOQ721029 UYM721028:UYM721029 VII721028:VII721029 VSE721028:VSE721029 WCA721028:WCA721029 WLW721028:WLW721029 WVS721028:WVS721029 J786564:J786565 JG786564:JG786565 TC786564:TC786565 ACY786564:ACY786565 AMU786564:AMU786565 AWQ786564:AWQ786565 BGM786564:BGM786565 BQI786564:BQI786565 CAE786564:CAE786565 CKA786564:CKA786565 CTW786564:CTW786565 DDS786564:DDS786565 DNO786564:DNO786565 DXK786564:DXK786565 EHG786564:EHG786565 ERC786564:ERC786565 FAY786564:FAY786565 FKU786564:FKU786565 FUQ786564:FUQ786565 GEM786564:GEM786565 GOI786564:GOI786565 GYE786564:GYE786565 HIA786564:HIA786565 HRW786564:HRW786565 IBS786564:IBS786565 ILO786564:ILO786565 IVK786564:IVK786565 JFG786564:JFG786565 JPC786564:JPC786565 JYY786564:JYY786565 KIU786564:KIU786565 KSQ786564:KSQ786565 LCM786564:LCM786565 LMI786564:LMI786565 LWE786564:LWE786565 MGA786564:MGA786565 MPW786564:MPW786565 MZS786564:MZS786565 NJO786564:NJO786565 NTK786564:NTK786565 ODG786564:ODG786565 ONC786564:ONC786565 OWY786564:OWY786565 PGU786564:PGU786565 PQQ786564:PQQ786565 QAM786564:QAM786565 QKI786564:QKI786565 QUE786564:QUE786565 REA786564:REA786565 RNW786564:RNW786565 RXS786564:RXS786565 SHO786564:SHO786565 SRK786564:SRK786565 TBG786564:TBG786565 TLC786564:TLC786565 TUY786564:TUY786565 UEU786564:UEU786565 UOQ786564:UOQ786565 UYM786564:UYM786565 VII786564:VII786565 VSE786564:VSE786565 WCA786564:WCA786565 WLW786564:WLW786565 WVS786564:WVS786565 J852100:J852101 JG852100:JG852101 TC852100:TC852101 ACY852100:ACY852101 AMU852100:AMU852101 AWQ852100:AWQ852101 BGM852100:BGM852101 BQI852100:BQI852101 CAE852100:CAE852101 CKA852100:CKA852101 CTW852100:CTW852101 DDS852100:DDS852101 DNO852100:DNO852101 DXK852100:DXK852101 EHG852100:EHG852101 ERC852100:ERC852101 FAY852100:FAY852101 FKU852100:FKU852101 FUQ852100:FUQ852101 GEM852100:GEM852101 GOI852100:GOI852101 GYE852100:GYE852101 HIA852100:HIA852101 HRW852100:HRW852101 IBS852100:IBS852101 ILO852100:ILO852101 IVK852100:IVK852101 JFG852100:JFG852101 JPC852100:JPC852101 JYY852100:JYY852101 KIU852100:KIU852101 KSQ852100:KSQ852101 LCM852100:LCM852101 LMI852100:LMI852101 LWE852100:LWE852101 MGA852100:MGA852101 MPW852100:MPW852101 MZS852100:MZS852101 NJO852100:NJO852101 NTK852100:NTK852101 ODG852100:ODG852101 ONC852100:ONC852101 OWY852100:OWY852101 PGU852100:PGU852101 PQQ852100:PQQ852101 QAM852100:QAM852101 QKI852100:QKI852101 QUE852100:QUE852101 REA852100:REA852101 RNW852100:RNW852101 RXS852100:RXS852101 SHO852100:SHO852101 SRK852100:SRK852101 TBG852100:TBG852101 TLC852100:TLC852101 TUY852100:TUY852101 UEU852100:UEU852101 UOQ852100:UOQ852101 UYM852100:UYM852101 VII852100:VII852101 VSE852100:VSE852101 WCA852100:WCA852101 WLW852100:WLW852101 WVS852100:WVS852101 J917636:J917637 JG917636:JG917637 TC917636:TC917637 ACY917636:ACY917637 AMU917636:AMU917637 AWQ917636:AWQ917637 BGM917636:BGM917637 BQI917636:BQI917637 CAE917636:CAE917637 CKA917636:CKA917637 CTW917636:CTW917637 DDS917636:DDS917637 DNO917636:DNO917637 DXK917636:DXK917637 EHG917636:EHG917637 ERC917636:ERC917637 FAY917636:FAY917637 FKU917636:FKU917637 FUQ917636:FUQ917637 GEM917636:GEM917637 GOI917636:GOI917637 GYE917636:GYE917637 HIA917636:HIA917637 HRW917636:HRW917637 IBS917636:IBS917637 ILO917636:ILO917637 IVK917636:IVK917637 JFG917636:JFG917637 JPC917636:JPC917637 JYY917636:JYY917637 KIU917636:KIU917637 KSQ917636:KSQ917637 LCM917636:LCM917637 LMI917636:LMI917637 LWE917636:LWE917637 MGA917636:MGA917637 MPW917636:MPW917637 MZS917636:MZS917637 NJO917636:NJO917637 NTK917636:NTK917637 ODG917636:ODG917637 ONC917636:ONC917637 OWY917636:OWY917637 PGU917636:PGU917637 PQQ917636:PQQ917637 QAM917636:QAM917637 QKI917636:QKI917637 QUE917636:QUE917637 REA917636:REA917637 RNW917636:RNW917637 RXS917636:RXS917637 SHO917636:SHO917637 SRK917636:SRK917637 TBG917636:TBG917637 TLC917636:TLC917637 TUY917636:TUY917637 UEU917636:UEU917637 UOQ917636:UOQ917637 UYM917636:UYM917637 VII917636:VII917637 VSE917636:VSE917637 WCA917636:WCA917637 WLW917636:WLW917637 WVS917636:WVS917637 J983172:J983173 JG983172:JG983173 TC983172:TC983173 ACY983172:ACY983173 AMU983172:AMU983173 AWQ983172:AWQ983173 BGM983172:BGM983173 BQI983172:BQI983173 CAE983172:CAE983173 CKA983172:CKA983173 CTW983172:CTW983173 DDS983172:DDS983173 DNO983172:DNO983173 DXK983172:DXK983173 EHG983172:EHG983173 ERC983172:ERC983173 FAY983172:FAY983173 FKU983172:FKU983173 FUQ983172:FUQ983173 GEM983172:GEM983173 GOI983172:GOI983173 GYE983172:GYE983173 HIA983172:HIA983173 HRW983172:HRW983173 IBS983172:IBS983173 ILO983172:ILO983173 IVK983172:IVK983173 JFG983172:JFG983173 JPC983172:JPC983173 JYY983172:JYY983173 KIU983172:KIU983173 KSQ983172:KSQ983173 LCM983172:LCM983173 LMI983172:LMI983173 LWE983172:LWE983173 MGA983172:MGA983173 MPW983172:MPW983173 MZS983172:MZS983173 NJO983172:NJO983173 NTK983172:NTK983173 ODG983172:ODG983173 ONC983172:ONC983173 OWY983172:OWY983173 PGU983172:PGU983173 PQQ983172:PQQ983173 QAM983172:QAM983173 QKI983172:QKI983173 QUE983172:QUE983173 REA983172:REA983173 RNW983172:RNW983173 RXS983172:RXS983173 SHO983172:SHO983173 SRK983172:SRK983173 TBG983172:TBG983173 TLC983172:TLC983173 TUY983172:TUY983173 UEU983172:UEU983173 UOQ983172:UOQ983173 UYM983172:UYM983173 VII983172:VII983173 VSE983172:VSE983173 WCA983172:WCA983173 WLW983172:WLW983173 WVS983172:WVS983173 J132:J133 JG137:JG140 TC137:TC140 ACY137:ACY140 AMU137:AMU140 AWQ137:AWQ140 BGM137:BGM140 BQI137:BQI140 CAE137:CAE140 CKA137:CKA140 CTW137:CTW140 DDS137:DDS140 DNO137:DNO140 DXK137:DXK140 EHG137:EHG140 ERC137:ERC140 FAY137:FAY140 FKU137:FKU140 FUQ137:FUQ140 GEM137:GEM140 GOI137:GOI140 GYE137:GYE140 HIA137:HIA140 HRW137:HRW140 IBS137:IBS140 ILO137:ILO140 IVK137:IVK140 JFG137:JFG140 JPC137:JPC140 JYY137:JYY140 KIU137:KIU140 KSQ137:KSQ140 LCM137:LCM140 LMI137:LMI140 LWE137:LWE140 MGA137:MGA140 MPW137:MPW140 MZS137:MZS140 NJO137:NJO140 NTK137:NTK140 ODG137:ODG140 ONC137:ONC140 OWY137:OWY140 PGU137:PGU140 PQQ137:PQQ140 QAM137:QAM140 QKI137:QKI140 QUE137:QUE140 REA137:REA140 RNW137:RNW140 RXS137:RXS140 SHO137:SHO140 SRK137:SRK140 TBG137:TBG140 TLC137:TLC140 TUY137:TUY140 UEU137:UEU140 UOQ137:UOQ140 UYM137:UYM140 VII137:VII140 VSE137:VSE140 WCA137:WCA140 WLW137:WLW140 WVS137:WVS140 J65673:J65676 JG65673:JG65676 TC65673:TC65676 ACY65673:ACY65676 AMU65673:AMU65676 AWQ65673:AWQ65676 BGM65673:BGM65676 BQI65673:BQI65676 CAE65673:CAE65676 CKA65673:CKA65676 CTW65673:CTW65676 DDS65673:DDS65676 DNO65673:DNO65676 DXK65673:DXK65676 EHG65673:EHG65676 ERC65673:ERC65676 FAY65673:FAY65676 FKU65673:FKU65676 FUQ65673:FUQ65676 GEM65673:GEM65676 GOI65673:GOI65676 GYE65673:GYE65676 HIA65673:HIA65676 HRW65673:HRW65676 IBS65673:IBS65676 ILO65673:ILO65676 IVK65673:IVK65676 JFG65673:JFG65676 JPC65673:JPC65676 JYY65673:JYY65676 KIU65673:KIU65676 KSQ65673:KSQ65676 LCM65673:LCM65676 LMI65673:LMI65676 LWE65673:LWE65676 MGA65673:MGA65676 MPW65673:MPW65676 MZS65673:MZS65676 NJO65673:NJO65676 NTK65673:NTK65676 ODG65673:ODG65676 ONC65673:ONC65676 OWY65673:OWY65676 PGU65673:PGU65676 PQQ65673:PQQ65676 QAM65673:QAM65676 QKI65673:QKI65676 QUE65673:QUE65676 REA65673:REA65676 RNW65673:RNW65676 RXS65673:RXS65676 SHO65673:SHO65676 SRK65673:SRK65676 TBG65673:TBG65676 TLC65673:TLC65676 TUY65673:TUY65676 UEU65673:UEU65676 UOQ65673:UOQ65676 UYM65673:UYM65676 VII65673:VII65676 VSE65673:VSE65676 WCA65673:WCA65676 WLW65673:WLW65676 WVS65673:WVS65676 J131209:J131212 JG131209:JG131212 TC131209:TC131212 ACY131209:ACY131212 AMU131209:AMU131212 AWQ131209:AWQ131212 BGM131209:BGM131212 BQI131209:BQI131212 CAE131209:CAE131212 CKA131209:CKA131212 CTW131209:CTW131212 DDS131209:DDS131212 DNO131209:DNO131212 DXK131209:DXK131212 EHG131209:EHG131212 ERC131209:ERC131212 FAY131209:FAY131212 FKU131209:FKU131212 FUQ131209:FUQ131212 GEM131209:GEM131212 GOI131209:GOI131212 GYE131209:GYE131212 HIA131209:HIA131212 HRW131209:HRW131212 IBS131209:IBS131212 ILO131209:ILO131212 IVK131209:IVK131212 JFG131209:JFG131212 JPC131209:JPC131212 JYY131209:JYY131212 KIU131209:KIU131212 KSQ131209:KSQ131212 LCM131209:LCM131212 LMI131209:LMI131212 LWE131209:LWE131212 MGA131209:MGA131212 MPW131209:MPW131212 MZS131209:MZS131212 NJO131209:NJO131212 NTK131209:NTK131212 ODG131209:ODG131212 ONC131209:ONC131212 OWY131209:OWY131212 PGU131209:PGU131212 PQQ131209:PQQ131212 QAM131209:QAM131212 QKI131209:QKI131212 QUE131209:QUE131212 REA131209:REA131212 RNW131209:RNW131212 RXS131209:RXS131212 SHO131209:SHO131212 SRK131209:SRK131212 TBG131209:TBG131212 TLC131209:TLC131212 TUY131209:TUY131212 UEU131209:UEU131212 UOQ131209:UOQ131212 UYM131209:UYM131212 VII131209:VII131212 VSE131209:VSE131212 WCA131209:WCA131212 WLW131209:WLW131212 WVS131209:WVS131212 J196745:J196748 JG196745:JG196748 TC196745:TC196748 ACY196745:ACY196748 AMU196745:AMU196748 AWQ196745:AWQ196748 BGM196745:BGM196748 BQI196745:BQI196748 CAE196745:CAE196748 CKA196745:CKA196748 CTW196745:CTW196748 DDS196745:DDS196748 DNO196745:DNO196748 DXK196745:DXK196748 EHG196745:EHG196748 ERC196745:ERC196748 FAY196745:FAY196748 FKU196745:FKU196748 FUQ196745:FUQ196748 GEM196745:GEM196748 GOI196745:GOI196748 GYE196745:GYE196748 HIA196745:HIA196748 HRW196745:HRW196748 IBS196745:IBS196748 ILO196745:ILO196748 IVK196745:IVK196748 JFG196745:JFG196748 JPC196745:JPC196748 JYY196745:JYY196748 KIU196745:KIU196748 KSQ196745:KSQ196748 LCM196745:LCM196748 LMI196745:LMI196748 LWE196745:LWE196748 MGA196745:MGA196748 MPW196745:MPW196748 MZS196745:MZS196748 NJO196745:NJO196748 NTK196745:NTK196748 ODG196745:ODG196748 ONC196745:ONC196748 OWY196745:OWY196748 PGU196745:PGU196748 PQQ196745:PQQ196748 QAM196745:QAM196748 QKI196745:QKI196748 QUE196745:QUE196748 REA196745:REA196748 RNW196745:RNW196748 RXS196745:RXS196748 SHO196745:SHO196748 SRK196745:SRK196748 TBG196745:TBG196748 TLC196745:TLC196748 TUY196745:TUY196748 UEU196745:UEU196748 UOQ196745:UOQ196748 UYM196745:UYM196748 VII196745:VII196748 VSE196745:VSE196748 WCA196745:WCA196748 WLW196745:WLW196748 WVS196745:WVS196748 J262281:J262284 JG262281:JG262284 TC262281:TC262284 ACY262281:ACY262284 AMU262281:AMU262284 AWQ262281:AWQ262284 BGM262281:BGM262284 BQI262281:BQI262284 CAE262281:CAE262284 CKA262281:CKA262284 CTW262281:CTW262284 DDS262281:DDS262284 DNO262281:DNO262284 DXK262281:DXK262284 EHG262281:EHG262284 ERC262281:ERC262284 FAY262281:FAY262284 FKU262281:FKU262284 FUQ262281:FUQ262284 GEM262281:GEM262284 GOI262281:GOI262284 GYE262281:GYE262284 HIA262281:HIA262284 HRW262281:HRW262284 IBS262281:IBS262284 ILO262281:ILO262284 IVK262281:IVK262284 JFG262281:JFG262284 JPC262281:JPC262284 JYY262281:JYY262284 KIU262281:KIU262284 KSQ262281:KSQ262284 LCM262281:LCM262284 LMI262281:LMI262284 LWE262281:LWE262284 MGA262281:MGA262284 MPW262281:MPW262284 MZS262281:MZS262284 NJO262281:NJO262284 NTK262281:NTK262284 ODG262281:ODG262284 ONC262281:ONC262284 OWY262281:OWY262284 PGU262281:PGU262284 PQQ262281:PQQ262284 QAM262281:QAM262284 QKI262281:QKI262284 QUE262281:QUE262284 REA262281:REA262284 RNW262281:RNW262284 RXS262281:RXS262284 SHO262281:SHO262284 SRK262281:SRK262284 TBG262281:TBG262284 TLC262281:TLC262284 TUY262281:TUY262284 UEU262281:UEU262284 UOQ262281:UOQ262284 UYM262281:UYM262284 VII262281:VII262284 VSE262281:VSE262284 WCA262281:WCA262284 WLW262281:WLW262284 WVS262281:WVS262284 J327817:J327820 JG327817:JG327820 TC327817:TC327820 ACY327817:ACY327820 AMU327817:AMU327820 AWQ327817:AWQ327820 BGM327817:BGM327820 BQI327817:BQI327820 CAE327817:CAE327820 CKA327817:CKA327820 CTW327817:CTW327820 DDS327817:DDS327820 DNO327817:DNO327820 DXK327817:DXK327820 EHG327817:EHG327820 ERC327817:ERC327820 FAY327817:FAY327820 FKU327817:FKU327820 FUQ327817:FUQ327820 GEM327817:GEM327820 GOI327817:GOI327820 GYE327817:GYE327820 HIA327817:HIA327820 HRW327817:HRW327820 IBS327817:IBS327820 ILO327817:ILO327820 IVK327817:IVK327820 JFG327817:JFG327820 JPC327817:JPC327820 JYY327817:JYY327820 KIU327817:KIU327820 KSQ327817:KSQ327820 LCM327817:LCM327820 LMI327817:LMI327820 LWE327817:LWE327820 MGA327817:MGA327820 MPW327817:MPW327820 MZS327817:MZS327820 NJO327817:NJO327820 NTK327817:NTK327820 ODG327817:ODG327820 ONC327817:ONC327820 OWY327817:OWY327820 PGU327817:PGU327820 PQQ327817:PQQ327820 QAM327817:QAM327820 QKI327817:QKI327820 QUE327817:QUE327820 REA327817:REA327820 RNW327817:RNW327820 RXS327817:RXS327820 SHO327817:SHO327820 SRK327817:SRK327820 TBG327817:TBG327820 TLC327817:TLC327820 TUY327817:TUY327820 UEU327817:UEU327820 UOQ327817:UOQ327820 UYM327817:UYM327820 VII327817:VII327820 VSE327817:VSE327820 WCA327817:WCA327820 WLW327817:WLW327820 WVS327817:WVS327820 J393353:J393356 JG393353:JG393356 TC393353:TC393356 ACY393353:ACY393356 AMU393353:AMU393356 AWQ393353:AWQ393356 BGM393353:BGM393356 BQI393353:BQI393356 CAE393353:CAE393356 CKA393353:CKA393356 CTW393353:CTW393356 DDS393353:DDS393356 DNO393353:DNO393356 DXK393353:DXK393356 EHG393353:EHG393356 ERC393353:ERC393356 FAY393353:FAY393356 FKU393353:FKU393356 FUQ393353:FUQ393356 GEM393353:GEM393356 GOI393353:GOI393356 GYE393353:GYE393356 HIA393353:HIA393356 HRW393353:HRW393356 IBS393353:IBS393356 ILO393353:ILO393356 IVK393353:IVK393356 JFG393353:JFG393356 JPC393353:JPC393356 JYY393353:JYY393356 KIU393353:KIU393356 KSQ393353:KSQ393356 LCM393353:LCM393356 LMI393353:LMI393356 LWE393353:LWE393356 MGA393353:MGA393356 MPW393353:MPW393356 MZS393353:MZS393356 NJO393353:NJO393356 NTK393353:NTK393356 ODG393353:ODG393356 ONC393353:ONC393356 OWY393353:OWY393356 PGU393353:PGU393356 PQQ393353:PQQ393356 QAM393353:QAM393356 QKI393353:QKI393356 QUE393353:QUE393356 REA393353:REA393356 RNW393353:RNW393356 RXS393353:RXS393356 SHO393353:SHO393356 SRK393353:SRK393356 TBG393353:TBG393356 TLC393353:TLC393356 TUY393353:TUY393356 UEU393353:UEU393356 UOQ393353:UOQ393356 UYM393353:UYM393356 VII393353:VII393356 VSE393353:VSE393356 WCA393353:WCA393356 WLW393353:WLW393356 WVS393353:WVS393356 J458889:J458892 JG458889:JG458892 TC458889:TC458892 ACY458889:ACY458892 AMU458889:AMU458892 AWQ458889:AWQ458892 BGM458889:BGM458892 BQI458889:BQI458892 CAE458889:CAE458892 CKA458889:CKA458892 CTW458889:CTW458892 DDS458889:DDS458892 DNO458889:DNO458892 DXK458889:DXK458892 EHG458889:EHG458892 ERC458889:ERC458892 FAY458889:FAY458892 FKU458889:FKU458892 FUQ458889:FUQ458892 GEM458889:GEM458892 GOI458889:GOI458892 GYE458889:GYE458892 HIA458889:HIA458892 HRW458889:HRW458892 IBS458889:IBS458892 ILO458889:ILO458892 IVK458889:IVK458892 JFG458889:JFG458892 JPC458889:JPC458892 JYY458889:JYY458892 KIU458889:KIU458892 KSQ458889:KSQ458892 LCM458889:LCM458892 LMI458889:LMI458892 LWE458889:LWE458892 MGA458889:MGA458892 MPW458889:MPW458892 MZS458889:MZS458892 NJO458889:NJO458892 NTK458889:NTK458892 ODG458889:ODG458892 ONC458889:ONC458892 OWY458889:OWY458892 PGU458889:PGU458892 PQQ458889:PQQ458892 QAM458889:QAM458892 QKI458889:QKI458892 QUE458889:QUE458892 REA458889:REA458892 RNW458889:RNW458892 RXS458889:RXS458892 SHO458889:SHO458892 SRK458889:SRK458892 TBG458889:TBG458892 TLC458889:TLC458892 TUY458889:TUY458892 UEU458889:UEU458892 UOQ458889:UOQ458892 UYM458889:UYM458892 VII458889:VII458892 VSE458889:VSE458892 WCA458889:WCA458892 WLW458889:WLW458892 WVS458889:WVS458892 J524425:J524428 JG524425:JG524428 TC524425:TC524428 ACY524425:ACY524428 AMU524425:AMU524428 AWQ524425:AWQ524428 BGM524425:BGM524428 BQI524425:BQI524428 CAE524425:CAE524428 CKA524425:CKA524428 CTW524425:CTW524428 DDS524425:DDS524428 DNO524425:DNO524428 DXK524425:DXK524428 EHG524425:EHG524428 ERC524425:ERC524428 FAY524425:FAY524428 FKU524425:FKU524428 FUQ524425:FUQ524428 GEM524425:GEM524428 GOI524425:GOI524428 GYE524425:GYE524428 HIA524425:HIA524428 HRW524425:HRW524428 IBS524425:IBS524428 ILO524425:ILO524428 IVK524425:IVK524428 JFG524425:JFG524428 JPC524425:JPC524428 JYY524425:JYY524428 KIU524425:KIU524428 KSQ524425:KSQ524428 LCM524425:LCM524428 LMI524425:LMI524428 LWE524425:LWE524428 MGA524425:MGA524428 MPW524425:MPW524428 MZS524425:MZS524428 NJO524425:NJO524428 NTK524425:NTK524428 ODG524425:ODG524428 ONC524425:ONC524428 OWY524425:OWY524428 PGU524425:PGU524428 PQQ524425:PQQ524428 QAM524425:QAM524428 QKI524425:QKI524428 QUE524425:QUE524428 REA524425:REA524428 RNW524425:RNW524428 RXS524425:RXS524428 SHO524425:SHO524428 SRK524425:SRK524428 TBG524425:TBG524428 TLC524425:TLC524428 TUY524425:TUY524428 UEU524425:UEU524428 UOQ524425:UOQ524428 UYM524425:UYM524428 VII524425:VII524428 VSE524425:VSE524428 WCA524425:WCA524428 WLW524425:WLW524428 WVS524425:WVS524428 J589961:J589964 JG589961:JG589964 TC589961:TC589964 ACY589961:ACY589964 AMU589961:AMU589964 AWQ589961:AWQ589964 BGM589961:BGM589964 BQI589961:BQI589964 CAE589961:CAE589964 CKA589961:CKA589964 CTW589961:CTW589964 DDS589961:DDS589964 DNO589961:DNO589964 DXK589961:DXK589964 EHG589961:EHG589964 ERC589961:ERC589964 FAY589961:FAY589964 FKU589961:FKU589964 FUQ589961:FUQ589964 GEM589961:GEM589964 GOI589961:GOI589964 GYE589961:GYE589964 HIA589961:HIA589964 HRW589961:HRW589964 IBS589961:IBS589964 ILO589961:ILO589964 IVK589961:IVK589964 JFG589961:JFG589964 JPC589961:JPC589964 JYY589961:JYY589964 KIU589961:KIU589964 KSQ589961:KSQ589964 LCM589961:LCM589964 LMI589961:LMI589964 LWE589961:LWE589964 MGA589961:MGA589964 MPW589961:MPW589964 MZS589961:MZS589964 NJO589961:NJO589964 NTK589961:NTK589964 ODG589961:ODG589964 ONC589961:ONC589964 OWY589961:OWY589964 PGU589961:PGU589964 PQQ589961:PQQ589964 QAM589961:QAM589964 QKI589961:QKI589964 QUE589961:QUE589964 REA589961:REA589964 RNW589961:RNW589964 RXS589961:RXS589964 SHO589961:SHO589964 SRK589961:SRK589964 TBG589961:TBG589964 TLC589961:TLC589964 TUY589961:TUY589964 UEU589961:UEU589964 UOQ589961:UOQ589964 UYM589961:UYM589964 VII589961:VII589964 VSE589961:VSE589964 WCA589961:WCA589964 WLW589961:WLW589964 WVS589961:WVS589964 J655497:J655500 JG655497:JG655500 TC655497:TC655500 ACY655497:ACY655500 AMU655497:AMU655500 AWQ655497:AWQ655500 BGM655497:BGM655500 BQI655497:BQI655500 CAE655497:CAE655500 CKA655497:CKA655500 CTW655497:CTW655500 DDS655497:DDS655500 DNO655497:DNO655500 DXK655497:DXK655500 EHG655497:EHG655500 ERC655497:ERC655500 FAY655497:FAY655500 FKU655497:FKU655500 FUQ655497:FUQ655500 GEM655497:GEM655500 GOI655497:GOI655500 GYE655497:GYE655500 HIA655497:HIA655500 HRW655497:HRW655500 IBS655497:IBS655500 ILO655497:ILO655500 IVK655497:IVK655500 JFG655497:JFG655500 JPC655497:JPC655500 JYY655497:JYY655500 KIU655497:KIU655500 KSQ655497:KSQ655500 LCM655497:LCM655500 LMI655497:LMI655500 LWE655497:LWE655500 MGA655497:MGA655500 MPW655497:MPW655500 MZS655497:MZS655500 NJO655497:NJO655500 NTK655497:NTK655500 ODG655497:ODG655500 ONC655497:ONC655500 OWY655497:OWY655500 PGU655497:PGU655500 PQQ655497:PQQ655500 QAM655497:QAM655500 QKI655497:QKI655500 QUE655497:QUE655500 REA655497:REA655500 RNW655497:RNW655500 RXS655497:RXS655500 SHO655497:SHO655500 SRK655497:SRK655500 TBG655497:TBG655500 TLC655497:TLC655500 TUY655497:TUY655500 UEU655497:UEU655500 UOQ655497:UOQ655500 UYM655497:UYM655500 VII655497:VII655500 VSE655497:VSE655500 WCA655497:WCA655500 WLW655497:WLW655500 WVS655497:WVS655500 J721033:J721036 JG721033:JG721036 TC721033:TC721036 ACY721033:ACY721036 AMU721033:AMU721036 AWQ721033:AWQ721036 BGM721033:BGM721036 BQI721033:BQI721036 CAE721033:CAE721036 CKA721033:CKA721036 CTW721033:CTW721036 DDS721033:DDS721036 DNO721033:DNO721036 DXK721033:DXK721036 EHG721033:EHG721036 ERC721033:ERC721036 FAY721033:FAY721036 FKU721033:FKU721036 FUQ721033:FUQ721036 GEM721033:GEM721036 GOI721033:GOI721036 GYE721033:GYE721036 HIA721033:HIA721036 HRW721033:HRW721036 IBS721033:IBS721036 ILO721033:ILO721036 IVK721033:IVK721036 JFG721033:JFG721036 JPC721033:JPC721036 JYY721033:JYY721036 KIU721033:KIU721036 KSQ721033:KSQ721036 LCM721033:LCM721036 LMI721033:LMI721036 LWE721033:LWE721036 MGA721033:MGA721036 MPW721033:MPW721036 MZS721033:MZS721036 NJO721033:NJO721036 NTK721033:NTK721036 ODG721033:ODG721036 ONC721033:ONC721036 OWY721033:OWY721036 PGU721033:PGU721036 PQQ721033:PQQ721036 QAM721033:QAM721036 QKI721033:QKI721036 QUE721033:QUE721036 REA721033:REA721036 RNW721033:RNW721036 RXS721033:RXS721036 SHO721033:SHO721036 SRK721033:SRK721036 TBG721033:TBG721036 TLC721033:TLC721036 TUY721033:TUY721036 UEU721033:UEU721036 UOQ721033:UOQ721036 UYM721033:UYM721036 VII721033:VII721036 VSE721033:VSE721036 WCA721033:WCA721036 WLW721033:WLW721036 WVS721033:WVS721036 J786569:J786572 JG786569:JG786572 TC786569:TC786572 ACY786569:ACY786572 AMU786569:AMU786572 AWQ786569:AWQ786572 BGM786569:BGM786572 BQI786569:BQI786572 CAE786569:CAE786572 CKA786569:CKA786572 CTW786569:CTW786572 DDS786569:DDS786572 DNO786569:DNO786572 DXK786569:DXK786572 EHG786569:EHG786572 ERC786569:ERC786572 FAY786569:FAY786572 FKU786569:FKU786572 FUQ786569:FUQ786572 GEM786569:GEM786572 GOI786569:GOI786572 GYE786569:GYE786572 HIA786569:HIA786572 HRW786569:HRW786572 IBS786569:IBS786572 ILO786569:ILO786572 IVK786569:IVK786572 JFG786569:JFG786572 JPC786569:JPC786572 JYY786569:JYY786572 KIU786569:KIU786572 KSQ786569:KSQ786572 LCM786569:LCM786572 LMI786569:LMI786572 LWE786569:LWE786572 MGA786569:MGA786572 MPW786569:MPW786572 MZS786569:MZS786572 NJO786569:NJO786572 NTK786569:NTK786572 ODG786569:ODG786572 ONC786569:ONC786572 OWY786569:OWY786572 PGU786569:PGU786572 PQQ786569:PQQ786572 QAM786569:QAM786572 QKI786569:QKI786572 QUE786569:QUE786572 REA786569:REA786572 RNW786569:RNW786572 RXS786569:RXS786572 SHO786569:SHO786572 SRK786569:SRK786572 TBG786569:TBG786572 TLC786569:TLC786572 TUY786569:TUY786572 UEU786569:UEU786572 UOQ786569:UOQ786572 UYM786569:UYM786572 VII786569:VII786572 VSE786569:VSE786572 WCA786569:WCA786572 WLW786569:WLW786572 WVS786569:WVS786572 J852105:J852108 JG852105:JG852108 TC852105:TC852108 ACY852105:ACY852108 AMU852105:AMU852108 AWQ852105:AWQ852108 BGM852105:BGM852108 BQI852105:BQI852108 CAE852105:CAE852108 CKA852105:CKA852108 CTW852105:CTW852108 DDS852105:DDS852108 DNO852105:DNO852108 DXK852105:DXK852108 EHG852105:EHG852108 ERC852105:ERC852108 FAY852105:FAY852108 FKU852105:FKU852108 FUQ852105:FUQ852108 GEM852105:GEM852108 GOI852105:GOI852108 GYE852105:GYE852108 HIA852105:HIA852108 HRW852105:HRW852108 IBS852105:IBS852108 ILO852105:ILO852108 IVK852105:IVK852108 JFG852105:JFG852108 JPC852105:JPC852108 JYY852105:JYY852108 KIU852105:KIU852108 KSQ852105:KSQ852108 LCM852105:LCM852108 LMI852105:LMI852108 LWE852105:LWE852108 MGA852105:MGA852108 MPW852105:MPW852108 MZS852105:MZS852108 NJO852105:NJO852108 NTK852105:NTK852108 ODG852105:ODG852108 ONC852105:ONC852108 OWY852105:OWY852108 PGU852105:PGU852108 PQQ852105:PQQ852108 QAM852105:QAM852108 QKI852105:QKI852108 QUE852105:QUE852108 REA852105:REA852108 RNW852105:RNW852108 RXS852105:RXS852108 SHO852105:SHO852108 SRK852105:SRK852108 TBG852105:TBG852108 TLC852105:TLC852108 TUY852105:TUY852108 UEU852105:UEU852108 UOQ852105:UOQ852108 UYM852105:UYM852108 VII852105:VII852108 VSE852105:VSE852108 WCA852105:WCA852108 WLW852105:WLW852108 WVS852105:WVS852108 J917641:J917644 JG917641:JG917644 TC917641:TC917644 ACY917641:ACY917644 AMU917641:AMU917644 AWQ917641:AWQ917644 BGM917641:BGM917644 BQI917641:BQI917644 CAE917641:CAE917644 CKA917641:CKA917644 CTW917641:CTW917644 DDS917641:DDS917644 DNO917641:DNO917644 DXK917641:DXK917644 EHG917641:EHG917644 ERC917641:ERC917644 FAY917641:FAY917644 FKU917641:FKU917644 FUQ917641:FUQ917644 GEM917641:GEM917644 GOI917641:GOI917644 GYE917641:GYE917644 HIA917641:HIA917644 HRW917641:HRW917644 IBS917641:IBS917644 ILO917641:ILO917644 IVK917641:IVK917644 JFG917641:JFG917644 JPC917641:JPC917644 JYY917641:JYY917644 KIU917641:KIU917644 KSQ917641:KSQ917644 LCM917641:LCM917644 LMI917641:LMI917644 LWE917641:LWE917644 MGA917641:MGA917644 MPW917641:MPW917644 MZS917641:MZS917644 NJO917641:NJO917644 NTK917641:NTK917644 ODG917641:ODG917644 ONC917641:ONC917644 OWY917641:OWY917644 PGU917641:PGU917644 PQQ917641:PQQ917644 QAM917641:QAM917644 QKI917641:QKI917644 QUE917641:QUE917644 REA917641:REA917644 RNW917641:RNW917644 RXS917641:RXS917644 SHO917641:SHO917644 SRK917641:SRK917644 TBG917641:TBG917644 TLC917641:TLC917644 TUY917641:TUY917644 UEU917641:UEU917644 UOQ917641:UOQ917644 UYM917641:UYM917644 VII917641:VII917644 VSE917641:VSE917644 WCA917641:WCA917644 WLW917641:WLW917644 WVS917641:WVS917644 J983177:J983180 JG983177:JG983180 TC983177:TC983180 ACY983177:ACY983180 AMU983177:AMU983180 AWQ983177:AWQ983180 BGM983177:BGM983180 BQI983177:BQI983180 CAE983177:CAE983180 CKA983177:CKA983180 CTW983177:CTW983180 DDS983177:DDS983180 DNO983177:DNO983180 DXK983177:DXK983180 EHG983177:EHG983180 ERC983177:ERC983180 FAY983177:FAY983180 FKU983177:FKU983180 FUQ983177:FUQ983180 GEM983177:GEM983180 GOI983177:GOI983180 GYE983177:GYE983180 HIA983177:HIA983180 HRW983177:HRW983180 IBS983177:IBS983180 ILO983177:ILO983180 IVK983177:IVK983180 JFG983177:JFG983180 JPC983177:JPC983180 JYY983177:JYY983180 KIU983177:KIU983180 KSQ983177:KSQ983180 LCM983177:LCM983180 LMI983177:LMI983180 LWE983177:LWE983180 MGA983177:MGA983180 MPW983177:MPW983180 MZS983177:MZS983180 NJO983177:NJO983180 NTK983177:NTK983180 ODG983177:ODG983180 ONC983177:ONC983180 OWY983177:OWY983180 PGU983177:PGU983180 PQQ983177:PQQ983180 QAM983177:QAM983180 QKI983177:QKI983180 QUE983177:QUE983180 REA983177:REA983180 RNW983177:RNW983180 RXS983177:RXS983180 SHO983177:SHO983180 SRK983177:SRK983180 TBG983177:TBG983180 TLC983177:TLC983180 TUY983177:TUY983180 UEU983177:UEU983180 UOQ983177:UOQ983180 UYM983177:UYM983180 VII983177:VII983180 VSE983177:VSE983180 WCA983177:WCA983180 WLW983177:WLW983180 WVS983177:WVS983180 J142 JG142 TC142 ACY142 AMU142 AWQ142 BGM142 BQI142 CAE142 CKA142 CTW142 DDS142 DNO142 DXK142 EHG142 ERC142 FAY142 FKU142 FUQ142 GEM142 GOI142 GYE142 HIA142 HRW142 IBS142 ILO142 IVK142 JFG142 JPC142 JYY142 KIU142 KSQ142 LCM142 LMI142 LWE142 MGA142 MPW142 MZS142 NJO142 NTK142 ODG142 ONC142 OWY142 PGU142 PQQ142 QAM142 QKI142 QUE142 REA142 RNW142 RXS142 SHO142 SRK142 TBG142 TLC142 TUY142 UEU142 UOQ142 UYM142 VII142 VSE142 WCA142 WLW142 WVS142 J65678 JG65678 TC65678 ACY65678 AMU65678 AWQ65678 BGM65678 BQI65678 CAE65678 CKA65678 CTW65678 DDS65678 DNO65678 DXK65678 EHG65678 ERC65678 FAY65678 FKU65678 FUQ65678 GEM65678 GOI65678 GYE65678 HIA65678 HRW65678 IBS65678 ILO65678 IVK65678 JFG65678 JPC65678 JYY65678 KIU65678 KSQ65678 LCM65678 LMI65678 LWE65678 MGA65678 MPW65678 MZS65678 NJO65678 NTK65678 ODG65678 ONC65678 OWY65678 PGU65678 PQQ65678 QAM65678 QKI65678 QUE65678 REA65678 RNW65678 RXS65678 SHO65678 SRK65678 TBG65678 TLC65678 TUY65678 UEU65678 UOQ65678 UYM65678 VII65678 VSE65678 WCA65678 WLW65678 WVS65678 J131214 JG131214 TC131214 ACY131214 AMU131214 AWQ131214 BGM131214 BQI131214 CAE131214 CKA131214 CTW131214 DDS131214 DNO131214 DXK131214 EHG131214 ERC131214 FAY131214 FKU131214 FUQ131214 GEM131214 GOI131214 GYE131214 HIA131214 HRW131214 IBS131214 ILO131214 IVK131214 JFG131214 JPC131214 JYY131214 KIU131214 KSQ131214 LCM131214 LMI131214 LWE131214 MGA131214 MPW131214 MZS131214 NJO131214 NTK131214 ODG131214 ONC131214 OWY131214 PGU131214 PQQ131214 QAM131214 QKI131214 QUE131214 REA131214 RNW131214 RXS131214 SHO131214 SRK131214 TBG131214 TLC131214 TUY131214 UEU131214 UOQ131214 UYM131214 VII131214 VSE131214 WCA131214 WLW131214 WVS131214 J196750 JG196750 TC196750 ACY196750 AMU196750 AWQ196750 BGM196750 BQI196750 CAE196750 CKA196750 CTW196750 DDS196750 DNO196750 DXK196750 EHG196750 ERC196750 FAY196750 FKU196750 FUQ196750 GEM196750 GOI196750 GYE196750 HIA196750 HRW196750 IBS196750 ILO196750 IVK196750 JFG196750 JPC196750 JYY196750 KIU196750 KSQ196750 LCM196750 LMI196750 LWE196750 MGA196750 MPW196750 MZS196750 NJO196750 NTK196750 ODG196750 ONC196750 OWY196750 PGU196750 PQQ196750 QAM196750 QKI196750 QUE196750 REA196750 RNW196750 RXS196750 SHO196750 SRK196750 TBG196750 TLC196750 TUY196750 UEU196750 UOQ196750 UYM196750 VII196750 VSE196750 WCA196750 WLW196750 WVS196750 J262286 JG262286 TC262286 ACY262286 AMU262286 AWQ262286 BGM262286 BQI262286 CAE262286 CKA262286 CTW262286 DDS262286 DNO262286 DXK262286 EHG262286 ERC262286 FAY262286 FKU262286 FUQ262286 GEM262286 GOI262286 GYE262286 HIA262286 HRW262286 IBS262286 ILO262286 IVK262286 JFG262286 JPC262286 JYY262286 KIU262286 KSQ262286 LCM262286 LMI262286 LWE262286 MGA262286 MPW262286 MZS262286 NJO262286 NTK262286 ODG262286 ONC262286 OWY262286 PGU262286 PQQ262286 QAM262286 QKI262286 QUE262286 REA262286 RNW262286 RXS262286 SHO262286 SRK262286 TBG262286 TLC262286 TUY262286 UEU262286 UOQ262286 UYM262286 VII262286 VSE262286 WCA262286 WLW262286 WVS262286 J327822 JG327822 TC327822 ACY327822 AMU327822 AWQ327822 BGM327822 BQI327822 CAE327822 CKA327822 CTW327822 DDS327822 DNO327822 DXK327822 EHG327822 ERC327822 FAY327822 FKU327822 FUQ327822 GEM327822 GOI327822 GYE327822 HIA327822 HRW327822 IBS327822 ILO327822 IVK327822 JFG327822 JPC327822 JYY327822 KIU327822 KSQ327822 LCM327822 LMI327822 LWE327822 MGA327822 MPW327822 MZS327822 NJO327822 NTK327822 ODG327822 ONC327822 OWY327822 PGU327822 PQQ327822 QAM327822 QKI327822 QUE327822 REA327822 RNW327822 RXS327822 SHO327822 SRK327822 TBG327822 TLC327822 TUY327822 UEU327822 UOQ327822 UYM327822 VII327822 VSE327822 WCA327822 WLW327822 WVS327822 J393358 JG393358 TC393358 ACY393358 AMU393358 AWQ393358 BGM393358 BQI393358 CAE393358 CKA393358 CTW393358 DDS393358 DNO393358 DXK393358 EHG393358 ERC393358 FAY393358 FKU393358 FUQ393358 GEM393358 GOI393358 GYE393358 HIA393358 HRW393358 IBS393358 ILO393358 IVK393358 JFG393358 JPC393358 JYY393358 KIU393358 KSQ393358 LCM393358 LMI393358 LWE393358 MGA393358 MPW393358 MZS393358 NJO393358 NTK393358 ODG393358 ONC393358 OWY393358 PGU393358 PQQ393358 QAM393358 QKI393358 QUE393358 REA393358 RNW393358 RXS393358 SHO393358 SRK393358 TBG393358 TLC393358 TUY393358 UEU393358 UOQ393358 UYM393358 VII393358 VSE393358 WCA393358 WLW393358 WVS393358 J458894 JG458894 TC458894 ACY458894 AMU458894 AWQ458894 BGM458894 BQI458894 CAE458894 CKA458894 CTW458894 DDS458894 DNO458894 DXK458894 EHG458894 ERC458894 FAY458894 FKU458894 FUQ458894 GEM458894 GOI458894 GYE458894 HIA458894 HRW458894 IBS458894 ILO458894 IVK458894 JFG458894 JPC458894 JYY458894 KIU458894 KSQ458894 LCM458894 LMI458894 LWE458894 MGA458894 MPW458894 MZS458894 NJO458894 NTK458894 ODG458894 ONC458894 OWY458894 PGU458894 PQQ458894 QAM458894 QKI458894 QUE458894 REA458894 RNW458894 RXS458894 SHO458894 SRK458894 TBG458894 TLC458894 TUY458894 UEU458894 UOQ458894 UYM458894 VII458894 VSE458894 WCA458894 WLW458894 WVS458894 J524430 JG524430 TC524430 ACY524430 AMU524430 AWQ524430 BGM524430 BQI524430 CAE524430 CKA524430 CTW524430 DDS524430 DNO524430 DXK524430 EHG524430 ERC524430 FAY524430 FKU524430 FUQ524430 GEM524430 GOI524430 GYE524430 HIA524430 HRW524430 IBS524430 ILO524430 IVK524430 JFG524430 JPC524430 JYY524430 KIU524430 KSQ524430 LCM524430 LMI524430 LWE524430 MGA524430 MPW524430 MZS524430 NJO524430 NTK524430 ODG524430 ONC524430 OWY524430 PGU524430 PQQ524430 QAM524430 QKI524430 QUE524430 REA524430 RNW524430 RXS524430 SHO524430 SRK524430 TBG524430 TLC524430 TUY524430 UEU524430 UOQ524430 UYM524430 VII524430 VSE524430 WCA524430 WLW524430 WVS524430 J589966 JG589966 TC589966 ACY589966 AMU589966 AWQ589966 BGM589966 BQI589966 CAE589966 CKA589966 CTW589966 DDS589966 DNO589966 DXK589966 EHG589966 ERC589966 FAY589966 FKU589966 FUQ589966 GEM589966 GOI589966 GYE589966 HIA589966 HRW589966 IBS589966 ILO589966 IVK589966 JFG589966 JPC589966 JYY589966 KIU589966 KSQ589966 LCM589966 LMI589966 LWE589966 MGA589966 MPW589966 MZS589966 NJO589966 NTK589966 ODG589966 ONC589966 OWY589966 PGU589966 PQQ589966 QAM589966 QKI589966 QUE589966 REA589966 RNW589966 RXS589966 SHO589966 SRK589966 TBG589966 TLC589966 TUY589966 UEU589966 UOQ589966 UYM589966 VII589966 VSE589966 WCA589966 WLW589966 WVS589966 J655502 JG655502 TC655502 ACY655502 AMU655502 AWQ655502 BGM655502 BQI655502 CAE655502 CKA655502 CTW655502 DDS655502 DNO655502 DXK655502 EHG655502 ERC655502 FAY655502 FKU655502 FUQ655502 GEM655502 GOI655502 GYE655502 HIA655502 HRW655502 IBS655502 ILO655502 IVK655502 JFG655502 JPC655502 JYY655502 KIU655502 KSQ655502 LCM655502 LMI655502 LWE655502 MGA655502 MPW655502 MZS655502 NJO655502 NTK655502 ODG655502 ONC655502 OWY655502 PGU655502 PQQ655502 QAM655502 QKI655502 QUE655502 REA655502 RNW655502 RXS655502 SHO655502 SRK655502 TBG655502 TLC655502 TUY655502 UEU655502 UOQ655502 UYM655502 VII655502 VSE655502 WCA655502 WLW655502 WVS655502 J721038 JG721038 TC721038 ACY721038 AMU721038 AWQ721038 BGM721038 BQI721038 CAE721038 CKA721038 CTW721038 DDS721038 DNO721038 DXK721038 EHG721038 ERC721038 FAY721038 FKU721038 FUQ721038 GEM721038 GOI721038 GYE721038 HIA721038 HRW721038 IBS721038 ILO721038 IVK721038 JFG721038 JPC721038 JYY721038 KIU721038 KSQ721038 LCM721038 LMI721038 LWE721038 MGA721038 MPW721038 MZS721038 NJO721038 NTK721038 ODG721038 ONC721038 OWY721038 PGU721038 PQQ721038 QAM721038 QKI721038 QUE721038 REA721038 RNW721038 RXS721038 SHO721038 SRK721038 TBG721038 TLC721038 TUY721038 UEU721038 UOQ721038 UYM721038 VII721038 VSE721038 WCA721038 WLW721038 WVS721038 J786574 JG786574 TC786574 ACY786574 AMU786574 AWQ786574 BGM786574 BQI786574 CAE786574 CKA786574 CTW786574 DDS786574 DNO786574 DXK786574 EHG786574 ERC786574 FAY786574 FKU786574 FUQ786574 GEM786574 GOI786574 GYE786574 HIA786574 HRW786574 IBS786574 ILO786574 IVK786574 JFG786574 JPC786574 JYY786574 KIU786574 KSQ786574 LCM786574 LMI786574 LWE786574 MGA786574 MPW786574 MZS786574 NJO786574 NTK786574 ODG786574 ONC786574 OWY786574 PGU786574 PQQ786574 QAM786574 QKI786574 QUE786574 REA786574 RNW786574 RXS786574 SHO786574 SRK786574 TBG786574 TLC786574 TUY786574 UEU786574 UOQ786574 UYM786574 VII786574 VSE786574 WCA786574 WLW786574 WVS786574 J852110 JG852110 TC852110 ACY852110 AMU852110 AWQ852110 BGM852110 BQI852110 CAE852110 CKA852110 CTW852110 DDS852110 DNO852110 DXK852110 EHG852110 ERC852110 FAY852110 FKU852110 FUQ852110 GEM852110 GOI852110 GYE852110 HIA852110 HRW852110 IBS852110 ILO852110 IVK852110 JFG852110 JPC852110 JYY852110 KIU852110 KSQ852110 LCM852110 LMI852110 LWE852110 MGA852110 MPW852110 MZS852110 NJO852110 NTK852110 ODG852110 ONC852110 OWY852110 PGU852110 PQQ852110 QAM852110 QKI852110 QUE852110 REA852110 RNW852110 RXS852110 SHO852110 SRK852110 TBG852110 TLC852110 TUY852110 UEU852110 UOQ852110 UYM852110 VII852110 VSE852110 WCA852110 WLW852110 WVS852110 J917646 JG917646 TC917646 ACY917646 AMU917646 AWQ917646 BGM917646 BQI917646 CAE917646 CKA917646 CTW917646 DDS917646 DNO917646 DXK917646 EHG917646 ERC917646 FAY917646 FKU917646 FUQ917646 GEM917646 GOI917646 GYE917646 HIA917646 HRW917646 IBS917646 ILO917646 IVK917646 JFG917646 JPC917646 JYY917646 KIU917646 KSQ917646 LCM917646 LMI917646 LWE917646 MGA917646 MPW917646 MZS917646 NJO917646 NTK917646 ODG917646 ONC917646 OWY917646 PGU917646 PQQ917646 QAM917646 QKI917646 QUE917646 REA917646 RNW917646 RXS917646 SHO917646 SRK917646 TBG917646 TLC917646 TUY917646 UEU917646 UOQ917646 UYM917646 VII917646 VSE917646 WCA917646 WLW917646 WVS917646 J983182 JG983182 TC983182 ACY983182 AMU983182 AWQ983182 BGM983182 BQI983182 CAE983182 CKA983182 CTW983182 DDS983182 DNO983182 DXK983182 EHG983182 ERC983182 FAY983182 FKU983182 FUQ983182 GEM983182 GOI983182 GYE983182 HIA983182 HRW983182 IBS983182 ILO983182 IVK983182 JFG983182 JPC983182 JYY983182 KIU983182 KSQ983182 LCM983182 LMI983182 LWE983182 MGA983182 MPW983182 MZS983182 NJO983182 NTK983182 ODG983182 ONC983182 OWY983182 PGU983182 PQQ983182 QAM983182 QKI983182 QUE983182 REA983182 RNW983182 RXS983182 SHO983182 SRK983182 TBG983182 TLC983182 TUY983182 UEU983182 UOQ983182 UYM983182 VII983182 VSE983182 WCA983182 WLW983182 WVS983182 J137:J140 JG146 TC146 ACY146 AMU146 AWQ146 BGM146 BQI146 CAE146 CKA146 CTW146 DDS146 DNO146 DXK146 EHG146 ERC146 FAY146 FKU146 FUQ146 GEM146 GOI146 GYE146 HIA146 HRW146 IBS146 ILO146 IVK146 JFG146 JPC146 JYY146 KIU146 KSQ146 LCM146 LMI146 LWE146 MGA146 MPW146 MZS146 NJO146 NTK146 ODG146 ONC146 OWY146 PGU146 PQQ146 QAM146 QKI146 QUE146 REA146 RNW146 RXS146 SHO146 SRK146 TBG146 TLC146 TUY146 UEU146 UOQ146 UYM146 VII146 VSE146 WCA146 WLW146 WVS146 J65682 JG65682 TC65682 ACY65682 AMU65682 AWQ65682 BGM65682 BQI65682 CAE65682 CKA65682 CTW65682 DDS65682 DNO65682 DXK65682 EHG65682 ERC65682 FAY65682 FKU65682 FUQ65682 GEM65682 GOI65682 GYE65682 HIA65682 HRW65682 IBS65682 ILO65682 IVK65682 JFG65682 JPC65682 JYY65682 KIU65682 KSQ65682 LCM65682 LMI65682 LWE65682 MGA65682 MPW65682 MZS65682 NJO65682 NTK65682 ODG65682 ONC65682 OWY65682 PGU65682 PQQ65682 QAM65682 QKI65682 QUE65682 REA65682 RNW65682 RXS65682 SHO65682 SRK65682 TBG65682 TLC65682 TUY65682 UEU65682 UOQ65682 UYM65682 VII65682 VSE65682 WCA65682 WLW65682 WVS65682 J131218 JG131218 TC131218 ACY131218 AMU131218 AWQ131218 BGM131218 BQI131218 CAE131218 CKA131218 CTW131218 DDS131218 DNO131218 DXK131218 EHG131218 ERC131218 FAY131218 FKU131218 FUQ131218 GEM131218 GOI131218 GYE131218 HIA131218 HRW131218 IBS131218 ILO131218 IVK131218 JFG131218 JPC131218 JYY131218 KIU131218 KSQ131218 LCM131218 LMI131218 LWE131218 MGA131218 MPW131218 MZS131218 NJO131218 NTK131218 ODG131218 ONC131218 OWY131218 PGU131218 PQQ131218 QAM131218 QKI131218 QUE131218 REA131218 RNW131218 RXS131218 SHO131218 SRK131218 TBG131218 TLC131218 TUY131218 UEU131218 UOQ131218 UYM131218 VII131218 VSE131218 WCA131218 WLW131218 WVS131218 J196754 JG196754 TC196754 ACY196754 AMU196754 AWQ196754 BGM196754 BQI196754 CAE196754 CKA196754 CTW196754 DDS196754 DNO196754 DXK196754 EHG196754 ERC196754 FAY196754 FKU196754 FUQ196754 GEM196754 GOI196754 GYE196754 HIA196754 HRW196754 IBS196754 ILO196754 IVK196754 JFG196754 JPC196754 JYY196754 KIU196754 KSQ196754 LCM196754 LMI196754 LWE196754 MGA196754 MPW196754 MZS196754 NJO196754 NTK196754 ODG196754 ONC196754 OWY196754 PGU196754 PQQ196754 QAM196754 QKI196754 QUE196754 REA196754 RNW196754 RXS196754 SHO196754 SRK196754 TBG196754 TLC196754 TUY196754 UEU196754 UOQ196754 UYM196754 VII196754 VSE196754 WCA196754 WLW196754 WVS196754 J262290 JG262290 TC262290 ACY262290 AMU262290 AWQ262290 BGM262290 BQI262290 CAE262290 CKA262290 CTW262290 DDS262290 DNO262290 DXK262290 EHG262290 ERC262290 FAY262290 FKU262290 FUQ262290 GEM262290 GOI262290 GYE262290 HIA262290 HRW262290 IBS262290 ILO262290 IVK262290 JFG262290 JPC262290 JYY262290 KIU262290 KSQ262290 LCM262290 LMI262290 LWE262290 MGA262290 MPW262290 MZS262290 NJO262290 NTK262290 ODG262290 ONC262290 OWY262290 PGU262290 PQQ262290 QAM262290 QKI262290 QUE262290 REA262290 RNW262290 RXS262290 SHO262290 SRK262290 TBG262290 TLC262290 TUY262290 UEU262290 UOQ262290 UYM262290 VII262290 VSE262290 WCA262290 WLW262290 WVS262290 J327826 JG327826 TC327826 ACY327826 AMU327826 AWQ327826 BGM327826 BQI327826 CAE327826 CKA327826 CTW327826 DDS327826 DNO327826 DXK327826 EHG327826 ERC327826 FAY327826 FKU327826 FUQ327826 GEM327826 GOI327826 GYE327826 HIA327826 HRW327826 IBS327826 ILO327826 IVK327826 JFG327826 JPC327826 JYY327826 KIU327826 KSQ327826 LCM327826 LMI327826 LWE327826 MGA327826 MPW327826 MZS327826 NJO327826 NTK327826 ODG327826 ONC327826 OWY327826 PGU327826 PQQ327826 QAM327826 QKI327826 QUE327826 REA327826 RNW327826 RXS327826 SHO327826 SRK327826 TBG327826 TLC327826 TUY327826 UEU327826 UOQ327826 UYM327826 VII327826 VSE327826 WCA327826 WLW327826 WVS327826 J393362 JG393362 TC393362 ACY393362 AMU393362 AWQ393362 BGM393362 BQI393362 CAE393362 CKA393362 CTW393362 DDS393362 DNO393362 DXK393362 EHG393362 ERC393362 FAY393362 FKU393362 FUQ393362 GEM393362 GOI393362 GYE393362 HIA393362 HRW393362 IBS393362 ILO393362 IVK393362 JFG393362 JPC393362 JYY393362 KIU393362 KSQ393362 LCM393362 LMI393362 LWE393362 MGA393362 MPW393362 MZS393362 NJO393362 NTK393362 ODG393362 ONC393362 OWY393362 PGU393362 PQQ393362 QAM393362 QKI393362 QUE393362 REA393362 RNW393362 RXS393362 SHO393362 SRK393362 TBG393362 TLC393362 TUY393362 UEU393362 UOQ393362 UYM393362 VII393362 VSE393362 WCA393362 WLW393362 WVS393362 J458898 JG458898 TC458898 ACY458898 AMU458898 AWQ458898 BGM458898 BQI458898 CAE458898 CKA458898 CTW458898 DDS458898 DNO458898 DXK458898 EHG458898 ERC458898 FAY458898 FKU458898 FUQ458898 GEM458898 GOI458898 GYE458898 HIA458898 HRW458898 IBS458898 ILO458898 IVK458898 JFG458898 JPC458898 JYY458898 KIU458898 KSQ458898 LCM458898 LMI458898 LWE458898 MGA458898 MPW458898 MZS458898 NJO458898 NTK458898 ODG458898 ONC458898 OWY458898 PGU458898 PQQ458898 QAM458898 QKI458898 QUE458898 REA458898 RNW458898 RXS458898 SHO458898 SRK458898 TBG458898 TLC458898 TUY458898 UEU458898 UOQ458898 UYM458898 VII458898 VSE458898 WCA458898 WLW458898 WVS458898 J524434 JG524434 TC524434 ACY524434 AMU524434 AWQ524434 BGM524434 BQI524434 CAE524434 CKA524434 CTW524434 DDS524434 DNO524434 DXK524434 EHG524434 ERC524434 FAY524434 FKU524434 FUQ524434 GEM524434 GOI524434 GYE524434 HIA524434 HRW524434 IBS524434 ILO524434 IVK524434 JFG524434 JPC524434 JYY524434 KIU524434 KSQ524434 LCM524434 LMI524434 LWE524434 MGA524434 MPW524434 MZS524434 NJO524434 NTK524434 ODG524434 ONC524434 OWY524434 PGU524434 PQQ524434 QAM524434 QKI524434 QUE524434 REA524434 RNW524434 RXS524434 SHO524434 SRK524434 TBG524434 TLC524434 TUY524434 UEU524434 UOQ524434 UYM524434 VII524434 VSE524434 WCA524434 WLW524434 WVS524434 J589970 JG589970 TC589970 ACY589970 AMU589970 AWQ589970 BGM589970 BQI589970 CAE589970 CKA589970 CTW589970 DDS589970 DNO589970 DXK589970 EHG589970 ERC589970 FAY589970 FKU589970 FUQ589970 GEM589970 GOI589970 GYE589970 HIA589970 HRW589970 IBS589970 ILO589970 IVK589970 JFG589970 JPC589970 JYY589970 KIU589970 KSQ589970 LCM589970 LMI589970 LWE589970 MGA589970 MPW589970 MZS589970 NJO589970 NTK589970 ODG589970 ONC589970 OWY589970 PGU589970 PQQ589970 QAM589970 QKI589970 QUE589970 REA589970 RNW589970 RXS589970 SHO589970 SRK589970 TBG589970 TLC589970 TUY589970 UEU589970 UOQ589970 UYM589970 VII589970 VSE589970 WCA589970 WLW589970 WVS589970 J655506 JG655506 TC655506 ACY655506 AMU655506 AWQ655506 BGM655506 BQI655506 CAE655506 CKA655506 CTW655506 DDS655506 DNO655506 DXK655506 EHG655506 ERC655506 FAY655506 FKU655506 FUQ655506 GEM655506 GOI655506 GYE655506 HIA655506 HRW655506 IBS655506 ILO655506 IVK655506 JFG655506 JPC655506 JYY655506 KIU655506 KSQ655506 LCM655506 LMI655506 LWE655506 MGA655506 MPW655506 MZS655506 NJO655506 NTK655506 ODG655506 ONC655506 OWY655506 PGU655506 PQQ655506 QAM655506 QKI655506 QUE655506 REA655506 RNW655506 RXS655506 SHO655506 SRK655506 TBG655506 TLC655506 TUY655506 UEU655506 UOQ655506 UYM655506 VII655506 VSE655506 WCA655506 WLW655506 WVS655506 J721042 JG721042 TC721042 ACY721042 AMU721042 AWQ721042 BGM721042 BQI721042 CAE721042 CKA721042 CTW721042 DDS721042 DNO721042 DXK721042 EHG721042 ERC721042 FAY721042 FKU721042 FUQ721042 GEM721042 GOI721042 GYE721042 HIA721042 HRW721042 IBS721042 ILO721042 IVK721042 JFG721042 JPC721042 JYY721042 KIU721042 KSQ721042 LCM721042 LMI721042 LWE721042 MGA721042 MPW721042 MZS721042 NJO721042 NTK721042 ODG721042 ONC721042 OWY721042 PGU721042 PQQ721042 QAM721042 QKI721042 QUE721042 REA721042 RNW721042 RXS721042 SHO721042 SRK721042 TBG721042 TLC721042 TUY721042 UEU721042 UOQ721042 UYM721042 VII721042 VSE721042 WCA721042 WLW721042 WVS721042 J786578 JG786578 TC786578 ACY786578 AMU786578 AWQ786578 BGM786578 BQI786578 CAE786578 CKA786578 CTW786578 DDS786578 DNO786578 DXK786578 EHG786578 ERC786578 FAY786578 FKU786578 FUQ786578 GEM786578 GOI786578 GYE786578 HIA786578 HRW786578 IBS786578 ILO786578 IVK786578 JFG786578 JPC786578 JYY786578 KIU786578 KSQ786578 LCM786578 LMI786578 LWE786578 MGA786578 MPW786578 MZS786578 NJO786578 NTK786578 ODG786578 ONC786578 OWY786578 PGU786578 PQQ786578 QAM786578 QKI786578 QUE786578 REA786578 RNW786578 RXS786578 SHO786578 SRK786578 TBG786578 TLC786578 TUY786578 UEU786578 UOQ786578 UYM786578 VII786578 VSE786578 WCA786578 WLW786578 WVS786578 J852114 JG852114 TC852114 ACY852114 AMU852114 AWQ852114 BGM852114 BQI852114 CAE852114 CKA852114 CTW852114 DDS852114 DNO852114 DXK852114 EHG852114 ERC852114 FAY852114 FKU852114 FUQ852114 GEM852114 GOI852114 GYE852114 HIA852114 HRW852114 IBS852114 ILO852114 IVK852114 JFG852114 JPC852114 JYY852114 KIU852114 KSQ852114 LCM852114 LMI852114 LWE852114 MGA852114 MPW852114 MZS852114 NJO852114 NTK852114 ODG852114 ONC852114 OWY852114 PGU852114 PQQ852114 QAM852114 QKI852114 QUE852114 REA852114 RNW852114 RXS852114 SHO852114 SRK852114 TBG852114 TLC852114 TUY852114 UEU852114 UOQ852114 UYM852114 VII852114 VSE852114 WCA852114 WLW852114 WVS852114 J917650 JG917650 TC917650 ACY917650 AMU917650 AWQ917650 BGM917650 BQI917650 CAE917650 CKA917650 CTW917650 DDS917650 DNO917650 DXK917650 EHG917650 ERC917650 FAY917650 FKU917650 FUQ917650 GEM917650 GOI917650 GYE917650 HIA917650 HRW917650 IBS917650 ILO917650 IVK917650 JFG917650 JPC917650 JYY917650 KIU917650 KSQ917650 LCM917650 LMI917650 LWE917650 MGA917650 MPW917650 MZS917650 NJO917650 NTK917650 ODG917650 ONC917650 OWY917650 PGU917650 PQQ917650 QAM917650 QKI917650 QUE917650 REA917650 RNW917650 RXS917650 SHO917650 SRK917650 TBG917650 TLC917650 TUY917650 UEU917650 UOQ917650 UYM917650 VII917650 VSE917650 WCA917650 WLW917650 WVS917650 J983186 JG983186 TC983186 ACY983186 AMU983186 AWQ983186 BGM983186 BQI983186 CAE983186 CKA983186 CTW983186 DDS983186 DNO983186 DXK983186 EHG983186 ERC983186 FAY983186 FKU983186 FUQ983186 GEM983186 GOI983186 GYE983186 HIA983186 HRW983186 IBS983186 ILO983186 IVK983186 JFG983186 JPC983186 JYY983186 KIU983186 KSQ983186 LCM983186 LMI983186 LWE983186 MGA983186 MPW983186 MZS983186 NJO983186 NTK983186 ODG983186 ONC983186 OWY983186 PGU983186 PQQ983186 QAM983186 QKI983186 QUE983186 REA983186 RNW983186 RXS983186 SHO983186 SRK983186 TBG983186 TLC983186 TUY983186 UEU983186 UOQ983186 UYM983186 VII983186 VSE983186 WCA983186 WLW983186 WVS983186 J146 JG151 TC151 ACY151 AMU151 AWQ151 BGM151 BQI151 CAE151 CKA151 CTW151 DDS151 DNO151 DXK151 EHG151 ERC151 FAY151 FKU151 FUQ151 GEM151 GOI151 GYE151 HIA151 HRW151 IBS151 ILO151 IVK151 JFG151 JPC151 JYY151 KIU151 KSQ151 LCM151 LMI151 LWE151 MGA151 MPW151 MZS151 NJO151 NTK151 ODG151 ONC151 OWY151 PGU151 PQQ151 QAM151 QKI151 QUE151 REA151 RNW151 RXS151 SHO151 SRK151 TBG151 TLC151 TUY151 UEU151 UOQ151 UYM151 VII151 VSE151 WCA151 WLW151 WVS151 J65687 JG65687 TC65687 ACY65687 AMU65687 AWQ65687 BGM65687 BQI65687 CAE65687 CKA65687 CTW65687 DDS65687 DNO65687 DXK65687 EHG65687 ERC65687 FAY65687 FKU65687 FUQ65687 GEM65687 GOI65687 GYE65687 HIA65687 HRW65687 IBS65687 ILO65687 IVK65687 JFG65687 JPC65687 JYY65687 KIU65687 KSQ65687 LCM65687 LMI65687 LWE65687 MGA65687 MPW65687 MZS65687 NJO65687 NTK65687 ODG65687 ONC65687 OWY65687 PGU65687 PQQ65687 QAM65687 QKI65687 QUE65687 REA65687 RNW65687 RXS65687 SHO65687 SRK65687 TBG65687 TLC65687 TUY65687 UEU65687 UOQ65687 UYM65687 VII65687 VSE65687 WCA65687 WLW65687 WVS65687 J131223 JG131223 TC131223 ACY131223 AMU131223 AWQ131223 BGM131223 BQI131223 CAE131223 CKA131223 CTW131223 DDS131223 DNO131223 DXK131223 EHG131223 ERC131223 FAY131223 FKU131223 FUQ131223 GEM131223 GOI131223 GYE131223 HIA131223 HRW131223 IBS131223 ILO131223 IVK131223 JFG131223 JPC131223 JYY131223 KIU131223 KSQ131223 LCM131223 LMI131223 LWE131223 MGA131223 MPW131223 MZS131223 NJO131223 NTK131223 ODG131223 ONC131223 OWY131223 PGU131223 PQQ131223 QAM131223 QKI131223 QUE131223 REA131223 RNW131223 RXS131223 SHO131223 SRK131223 TBG131223 TLC131223 TUY131223 UEU131223 UOQ131223 UYM131223 VII131223 VSE131223 WCA131223 WLW131223 WVS131223 J196759 JG196759 TC196759 ACY196759 AMU196759 AWQ196759 BGM196759 BQI196759 CAE196759 CKA196759 CTW196759 DDS196759 DNO196759 DXK196759 EHG196759 ERC196759 FAY196759 FKU196759 FUQ196759 GEM196759 GOI196759 GYE196759 HIA196759 HRW196759 IBS196759 ILO196759 IVK196759 JFG196759 JPC196759 JYY196759 KIU196759 KSQ196759 LCM196759 LMI196759 LWE196759 MGA196759 MPW196759 MZS196759 NJO196759 NTK196759 ODG196759 ONC196759 OWY196759 PGU196759 PQQ196759 QAM196759 QKI196759 QUE196759 REA196759 RNW196759 RXS196759 SHO196759 SRK196759 TBG196759 TLC196759 TUY196759 UEU196759 UOQ196759 UYM196759 VII196759 VSE196759 WCA196759 WLW196759 WVS196759 J262295 JG262295 TC262295 ACY262295 AMU262295 AWQ262295 BGM262295 BQI262295 CAE262295 CKA262295 CTW262295 DDS262295 DNO262295 DXK262295 EHG262295 ERC262295 FAY262295 FKU262295 FUQ262295 GEM262295 GOI262295 GYE262295 HIA262295 HRW262295 IBS262295 ILO262295 IVK262295 JFG262295 JPC262295 JYY262295 KIU262295 KSQ262295 LCM262295 LMI262295 LWE262295 MGA262295 MPW262295 MZS262295 NJO262295 NTK262295 ODG262295 ONC262295 OWY262295 PGU262295 PQQ262295 QAM262295 QKI262295 QUE262295 REA262295 RNW262295 RXS262295 SHO262295 SRK262295 TBG262295 TLC262295 TUY262295 UEU262295 UOQ262295 UYM262295 VII262295 VSE262295 WCA262295 WLW262295 WVS262295 J327831 JG327831 TC327831 ACY327831 AMU327831 AWQ327831 BGM327831 BQI327831 CAE327831 CKA327831 CTW327831 DDS327831 DNO327831 DXK327831 EHG327831 ERC327831 FAY327831 FKU327831 FUQ327831 GEM327831 GOI327831 GYE327831 HIA327831 HRW327831 IBS327831 ILO327831 IVK327831 JFG327831 JPC327831 JYY327831 KIU327831 KSQ327831 LCM327831 LMI327831 LWE327831 MGA327831 MPW327831 MZS327831 NJO327831 NTK327831 ODG327831 ONC327831 OWY327831 PGU327831 PQQ327831 QAM327831 QKI327831 QUE327831 REA327831 RNW327831 RXS327831 SHO327831 SRK327831 TBG327831 TLC327831 TUY327831 UEU327831 UOQ327831 UYM327831 VII327831 VSE327831 WCA327831 WLW327831 WVS327831 J393367 JG393367 TC393367 ACY393367 AMU393367 AWQ393367 BGM393367 BQI393367 CAE393367 CKA393367 CTW393367 DDS393367 DNO393367 DXK393367 EHG393367 ERC393367 FAY393367 FKU393367 FUQ393367 GEM393367 GOI393367 GYE393367 HIA393367 HRW393367 IBS393367 ILO393367 IVK393367 JFG393367 JPC393367 JYY393367 KIU393367 KSQ393367 LCM393367 LMI393367 LWE393367 MGA393367 MPW393367 MZS393367 NJO393367 NTK393367 ODG393367 ONC393367 OWY393367 PGU393367 PQQ393367 QAM393367 QKI393367 QUE393367 REA393367 RNW393367 RXS393367 SHO393367 SRK393367 TBG393367 TLC393367 TUY393367 UEU393367 UOQ393367 UYM393367 VII393367 VSE393367 WCA393367 WLW393367 WVS393367 J458903 JG458903 TC458903 ACY458903 AMU458903 AWQ458903 BGM458903 BQI458903 CAE458903 CKA458903 CTW458903 DDS458903 DNO458903 DXK458903 EHG458903 ERC458903 FAY458903 FKU458903 FUQ458903 GEM458903 GOI458903 GYE458903 HIA458903 HRW458903 IBS458903 ILO458903 IVK458903 JFG458903 JPC458903 JYY458903 KIU458903 KSQ458903 LCM458903 LMI458903 LWE458903 MGA458903 MPW458903 MZS458903 NJO458903 NTK458903 ODG458903 ONC458903 OWY458903 PGU458903 PQQ458903 QAM458903 QKI458903 QUE458903 REA458903 RNW458903 RXS458903 SHO458903 SRK458903 TBG458903 TLC458903 TUY458903 UEU458903 UOQ458903 UYM458903 VII458903 VSE458903 WCA458903 WLW458903 WVS458903 J524439 JG524439 TC524439 ACY524439 AMU524439 AWQ524439 BGM524439 BQI524439 CAE524439 CKA524439 CTW524439 DDS524439 DNO524439 DXK524439 EHG524439 ERC524439 FAY524439 FKU524439 FUQ524439 GEM524439 GOI524439 GYE524439 HIA524439 HRW524439 IBS524439 ILO524439 IVK524439 JFG524439 JPC524439 JYY524439 KIU524439 KSQ524439 LCM524439 LMI524439 LWE524439 MGA524439 MPW524439 MZS524439 NJO524439 NTK524439 ODG524439 ONC524439 OWY524439 PGU524439 PQQ524439 QAM524439 QKI524439 QUE524439 REA524439 RNW524439 RXS524439 SHO524439 SRK524439 TBG524439 TLC524439 TUY524439 UEU524439 UOQ524439 UYM524439 VII524439 VSE524439 WCA524439 WLW524439 WVS524439 J589975 JG589975 TC589975 ACY589975 AMU589975 AWQ589975 BGM589975 BQI589975 CAE589975 CKA589975 CTW589975 DDS589975 DNO589975 DXK589975 EHG589975 ERC589975 FAY589975 FKU589975 FUQ589975 GEM589975 GOI589975 GYE589975 HIA589975 HRW589975 IBS589975 ILO589975 IVK589975 JFG589975 JPC589975 JYY589975 KIU589975 KSQ589975 LCM589975 LMI589975 LWE589975 MGA589975 MPW589975 MZS589975 NJO589975 NTK589975 ODG589975 ONC589975 OWY589975 PGU589975 PQQ589975 QAM589975 QKI589975 QUE589975 REA589975 RNW589975 RXS589975 SHO589975 SRK589975 TBG589975 TLC589975 TUY589975 UEU589975 UOQ589975 UYM589975 VII589975 VSE589975 WCA589975 WLW589975 WVS589975 J655511 JG655511 TC655511 ACY655511 AMU655511 AWQ655511 BGM655511 BQI655511 CAE655511 CKA655511 CTW655511 DDS655511 DNO655511 DXK655511 EHG655511 ERC655511 FAY655511 FKU655511 FUQ655511 GEM655511 GOI655511 GYE655511 HIA655511 HRW655511 IBS655511 ILO655511 IVK655511 JFG655511 JPC655511 JYY655511 KIU655511 KSQ655511 LCM655511 LMI655511 LWE655511 MGA655511 MPW655511 MZS655511 NJO655511 NTK655511 ODG655511 ONC655511 OWY655511 PGU655511 PQQ655511 QAM655511 QKI655511 QUE655511 REA655511 RNW655511 RXS655511 SHO655511 SRK655511 TBG655511 TLC655511 TUY655511 UEU655511 UOQ655511 UYM655511 VII655511 VSE655511 WCA655511 WLW655511 WVS655511 J721047 JG721047 TC721047 ACY721047 AMU721047 AWQ721047 BGM721047 BQI721047 CAE721047 CKA721047 CTW721047 DDS721047 DNO721047 DXK721047 EHG721047 ERC721047 FAY721047 FKU721047 FUQ721047 GEM721047 GOI721047 GYE721047 HIA721047 HRW721047 IBS721047 ILO721047 IVK721047 JFG721047 JPC721047 JYY721047 KIU721047 KSQ721047 LCM721047 LMI721047 LWE721047 MGA721047 MPW721047 MZS721047 NJO721047 NTK721047 ODG721047 ONC721047 OWY721047 PGU721047 PQQ721047 QAM721047 QKI721047 QUE721047 REA721047 RNW721047 RXS721047 SHO721047 SRK721047 TBG721047 TLC721047 TUY721047 UEU721047 UOQ721047 UYM721047 VII721047 VSE721047 WCA721047 WLW721047 WVS721047 J786583 JG786583 TC786583 ACY786583 AMU786583 AWQ786583 BGM786583 BQI786583 CAE786583 CKA786583 CTW786583 DDS786583 DNO786583 DXK786583 EHG786583 ERC786583 FAY786583 FKU786583 FUQ786583 GEM786583 GOI786583 GYE786583 HIA786583 HRW786583 IBS786583 ILO786583 IVK786583 JFG786583 JPC786583 JYY786583 KIU786583 KSQ786583 LCM786583 LMI786583 LWE786583 MGA786583 MPW786583 MZS786583 NJO786583 NTK786583 ODG786583 ONC786583 OWY786583 PGU786583 PQQ786583 QAM786583 QKI786583 QUE786583 REA786583 RNW786583 RXS786583 SHO786583 SRK786583 TBG786583 TLC786583 TUY786583 UEU786583 UOQ786583 UYM786583 VII786583 VSE786583 WCA786583 WLW786583 WVS786583 J852119 JG852119 TC852119 ACY852119 AMU852119 AWQ852119 BGM852119 BQI852119 CAE852119 CKA852119 CTW852119 DDS852119 DNO852119 DXK852119 EHG852119 ERC852119 FAY852119 FKU852119 FUQ852119 GEM852119 GOI852119 GYE852119 HIA852119 HRW852119 IBS852119 ILO852119 IVK852119 JFG852119 JPC852119 JYY852119 KIU852119 KSQ852119 LCM852119 LMI852119 LWE852119 MGA852119 MPW852119 MZS852119 NJO852119 NTK852119 ODG852119 ONC852119 OWY852119 PGU852119 PQQ852119 QAM852119 QKI852119 QUE852119 REA852119 RNW852119 RXS852119 SHO852119 SRK852119 TBG852119 TLC852119 TUY852119 UEU852119 UOQ852119 UYM852119 VII852119 VSE852119 WCA852119 WLW852119 WVS852119 J917655 JG917655 TC917655 ACY917655 AMU917655 AWQ917655 BGM917655 BQI917655 CAE917655 CKA917655 CTW917655 DDS917655 DNO917655 DXK917655 EHG917655 ERC917655 FAY917655 FKU917655 FUQ917655 GEM917655 GOI917655 GYE917655 HIA917655 HRW917655 IBS917655 ILO917655 IVK917655 JFG917655 JPC917655 JYY917655 KIU917655 KSQ917655 LCM917655 LMI917655 LWE917655 MGA917655 MPW917655 MZS917655 NJO917655 NTK917655 ODG917655 ONC917655 OWY917655 PGU917655 PQQ917655 QAM917655 QKI917655 QUE917655 REA917655 RNW917655 RXS917655 SHO917655 SRK917655 TBG917655 TLC917655 TUY917655 UEU917655 UOQ917655 UYM917655 VII917655 VSE917655 WCA917655 WLW917655 WVS917655 J983191 JG983191 TC983191 ACY983191 AMU983191 AWQ983191 BGM983191 BQI983191 CAE983191 CKA983191 CTW983191 DDS983191 DNO983191 DXK983191 EHG983191 ERC983191 FAY983191 FKU983191 FUQ983191 GEM983191 GOI983191 GYE983191 HIA983191 HRW983191 IBS983191 ILO983191 IVK983191 JFG983191 JPC983191 JYY983191 KIU983191 KSQ983191 LCM983191 LMI983191 LWE983191 MGA983191 MPW983191 MZS983191 NJO983191 NTK983191 ODG983191 ONC983191 OWY983191 PGU983191 PQQ983191 QAM983191 QKI983191 QUE983191 REA983191 RNW983191 RXS983191 SHO983191 SRK983191 TBG983191 TLC983191 TUY983191 UEU983191 UOQ983191 UYM983191 VII983191 VSE983191 WCA983191 WLW983191 WVS983191 J151 JG153 TC153 ACY153 AMU153 AWQ153 BGM153 BQI153 CAE153 CKA153 CTW153 DDS153 DNO153 DXK153 EHG153 ERC153 FAY153 FKU153 FUQ153 GEM153 GOI153 GYE153 HIA153 HRW153 IBS153 ILO153 IVK153 JFG153 JPC153 JYY153 KIU153 KSQ153 LCM153 LMI153 LWE153 MGA153 MPW153 MZS153 NJO153 NTK153 ODG153 ONC153 OWY153 PGU153 PQQ153 QAM153 QKI153 QUE153 REA153 RNW153 RXS153 SHO153 SRK153 TBG153 TLC153 TUY153 UEU153 UOQ153 UYM153 VII153 VSE153 WCA153 WLW153 WVS153 J65689 JG65689 TC65689 ACY65689 AMU65689 AWQ65689 BGM65689 BQI65689 CAE65689 CKA65689 CTW65689 DDS65689 DNO65689 DXK65689 EHG65689 ERC65689 FAY65689 FKU65689 FUQ65689 GEM65689 GOI65689 GYE65689 HIA65689 HRW65689 IBS65689 ILO65689 IVK65689 JFG65689 JPC65689 JYY65689 KIU65689 KSQ65689 LCM65689 LMI65689 LWE65689 MGA65689 MPW65689 MZS65689 NJO65689 NTK65689 ODG65689 ONC65689 OWY65689 PGU65689 PQQ65689 QAM65689 QKI65689 QUE65689 REA65689 RNW65689 RXS65689 SHO65689 SRK65689 TBG65689 TLC65689 TUY65689 UEU65689 UOQ65689 UYM65689 VII65689 VSE65689 WCA65689 WLW65689 WVS65689 J131225 JG131225 TC131225 ACY131225 AMU131225 AWQ131225 BGM131225 BQI131225 CAE131225 CKA131225 CTW131225 DDS131225 DNO131225 DXK131225 EHG131225 ERC131225 FAY131225 FKU131225 FUQ131225 GEM131225 GOI131225 GYE131225 HIA131225 HRW131225 IBS131225 ILO131225 IVK131225 JFG131225 JPC131225 JYY131225 KIU131225 KSQ131225 LCM131225 LMI131225 LWE131225 MGA131225 MPW131225 MZS131225 NJO131225 NTK131225 ODG131225 ONC131225 OWY131225 PGU131225 PQQ131225 QAM131225 QKI131225 QUE131225 REA131225 RNW131225 RXS131225 SHO131225 SRK131225 TBG131225 TLC131225 TUY131225 UEU131225 UOQ131225 UYM131225 VII131225 VSE131225 WCA131225 WLW131225 WVS131225 J196761 JG196761 TC196761 ACY196761 AMU196761 AWQ196761 BGM196761 BQI196761 CAE196761 CKA196761 CTW196761 DDS196761 DNO196761 DXK196761 EHG196761 ERC196761 FAY196761 FKU196761 FUQ196761 GEM196761 GOI196761 GYE196761 HIA196761 HRW196761 IBS196761 ILO196761 IVK196761 JFG196761 JPC196761 JYY196761 KIU196761 KSQ196761 LCM196761 LMI196761 LWE196761 MGA196761 MPW196761 MZS196761 NJO196761 NTK196761 ODG196761 ONC196761 OWY196761 PGU196761 PQQ196761 QAM196761 QKI196761 QUE196761 REA196761 RNW196761 RXS196761 SHO196761 SRK196761 TBG196761 TLC196761 TUY196761 UEU196761 UOQ196761 UYM196761 VII196761 VSE196761 WCA196761 WLW196761 WVS196761 J262297 JG262297 TC262297 ACY262297 AMU262297 AWQ262297 BGM262297 BQI262297 CAE262297 CKA262297 CTW262297 DDS262297 DNO262297 DXK262297 EHG262297 ERC262297 FAY262297 FKU262297 FUQ262297 GEM262297 GOI262297 GYE262297 HIA262297 HRW262297 IBS262297 ILO262297 IVK262297 JFG262297 JPC262297 JYY262297 KIU262297 KSQ262297 LCM262297 LMI262297 LWE262297 MGA262297 MPW262297 MZS262297 NJO262297 NTK262297 ODG262297 ONC262297 OWY262297 PGU262297 PQQ262297 QAM262297 QKI262297 QUE262297 REA262297 RNW262297 RXS262297 SHO262297 SRK262297 TBG262297 TLC262297 TUY262297 UEU262297 UOQ262297 UYM262297 VII262297 VSE262297 WCA262297 WLW262297 WVS262297 J327833 JG327833 TC327833 ACY327833 AMU327833 AWQ327833 BGM327833 BQI327833 CAE327833 CKA327833 CTW327833 DDS327833 DNO327833 DXK327833 EHG327833 ERC327833 FAY327833 FKU327833 FUQ327833 GEM327833 GOI327833 GYE327833 HIA327833 HRW327833 IBS327833 ILO327833 IVK327833 JFG327833 JPC327833 JYY327833 KIU327833 KSQ327833 LCM327833 LMI327833 LWE327833 MGA327833 MPW327833 MZS327833 NJO327833 NTK327833 ODG327833 ONC327833 OWY327833 PGU327833 PQQ327833 QAM327833 QKI327833 QUE327833 REA327833 RNW327833 RXS327833 SHO327833 SRK327833 TBG327833 TLC327833 TUY327833 UEU327833 UOQ327833 UYM327833 VII327833 VSE327833 WCA327833 WLW327833 WVS327833 J393369 JG393369 TC393369 ACY393369 AMU393369 AWQ393369 BGM393369 BQI393369 CAE393369 CKA393369 CTW393369 DDS393369 DNO393369 DXK393369 EHG393369 ERC393369 FAY393369 FKU393369 FUQ393369 GEM393369 GOI393369 GYE393369 HIA393369 HRW393369 IBS393369 ILO393369 IVK393369 JFG393369 JPC393369 JYY393369 KIU393369 KSQ393369 LCM393369 LMI393369 LWE393369 MGA393369 MPW393369 MZS393369 NJO393369 NTK393369 ODG393369 ONC393369 OWY393369 PGU393369 PQQ393369 QAM393369 QKI393369 QUE393369 REA393369 RNW393369 RXS393369 SHO393369 SRK393369 TBG393369 TLC393369 TUY393369 UEU393369 UOQ393369 UYM393369 VII393369 VSE393369 WCA393369 WLW393369 WVS393369 J458905 JG458905 TC458905 ACY458905 AMU458905 AWQ458905 BGM458905 BQI458905 CAE458905 CKA458905 CTW458905 DDS458905 DNO458905 DXK458905 EHG458905 ERC458905 FAY458905 FKU458905 FUQ458905 GEM458905 GOI458905 GYE458905 HIA458905 HRW458905 IBS458905 ILO458905 IVK458905 JFG458905 JPC458905 JYY458905 KIU458905 KSQ458905 LCM458905 LMI458905 LWE458905 MGA458905 MPW458905 MZS458905 NJO458905 NTK458905 ODG458905 ONC458905 OWY458905 PGU458905 PQQ458905 QAM458905 QKI458905 QUE458905 REA458905 RNW458905 RXS458905 SHO458905 SRK458905 TBG458905 TLC458905 TUY458905 UEU458905 UOQ458905 UYM458905 VII458905 VSE458905 WCA458905 WLW458905 WVS458905 J524441 JG524441 TC524441 ACY524441 AMU524441 AWQ524441 BGM524441 BQI524441 CAE524441 CKA524441 CTW524441 DDS524441 DNO524441 DXK524441 EHG524441 ERC524441 FAY524441 FKU524441 FUQ524441 GEM524441 GOI524441 GYE524441 HIA524441 HRW524441 IBS524441 ILO524441 IVK524441 JFG524441 JPC524441 JYY524441 KIU524441 KSQ524441 LCM524441 LMI524441 LWE524441 MGA524441 MPW524441 MZS524441 NJO524441 NTK524441 ODG524441 ONC524441 OWY524441 PGU524441 PQQ524441 QAM524441 QKI524441 QUE524441 REA524441 RNW524441 RXS524441 SHO524441 SRK524441 TBG524441 TLC524441 TUY524441 UEU524441 UOQ524441 UYM524441 VII524441 VSE524441 WCA524441 WLW524441 WVS524441 J589977 JG589977 TC589977 ACY589977 AMU589977 AWQ589977 BGM589977 BQI589977 CAE589977 CKA589977 CTW589977 DDS589977 DNO589977 DXK589977 EHG589977 ERC589977 FAY589977 FKU589977 FUQ589977 GEM589977 GOI589977 GYE589977 HIA589977 HRW589977 IBS589977 ILO589977 IVK589977 JFG589977 JPC589977 JYY589977 KIU589977 KSQ589977 LCM589977 LMI589977 LWE589977 MGA589977 MPW589977 MZS589977 NJO589977 NTK589977 ODG589977 ONC589977 OWY589977 PGU589977 PQQ589977 QAM589977 QKI589977 QUE589977 REA589977 RNW589977 RXS589977 SHO589977 SRK589977 TBG589977 TLC589977 TUY589977 UEU589977 UOQ589977 UYM589977 VII589977 VSE589977 WCA589977 WLW589977 WVS589977 J655513 JG655513 TC655513 ACY655513 AMU655513 AWQ655513 BGM655513 BQI655513 CAE655513 CKA655513 CTW655513 DDS655513 DNO655513 DXK655513 EHG655513 ERC655513 FAY655513 FKU655513 FUQ655513 GEM655513 GOI655513 GYE655513 HIA655513 HRW655513 IBS655513 ILO655513 IVK655513 JFG655513 JPC655513 JYY655513 KIU655513 KSQ655513 LCM655513 LMI655513 LWE655513 MGA655513 MPW655513 MZS655513 NJO655513 NTK655513 ODG655513 ONC655513 OWY655513 PGU655513 PQQ655513 QAM655513 QKI655513 QUE655513 REA655513 RNW655513 RXS655513 SHO655513 SRK655513 TBG655513 TLC655513 TUY655513 UEU655513 UOQ655513 UYM655513 VII655513 VSE655513 WCA655513 WLW655513 WVS655513 J721049 JG721049 TC721049 ACY721049 AMU721049 AWQ721049 BGM721049 BQI721049 CAE721049 CKA721049 CTW721049 DDS721049 DNO721049 DXK721049 EHG721049 ERC721049 FAY721049 FKU721049 FUQ721049 GEM721049 GOI721049 GYE721049 HIA721049 HRW721049 IBS721049 ILO721049 IVK721049 JFG721049 JPC721049 JYY721049 KIU721049 KSQ721049 LCM721049 LMI721049 LWE721049 MGA721049 MPW721049 MZS721049 NJO721049 NTK721049 ODG721049 ONC721049 OWY721049 PGU721049 PQQ721049 QAM721049 QKI721049 QUE721049 REA721049 RNW721049 RXS721049 SHO721049 SRK721049 TBG721049 TLC721049 TUY721049 UEU721049 UOQ721049 UYM721049 VII721049 VSE721049 WCA721049 WLW721049 WVS721049 J786585 JG786585 TC786585 ACY786585 AMU786585 AWQ786585 BGM786585 BQI786585 CAE786585 CKA786585 CTW786585 DDS786585 DNO786585 DXK786585 EHG786585 ERC786585 FAY786585 FKU786585 FUQ786585 GEM786585 GOI786585 GYE786585 HIA786585 HRW786585 IBS786585 ILO786585 IVK786585 JFG786585 JPC786585 JYY786585 KIU786585 KSQ786585 LCM786585 LMI786585 LWE786585 MGA786585 MPW786585 MZS786585 NJO786585 NTK786585 ODG786585 ONC786585 OWY786585 PGU786585 PQQ786585 QAM786585 QKI786585 QUE786585 REA786585 RNW786585 RXS786585 SHO786585 SRK786585 TBG786585 TLC786585 TUY786585 UEU786585 UOQ786585 UYM786585 VII786585 VSE786585 WCA786585 WLW786585 WVS786585 J852121 JG852121 TC852121 ACY852121 AMU852121 AWQ852121 BGM852121 BQI852121 CAE852121 CKA852121 CTW852121 DDS852121 DNO852121 DXK852121 EHG852121 ERC852121 FAY852121 FKU852121 FUQ852121 GEM852121 GOI852121 GYE852121 HIA852121 HRW852121 IBS852121 ILO852121 IVK852121 JFG852121 JPC852121 JYY852121 KIU852121 KSQ852121 LCM852121 LMI852121 LWE852121 MGA852121 MPW852121 MZS852121 NJO852121 NTK852121 ODG852121 ONC852121 OWY852121 PGU852121 PQQ852121 QAM852121 QKI852121 QUE852121 REA852121 RNW852121 RXS852121 SHO852121 SRK852121 TBG852121 TLC852121 TUY852121 UEU852121 UOQ852121 UYM852121 VII852121 VSE852121 WCA852121 WLW852121 WVS852121 J917657 JG917657 TC917657 ACY917657 AMU917657 AWQ917657 BGM917657 BQI917657 CAE917657 CKA917657 CTW917657 DDS917657 DNO917657 DXK917657 EHG917657 ERC917657 FAY917657 FKU917657 FUQ917657 GEM917657 GOI917657 GYE917657 HIA917657 HRW917657 IBS917657 ILO917657 IVK917657 JFG917657 JPC917657 JYY917657 KIU917657 KSQ917657 LCM917657 LMI917657 LWE917657 MGA917657 MPW917657 MZS917657 NJO917657 NTK917657 ODG917657 ONC917657 OWY917657 PGU917657 PQQ917657 QAM917657 QKI917657 QUE917657 REA917657 RNW917657 RXS917657 SHO917657 SRK917657 TBG917657 TLC917657 TUY917657 UEU917657 UOQ917657 UYM917657 VII917657 VSE917657 WCA917657 WLW917657 WVS917657 J983193 JG983193 TC983193 ACY983193 AMU983193 AWQ983193 BGM983193 BQI983193 CAE983193 CKA983193 CTW983193 DDS983193 DNO983193 DXK983193 EHG983193 ERC983193 FAY983193 FKU983193 FUQ983193 GEM983193 GOI983193 GYE983193 HIA983193 HRW983193 IBS983193 ILO983193 IVK983193 JFG983193 JPC983193 JYY983193 KIU983193 KSQ983193 LCM983193 LMI983193 LWE983193 MGA983193 MPW983193 MZS983193 NJO983193 NTK983193 ODG983193 ONC983193 OWY983193 PGU983193 PQQ983193 QAM983193 QKI983193 QUE983193 REA983193 RNW983193 RXS983193 SHO983193 SRK983193 TBG983193 TLC983193 TUY983193 UEU983193 UOQ983193 UYM983193 VII983193 VSE983193 WCA983193 WLW983193 WVS983193 J153 JG157:JG159 TC157:TC159 ACY157:ACY159 AMU157:AMU159 AWQ157:AWQ159 BGM157:BGM159 BQI157:BQI159 CAE157:CAE159 CKA157:CKA159 CTW157:CTW159 DDS157:DDS159 DNO157:DNO159 DXK157:DXK159 EHG157:EHG159 ERC157:ERC159 FAY157:FAY159 FKU157:FKU159 FUQ157:FUQ159 GEM157:GEM159 GOI157:GOI159 GYE157:GYE159 HIA157:HIA159 HRW157:HRW159 IBS157:IBS159 ILO157:ILO159 IVK157:IVK159 JFG157:JFG159 JPC157:JPC159 JYY157:JYY159 KIU157:KIU159 KSQ157:KSQ159 LCM157:LCM159 LMI157:LMI159 LWE157:LWE159 MGA157:MGA159 MPW157:MPW159 MZS157:MZS159 NJO157:NJO159 NTK157:NTK159 ODG157:ODG159 ONC157:ONC159 OWY157:OWY159 PGU157:PGU159 PQQ157:PQQ159 QAM157:QAM159 QKI157:QKI159 QUE157:QUE159 REA157:REA159 RNW157:RNW159 RXS157:RXS159 SHO157:SHO159 SRK157:SRK159 TBG157:TBG159 TLC157:TLC159 TUY157:TUY159 UEU157:UEU159 UOQ157:UOQ159 UYM157:UYM159 VII157:VII159 VSE157:VSE159 WCA157:WCA159 WLW157:WLW159 WVS157:WVS159 J65693:J65695 JG65693:JG65695 TC65693:TC65695 ACY65693:ACY65695 AMU65693:AMU65695 AWQ65693:AWQ65695 BGM65693:BGM65695 BQI65693:BQI65695 CAE65693:CAE65695 CKA65693:CKA65695 CTW65693:CTW65695 DDS65693:DDS65695 DNO65693:DNO65695 DXK65693:DXK65695 EHG65693:EHG65695 ERC65693:ERC65695 FAY65693:FAY65695 FKU65693:FKU65695 FUQ65693:FUQ65695 GEM65693:GEM65695 GOI65693:GOI65695 GYE65693:GYE65695 HIA65693:HIA65695 HRW65693:HRW65695 IBS65693:IBS65695 ILO65693:ILO65695 IVK65693:IVK65695 JFG65693:JFG65695 JPC65693:JPC65695 JYY65693:JYY65695 KIU65693:KIU65695 KSQ65693:KSQ65695 LCM65693:LCM65695 LMI65693:LMI65695 LWE65693:LWE65695 MGA65693:MGA65695 MPW65693:MPW65695 MZS65693:MZS65695 NJO65693:NJO65695 NTK65693:NTK65695 ODG65693:ODG65695 ONC65693:ONC65695 OWY65693:OWY65695 PGU65693:PGU65695 PQQ65693:PQQ65695 QAM65693:QAM65695 QKI65693:QKI65695 QUE65693:QUE65695 REA65693:REA65695 RNW65693:RNW65695 RXS65693:RXS65695 SHO65693:SHO65695 SRK65693:SRK65695 TBG65693:TBG65695 TLC65693:TLC65695 TUY65693:TUY65695 UEU65693:UEU65695 UOQ65693:UOQ65695 UYM65693:UYM65695 VII65693:VII65695 VSE65693:VSE65695 WCA65693:WCA65695 WLW65693:WLW65695 WVS65693:WVS65695 J131229:J131231 JG131229:JG131231 TC131229:TC131231 ACY131229:ACY131231 AMU131229:AMU131231 AWQ131229:AWQ131231 BGM131229:BGM131231 BQI131229:BQI131231 CAE131229:CAE131231 CKA131229:CKA131231 CTW131229:CTW131231 DDS131229:DDS131231 DNO131229:DNO131231 DXK131229:DXK131231 EHG131229:EHG131231 ERC131229:ERC131231 FAY131229:FAY131231 FKU131229:FKU131231 FUQ131229:FUQ131231 GEM131229:GEM131231 GOI131229:GOI131231 GYE131229:GYE131231 HIA131229:HIA131231 HRW131229:HRW131231 IBS131229:IBS131231 ILO131229:ILO131231 IVK131229:IVK131231 JFG131229:JFG131231 JPC131229:JPC131231 JYY131229:JYY131231 KIU131229:KIU131231 KSQ131229:KSQ131231 LCM131229:LCM131231 LMI131229:LMI131231 LWE131229:LWE131231 MGA131229:MGA131231 MPW131229:MPW131231 MZS131229:MZS131231 NJO131229:NJO131231 NTK131229:NTK131231 ODG131229:ODG131231 ONC131229:ONC131231 OWY131229:OWY131231 PGU131229:PGU131231 PQQ131229:PQQ131231 QAM131229:QAM131231 QKI131229:QKI131231 QUE131229:QUE131231 REA131229:REA131231 RNW131229:RNW131231 RXS131229:RXS131231 SHO131229:SHO131231 SRK131229:SRK131231 TBG131229:TBG131231 TLC131229:TLC131231 TUY131229:TUY131231 UEU131229:UEU131231 UOQ131229:UOQ131231 UYM131229:UYM131231 VII131229:VII131231 VSE131229:VSE131231 WCA131229:WCA131231 WLW131229:WLW131231 WVS131229:WVS131231 J196765:J196767 JG196765:JG196767 TC196765:TC196767 ACY196765:ACY196767 AMU196765:AMU196767 AWQ196765:AWQ196767 BGM196765:BGM196767 BQI196765:BQI196767 CAE196765:CAE196767 CKA196765:CKA196767 CTW196765:CTW196767 DDS196765:DDS196767 DNO196765:DNO196767 DXK196765:DXK196767 EHG196765:EHG196767 ERC196765:ERC196767 FAY196765:FAY196767 FKU196765:FKU196767 FUQ196765:FUQ196767 GEM196765:GEM196767 GOI196765:GOI196767 GYE196765:GYE196767 HIA196765:HIA196767 HRW196765:HRW196767 IBS196765:IBS196767 ILO196765:ILO196767 IVK196765:IVK196767 JFG196765:JFG196767 JPC196765:JPC196767 JYY196765:JYY196767 KIU196765:KIU196767 KSQ196765:KSQ196767 LCM196765:LCM196767 LMI196765:LMI196767 LWE196765:LWE196767 MGA196765:MGA196767 MPW196765:MPW196767 MZS196765:MZS196767 NJO196765:NJO196767 NTK196765:NTK196767 ODG196765:ODG196767 ONC196765:ONC196767 OWY196765:OWY196767 PGU196765:PGU196767 PQQ196765:PQQ196767 QAM196765:QAM196767 QKI196765:QKI196767 QUE196765:QUE196767 REA196765:REA196767 RNW196765:RNW196767 RXS196765:RXS196767 SHO196765:SHO196767 SRK196765:SRK196767 TBG196765:TBG196767 TLC196765:TLC196767 TUY196765:TUY196767 UEU196765:UEU196767 UOQ196765:UOQ196767 UYM196765:UYM196767 VII196765:VII196767 VSE196765:VSE196767 WCA196765:WCA196767 WLW196765:WLW196767 WVS196765:WVS196767 J262301:J262303 JG262301:JG262303 TC262301:TC262303 ACY262301:ACY262303 AMU262301:AMU262303 AWQ262301:AWQ262303 BGM262301:BGM262303 BQI262301:BQI262303 CAE262301:CAE262303 CKA262301:CKA262303 CTW262301:CTW262303 DDS262301:DDS262303 DNO262301:DNO262303 DXK262301:DXK262303 EHG262301:EHG262303 ERC262301:ERC262303 FAY262301:FAY262303 FKU262301:FKU262303 FUQ262301:FUQ262303 GEM262301:GEM262303 GOI262301:GOI262303 GYE262301:GYE262303 HIA262301:HIA262303 HRW262301:HRW262303 IBS262301:IBS262303 ILO262301:ILO262303 IVK262301:IVK262303 JFG262301:JFG262303 JPC262301:JPC262303 JYY262301:JYY262303 KIU262301:KIU262303 KSQ262301:KSQ262303 LCM262301:LCM262303 LMI262301:LMI262303 LWE262301:LWE262303 MGA262301:MGA262303 MPW262301:MPW262303 MZS262301:MZS262303 NJO262301:NJO262303 NTK262301:NTK262303 ODG262301:ODG262303 ONC262301:ONC262303 OWY262301:OWY262303 PGU262301:PGU262303 PQQ262301:PQQ262303 QAM262301:QAM262303 QKI262301:QKI262303 QUE262301:QUE262303 REA262301:REA262303 RNW262301:RNW262303 RXS262301:RXS262303 SHO262301:SHO262303 SRK262301:SRK262303 TBG262301:TBG262303 TLC262301:TLC262303 TUY262301:TUY262303 UEU262301:UEU262303 UOQ262301:UOQ262303 UYM262301:UYM262303 VII262301:VII262303 VSE262301:VSE262303 WCA262301:WCA262303 WLW262301:WLW262303 WVS262301:WVS262303 J327837:J327839 JG327837:JG327839 TC327837:TC327839 ACY327837:ACY327839 AMU327837:AMU327839 AWQ327837:AWQ327839 BGM327837:BGM327839 BQI327837:BQI327839 CAE327837:CAE327839 CKA327837:CKA327839 CTW327837:CTW327839 DDS327837:DDS327839 DNO327837:DNO327839 DXK327837:DXK327839 EHG327837:EHG327839 ERC327837:ERC327839 FAY327837:FAY327839 FKU327837:FKU327839 FUQ327837:FUQ327839 GEM327837:GEM327839 GOI327837:GOI327839 GYE327837:GYE327839 HIA327837:HIA327839 HRW327837:HRW327839 IBS327837:IBS327839 ILO327837:ILO327839 IVK327837:IVK327839 JFG327837:JFG327839 JPC327837:JPC327839 JYY327837:JYY327839 KIU327837:KIU327839 KSQ327837:KSQ327839 LCM327837:LCM327839 LMI327837:LMI327839 LWE327837:LWE327839 MGA327837:MGA327839 MPW327837:MPW327839 MZS327837:MZS327839 NJO327837:NJO327839 NTK327837:NTK327839 ODG327837:ODG327839 ONC327837:ONC327839 OWY327837:OWY327839 PGU327837:PGU327839 PQQ327837:PQQ327839 QAM327837:QAM327839 QKI327837:QKI327839 QUE327837:QUE327839 REA327837:REA327839 RNW327837:RNW327839 RXS327837:RXS327839 SHO327837:SHO327839 SRK327837:SRK327839 TBG327837:TBG327839 TLC327837:TLC327839 TUY327837:TUY327839 UEU327837:UEU327839 UOQ327837:UOQ327839 UYM327837:UYM327839 VII327837:VII327839 VSE327837:VSE327839 WCA327837:WCA327839 WLW327837:WLW327839 WVS327837:WVS327839 J393373:J393375 JG393373:JG393375 TC393373:TC393375 ACY393373:ACY393375 AMU393373:AMU393375 AWQ393373:AWQ393375 BGM393373:BGM393375 BQI393373:BQI393375 CAE393373:CAE393375 CKA393373:CKA393375 CTW393373:CTW393375 DDS393373:DDS393375 DNO393373:DNO393375 DXK393373:DXK393375 EHG393373:EHG393375 ERC393373:ERC393375 FAY393373:FAY393375 FKU393373:FKU393375 FUQ393373:FUQ393375 GEM393373:GEM393375 GOI393373:GOI393375 GYE393373:GYE393375 HIA393373:HIA393375 HRW393373:HRW393375 IBS393373:IBS393375 ILO393373:ILO393375 IVK393373:IVK393375 JFG393373:JFG393375 JPC393373:JPC393375 JYY393373:JYY393375 KIU393373:KIU393375 KSQ393373:KSQ393375 LCM393373:LCM393375 LMI393373:LMI393375 LWE393373:LWE393375 MGA393373:MGA393375 MPW393373:MPW393375 MZS393373:MZS393375 NJO393373:NJO393375 NTK393373:NTK393375 ODG393373:ODG393375 ONC393373:ONC393375 OWY393373:OWY393375 PGU393373:PGU393375 PQQ393373:PQQ393375 QAM393373:QAM393375 QKI393373:QKI393375 QUE393373:QUE393375 REA393373:REA393375 RNW393373:RNW393375 RXS393373:RXS393375 SHO393373:SHO393375 SRK393373:SRK393375 TBG393373:TBG393375 TLC393373:TLC393375 TUY393373:TUY393375 UEU393373:UEU393375 UOQ393373:UOQ393375 UYM393373:UYM393375 VII393373:VII393375 VSE393373:VSE393375 WCA393373:WCA393375 WLW393373:WLW393375 WVS393373:WVS393375 J458909:J458911 JG458909:JG458911 TC458909:TC458911 ACY458909:ACY458911 AMU458909:AMU458911 AWQ458909:AWQ458911 BGM458909:BGM458911 BQI458909:BQI458911 CAE458909:CAE458911 CKA458909:CKA458911 CTW458909:CTW458911 DDS458909:DDS458911 DNO458909:DNO458911 DXK458909:DXK458911 EHG458909:EHG458911 ERC458909:ERC458911 FAY458909:FAY458911 FKU458909:FKU458911 FUQ458909:FUQ458911 GEM458909:GEM458911 GOI458909:GOI458911 GYE458909:GYE458911 HIA458909:HIA458911 HRW458909:HRW458911 IBS458909:IBS458911 ILO458909:ILO458911 IVK458909:IVK458911 JFG458909:JFG458911 JPC458909:JPC458911 JYY458909:JYY458911 KIU458909:KIU458911 KSQ458909:KSQ458911 LCM458909:LCM458911 LMI458909:LMI458911 LWE458909:LWE458911 MGA458909:MGA458911 MPW458909:MPW458911 MZS458909:MZS458911 NJO458909:NJO458911 NTK458909:NTK458911 ODG458909:ODG458911 ONC458909:ONC458911 OWY458909:OWY458911 PGU458909:PGU458911 PQQ458909:PQQ458911 QAM458909:QAM458911 QKI458909:QKI458911 QUE458909:QUE458911 REA458909:REA458911 RNW458909:RNW458911 RXS458909:RXS458911 SHO458909:SHO458911 SRK458909:SRK458911 TBG458909:TBG458911 TLC458909:TLC458911 TUY458909:TUY458911 UEU458909:UEU458911 UOQ458909:UOQ458911 UYM458909:UYM458911 VII458909:VII458911 VSE458909:VSE458911 WCA458909:WCA458911 WLW458909:WLW458911 WVS458909:WVS458911 J524445:J524447 JG524445:JG524447 TC524445:TC524447 ACY524445:ACY524447 AMU524445:AMU524447 AWQ524445:AWQ524447 BGM524445:BGM524447 BQI524445:BQI524447 CAE524445:CAE524447 CKA524445:CKA524447 CTW524445:CTW524447 DDS524445:DDS524447 DNO524445:DNO524447 DXK524445:DXK524447 EHG524445:EHG524447 ERC524445:ERC524447 FAY524445:FAY524447 FKU524445:FKU524447 FUQ524445:FUQ524447 GEM524445:GEM524447 GOI524445:GOI524447 GYE524445:GYE524447 HIA524445:HIA524447 HRW524445:HRW524447 IBS524445:IBS524447 ILO524445:ILO524447 IVK524445:IVK524447 JFG524445:JFG524447 JPC524445:JPC524447 JYY524445:JYY524447 KIU524445:KIU524447 KSQ524445:KSQ524447 LCM524445:LCM524447 LMI524445:LMI524447 LWE524445:LWE524447 MGA524445:MGA524447 MPW524445:MPW524447 MZS524445:MZS524447 NJO524445:NJO524447 NTK524445:NTK524447 ODG524445:ODG524447 ONC524445:ONC524447 OWY524445:OWY524447 PGU524445:PGU524447 PQQ524445:PQQ524447 QAM524445:QAM524447 QKI524445:QKI524447 QUE524445:QUE524447 REA524445:REA524447 RNW524445:RNW524447 RXS524445:RXS524447 SHO524445:SHO524447 SRK524445:SRK524447 TBG524445:TBG524447 TLC524445:TLC524447 TUY524445:TUY524447 UEU524445:UEU524447 UOQ524445:UOQ524447 UYM524445:UYM524447 VII524445:VII524447 VSE524445:VSE524447 WCA524445:WCA524447 WLW524445:WLW524447 WVS524445:WVS524447 J589981:J589983 JG589981:JG589983 TC589981:TC589983 ACY589981:ACY589983 AMU589981:AMU589983 AWQ589981:AWQ589983 BGM589981:BGM589983 BQI589981:BQI589983 CAE589981:CAE589983 CKA589981:CKA589983 CTW589981:CTW589983 DDS589981:DDS589983 DNO589981:DNO589983 DXK589981:DXK589983 EHG589981:EHG589983 ERC589981:ERC589983 FAY589981:FAY589983 FKU589981:FKU589983 FUQ589981:FUQ589983 GEM589981:GEM589983 GOI589981:GOI589983 GYE589981:GYE589983 HIA589981:HIA589983 HRW589981:HRW589983 IBS589981:IBS589983 ILO589981:ILO589983 IVK589981:IVK589983 JFG589981:JFG589983 JPC589981:JPC589983 JYY589981:JYY589983 KIU589981:KIU589983 KSQ589981:KSQ589983 LCM589981:LCM589983 LMI589981:LMI589983 LWE589981:LWE589983 MGA589981:MGA589983 MPW589981:MPW589983 MZS589981:MZS589983 NJO589981:NJO589983 NTK589981:NTK589983 ODG589981:ODG589983 ONC589981:ONC589983 OWY589981:OWY589983 PGU589981:PGU589983 PQQ589981:PQQ589983 QAM589981:QAM589983 QKI589981:QKI589983 QUE589981:QUE589983 REA589981:REA589983 RNW589981:RNW589983 RXS589981:RXS589983 SHO589981:SHO589983 SRK589981:SRK589983 TBG589981:TBG589983 TLC589981:TLC589983 TUY589981:TUY589983 UEU589981:UEU589983 UOQ589981:UOQ589983 UYM589981:UYM589983 VII589981:VII589983 VSE589981:VSE589983 WCA589981:WCA589983 WLW589981:WLW589983 WVS589981:WVS589983 J655517:J655519 JG655517:JG655519 TC655517:TC655519 ACY655517:ACY655519 AMU655517:AMU655519 AWQ655517:AWQ655519 BGM655517:BGM655519 BQI655517:BQI655519 CAE655517:CAE655519 CKA655517:CKA655519 CTW655517:CTW655519 DDS655517:DDS655519 DNO655517:DNO655519 DXK655517:DXK655519 EHG655517:EHG655519 ERC655517:ERC655519 FAY655517:FAY655519 FKU655517:FKU655519 FUQ655517:FUQ655519 GEM655517:GEM655519 GOI655517:GOI655519 GYE655517:GYE655519 HIA655517:HIA655519 HRW655517:HRW655519 IBS655517:IBS655519 ILO655517:ILO655519 IVK655517:IVK655519 JFG655517:JFG655519 JPC655517:JPC655519 JYY655517:JYY655519 KIU655517:KIU655519 KSQ655517:KSQ655519 LCM655517:LCM655519 LMI655517:LMI655519 LWE655517:LWE655519 MGA655517:MGA655519 MPW655517:MPW655519 MZS655517:MZS655519 NJO655517:NJO655519 NTK655517:NTK655519 ODG655517:ODG655519 ONC655517:ONC655519 OWY655517:OWY655519 PGU655517:PGU655519 PQQ655517:PQQ655519 QAM655517:QAM655519 QKI655517:QKI655519 QUE655517:QUE655519 REA655517:REA655519 RNW655517:RNW655519 RXS655517:RXS655519 SHO655517:SHO655519 SRK655517:SRK655519 TBG655517:TBG655519 TLC655517:TLC655519 TUY655517:TUY655519 UEU655517:UEU655519 UOQ655517:UOQ655519 UYM655517:UYM655519 VII655517:VII655519 VSE655517:VSE655519 WCA655517:WCA655519 WLW655517:WLW655519 WVS655517:WVS655519 J721053:J721055 JG721053:JG721055 TC721053:TC721055 ACY721053:ACY721055 AMU721053:AMU721055 AWQ721053:AWQ721055 BGM721053:BGM721055 BQI721053:BQI721055 CAE721053:CAE721055 CKA721053:CKA721055 CTW721053:CTW721055 DDS721053:DDS721055 DNO721053:DNO721055 DXK721053:DXK721055 EHG721053:EHG721055 ERC721053:ERC721055 FAY721053:FAY721055 FKU721053:FKU721055 FUQ721053:FUQ721055 GEM721053:GEM721055 GOI721053:GOI721055 GYE721053:GYE721055 HIA721053:HIA721055 HRW721053:HRW721055 IBS721053:IBS721055 ILO721053:ILO721055 IVK721053:IVK721055 JFG721053:JFG721055 JPC721053:JPC721055 JYY721053:JYY721055 KIU721053:KIU721055 KSQ721053:KSQ721055 LCM721053:LCM721055 LMI721053:LMI721055 LWE721053:LWE721055 MGA721053:MGA721055 MPW721053:MPW721055 MZS721053:MZS721055 NJO721053:NJO721055 NTK721053:NTK721055 ODG721053:ODG721055 ONC721053:ONC721055 OWY721053:OWY721055 PGU721053:PGU721055 PQQ721053:PQQ721055 QAM721053:QAM721055 QKI721053:QKI721055 QUE721053:QUE721055 REA721053:REA721055 RNW721053:RNW721055 RXS721053:RXS721055 SHO721053:SHO721055 SRK721053:SRK721055 TBG721053:TBG721055 TLC721053:TLC721055 TUY721053:TUY721055 UEU721053:UEU721055 UOQ721053:UOQ721055 UYM721053:UYM721055 VII721053:VII721055 VSE721053:VSE721055 WCA721053:WCA721055 WLW721053:WLW721055 WVS721053:WVS721055 J786589:J786591 JG786589:JG786591 TC786589:TC786591 ACY786589:ACY786591 AMU786589:AMU786591 AWQ786589:AWQ786591 BGM786589:BGM786591 BQI786589:BQI786591 CAE786589:CAE786591 CKA786589:CKA786591 CTW786589:CTW786591 DDS786589:DDS786591 DNO786589:DNO786591 DXK786589:DXK786591 EHG786589:EHG786591 ERC786589:ERC786591 FAY786589:FAY786591 FKU786589:FKU786591 FUQ786589:FUQ786591 GEM786589:GEM786591 GOI786589:GOI786591 GYE786589:GYE786591 HIA786589:HIA786591 HRW786589:HRW786591 IBS786589:IBS786591 ILO786589:ILO786591 IVK786589:IVK786591 JFG786589:JFG786591 JPC786589:JPC786591 JYY786589:JYY786591 KIU786589:KIU786591 KSQ786589:KSQ786591 LCM786589:LCM786591 LMI786589:LMI786591 LWE786589:LWE786591 MGA786589:MGA786591 MPW786589:MPW786591 MZS786589:MZS786591 NJO786589:NJO786591 NTK786589:NTK786591 ODG786589:ODG786591 ONC786589:ONC786591 OWY786589:OWY786591 PGU786589:PGU786591 PQQ786589:PQQ786591 QAM786589:QAM786591 QKI786589:QKI786591 QUE786589:QUE786591 REA786589:REA786591 RNW786589:RNW786591 RXS786589:RXS786591 SHO786589:SHO786591 SRK786589:SRK786591 TBG786589:TBG786591 TLC786589:TLC786591 TUY786589:TUY786591 UEU786589:UEU786591 UOQ786589:UOQ786591 UYM786589:UYM786591 VII786589:VII786591 VSE786589:VSE786591 WCA786589:WCA786591 WLW786589:WLW786591 WVS786589:WVS786591 J852125:J852127 JG852125:JG852127 TC852125:TC852127 ACY852125:ACY852127 AMU852125:AMU852127 AWQ852125:AWQ852127 BGM852125:BGM852127 BQI852125:BQI852127 CAE852125:CAE852127 CKA852125:CKA852127 CTW852125:CTW852127 DDS852125:DDS852127 DNO852125:DNO852127 DXK852125:DXK852127 EHG852125:EHG852127 ERC852125:ERC852127 FAY852125:FAY852127 FKU852125:FKU852127 FUQ852125:FUQ852127 GEM852125:GEM852127 GOI852125:GOI852127 GYE852125:GYE852127 HIA852125:HIA852127 HRW852125:HRW852127 IBS852125:IBS852127 ILO852125:ILO852127 IVK852125:IVK852127 JFG852125:JFG852127 JPC852125:JPC852127 JYY852125:JYY852127 KIU852125:KIU852127 KSQ852125:KSQ852127 LCM852125:LCM852127 LMI852125:LMI852127 LWE852125:LWE852127 MGA852125:MGA852127 MPW852125:MPW852127 MZS852125:MZS852127 NJO852125:NJO852127 NTK852125:NTK852127 ODG852125:ODG852127 ONC852125:ONC852127 OWY852125:OWY852127 PGU852125:PGU852127 PQQ852125:PQQ852127 QAM852125:QAM852127 QKI852125:QKI852127 QUE852125:QUE852127 REA852125:REA852127 RNW852125:RNW852127 RXS852125:RXS852127 SHO852125:SHO852127 SRK852125:SRK852127 TBG852125:TBG852127 TLC852125:TLC852127 TUY852125:TUY852127 UEU852125:UEU852127 UOQ852125:UOQ852127 UYM852125:UYM852127 VII852125:VII852127 VSE852125:VSE852127 WCA852125:WCA852127 WLW852125:WLW852127 WVS852125:WVS852127 J917661:J917663 JG917661:JG917663 TC917661:TC917663 ACY917661:ACY917663 AMU917661:AMU917663 AWQ917661:AWQ917663 BGM917661:BGM917663 BQI917661:BQI917663 CAE917661:CAE917663 CKA917661:CKA917663 CTW917661:CTW917663 DDS917661:DDS917663 DNO917661:DNO917663 DXK917661:DXK917663 EHG917661:EHG917663 ERC917661:ERC917663 FAY917661:FAY917663 FKU917661:FKU917663 FUQ917661:FUQ917663 GEM917661:GEM917663 GOI917661:GOI917663 GYE917661:GYE917663 HIA917661:HIA917663 HRW917661:HRW917663 IBS917661:IBS917663 ILO917661:ILO917663 IVK917661:IVK917663 JFG917661:JFG917663 JPC917661:JPC917663 JYY917661:JYY917663 KIU917661:KIU917663 KSQ917661:KSQ917663 LCM917661:LCM917663 LMI917661:LMI917663 LWE917661:LWE917663 MGA917661:MGA917663 MPW917661:MPW917663 MZS917661:MZS917663 NJO917661:NJO917663 NTK917661:NTK917663 ODG917661:ODG917663 ONC917661:ONC917663 OWY917661:OWY917663 PGU917661:PGU917663 PQQ917661:PQQ917663 QAM917661:QAM917663 QKI917661:QKI917663 QUE917661:QUE917663 REA917661:REA917663 RNW917661:RNW917663 RXS917661:RXS917663 SHO917661:SHO917663 SRK917661:SRK917663 TBG917661:TBG917663 TLC917661:TLC917663 TUY917661:TUY917663 UEU917661:UEU917663 UOQ917661:UOQ917663 UYM917661:UYM917663 VII917661:VII917663 VSE917661:VSE917663 WCA917661:WCA917663 WLW917661:WLW917663 WVS917661:WVS917663 J983197:J983199 JG983197:JG983199 TC983197:TC983199 ACY983197:ACY983199 AMU983197:AMU983199 AWQ983197:AWQ983199 BGM983197:BGM983199 BQI983197:BQI983199 CAE983197:CAE983199 CKA983197:CKA983199 CTW983197:CTW983199 DDS983197:DDS983199 DNO983197:DNO983199 DXK983197:DXK983199 EHG983197:EHG983199 ERC983197:ERC983199 FAY983197:FAY983199 FKU983197:FKU983199 FUQ983197:FUQ983199 GEM983197:GEM983199 GOI983197:GOI983199 GYE983197:GYE983199 HIA983197:HIA983199 HRW983197:HRW983199 IBS983197:IBS983199 ILO983197:ILO983199 IVK983197:IVK983199 JFG983197:JFG983199 JPC983197:JPC983199 JYY983197:JYY983199 KIU983197:KIU983199 KSQ983197:KSQ983199 LCM983197:LCM983199 LMI983197:LMI983199 LWE983197:LWE983199 MGA983197:MGA983199 MPW983197:MPW983199 MZS983197:MZS983199 NJO983197:NJO983199 NTK983197:NTK983199 ODG983197:ODG983199 ONC983197:ONC983199 OWY983197:OWY983199 PGU983197:PGU983199 PQQ983197:PQQ983199 QAM983197:QAM983199 QKI983197:QKI983199 QUE983197:QUE983199 REA983197:REA983199 RNW983197:RNW983199 RXS983197:RXS983199 SHO983197:SHO983199 SRK983197:SRK983199 TBG983197:TBG983199 TLC983197:TLC983199 TUY983197:TUY983199 UEU983197:UEU983199 UOQ983197:UOQ983199 UYM983197:UYM983199 VII983197:VII983199 VSE983197:VSE983199 WCA983197:WCA983199 WLW983197:WLW983199 WVS983197:WVS983199 J161 JG161 TC161 ACY161 AMU161 AWQ161 BGM161 BQI161 CAE161 CKA161 CTW161 DDS161 DNO161 DXK161 EHG161 ERC161 FAY161 FKU161 FUQ161 GEM161 GOI161 GYE161 HIA161 HRW161 IBS161 ILO161 IVK161 JFG161 JPC161 JYY161 KIU161 KSQ161 LCM161 LMI161 LWE161 MGA161 MPW161 MZS161 NJO161 NTK161 ODG161 ONC161 OWY161 PGU161 PQQ161 QAM161 QKI161 QUE161 REA161 RNW161 RXS161 SHO161 SRK161 TBG161 TLC161 TUY161 UEU161 UOQ161 UYM161 VII161 VSE161 WCA161 WLW161 WVS161 J65697 JG65697 TC65697 ACY65697 AMU65697 AWQ65697 BGM65697 BQI65697 CAE65697 CKA65697 CTW65697 DDS65697 DNO65697 DXK65697 EHG65697 ERC65697 FAY65697 FKU65697 FUQ65697 GEM65697 GOI65697 GYE65697 HIA65697 HRW65697 IBS65697 ILO65697 IVK65697 JFG65697 JPC65697 JYY65697 KIU65697 KSQ65697 LCM65697 LMI65697 LWE65697 MGA65697 MPW65697 MZS65697 NJO65697 NTK65697 ODG65697 ONC65697 OWY65697 PGU65697 PQQ65697 QAM65697 QKI65697 QUE65697 REA65697 RNW65697 RXS65697 SHO65697 SRK65697 TBG65697 TLC65697 TUY65697 UEU65697 UOQ65697 UYM65697 VII65697 VSE65697 WCA65697 WLW65697 WVS65697 J131233 JG131233 TC131233 ACY131233 AMU131233 AWQ131233 BGM131233 BQI131233 CAE131233 CKA131233 CTW131233 DDS131233 DNO131233 DXK131233 EHG131233 ERC131233 FAY131233 FKU131233 FUQ131233 GEM131233 GOI131233 GYE131233 HIA131233 HRW131233 IBS131233 ILO131233 IVK131233 JFG131233 JPC131233 JYY131233 KIU131233 KSQ131233 LCM131233 LMI131233 LWE131233 MGA131233 MPW131233 MZS131233 NJO131233 NTK131233 ODG131233 ONC131233 OWY131233 PGU131233 PQQ131233 QAM131233 QKI131233 QUE131233 REA131233 RNW131233 RXS131233 SHO131233 SRK131233 TBG131233 TLC131233 TUY131233 UEU131233 UOQ131233 UYM131233 VII131233 VSE131233 WCA131233 WLW131233 WVS131233 J196769 JG196769 TC196769 ACY196769 AMU196769 AWQ196769 BGM196769 BQI196769 CAE196769 CKA196769 CTW196769 DDS196769 DNO196769 DXK196769 EHG196769 ERC196769 FAY196769 FKU196769 FUQ196769 GEM196769 GOI196769 GYE196769 HIA196769 HRW196769 IBS196769 ILO196769 IVK196769 JFG196769 JPC196769 JYY196769 KIU196769 KSQ196769 LCM196769 LMI196769 LWE196769 MGA196769 MPW196769 MZS196769 NJO196769 NTK196769 ODG196769 ONC196769 OWY196769 PGU196769 PQQ196769 QAM196769 QKI196769 QUE196769 REA196769 RNW196769 RXS196769 SHO196769 SRK196769 TBG196769 TLC196769 TUY196769 UEU196769 UOQ196769 UYM196769 VII196769 VSE196769 WCA196769 WLW196769 WVS196769 J262305 JG262305 TC262305 ACY262305 AMU262305 AWQ262305 BGM262305 BQI262305 CAE262305 CKA262305 CTW262305 DDS262305 DNO262305 DXK262305 EHG262305 ERC262305 FAY262305 FKU262305 FUQ262305 GEM262305 GOI262305 GYE262305 HIA262305 HRW262305 IBS262305 ILO262305 IVK262305 JFG262305 JPC262305 JYY262305 KIU262305 KSQ262305 LCM262305 LMI262305 LWE262305 MGA262305 MPW262305 MZS262305 NJO262305 NTK262305 ODG262305 ONC262305 OWY262305 PGU262305 PQQ262305 QAM262305 QKI262305 QUE262305 REA262305 RNW262305 RXS262305 SHO262305 SRK262305 TBG262305 TLC262305 TUY262305 UEU262305 UOQ262305 UYM262305 VII262305 VSE262305 WCA262305 WLW262305 WVS262305 J327841 JG327841 TC327841 ACY327841 AMU327841 AWQ327841 BGM327841 BQI327841 CAE327841 CKA327841 CTW327841 DDS327841 DNO327841 DXK327841 EHG327841 ERC327841 FAY327841 FKU327841 FUQ327841 GEM327841 GOI327841 GYE327841 HIA327841 HRW327841 IBS327841 ILO327841 IVK327841 JFG327841 JPC327841 JYY327841 KIU327841 KSQ327841 LCM327841 LMI327841 LWE327841 MGA327841 MPW327841 MZS327841 NJO327841 NTK327841 ODG327841 ONC327841 OWY327841 PGU327841 PQQ327841 QAM327841 QKI327841 QUE327841 REA327841 RNW327841 RXS327841 SHO327841 SRK327841 TBG327841 TLC327841 TUY327841 UEU327841 UOQ327841 UYM327841 VII327841 VSE327841 WCA327841 WLW327841 WVS327841 J393377 JG393377 TC393377 ACY393377 AMU393377 AWQ393377 BGM393377 BQI393377 CAE393377 CKA393377 CTW393377 DDS393377 DNO393377 DXK393377 EHG393377 ERC393377 FAY393377 FKU393377 FUQ393377 GEM393377 GOI393377 GYE393377 HIA393377 HRW393377 IBS393377 ILO393377 IVK393377 JFG393377 JPC393377 JYY393377 KIU393377 KSQ393377 LCM393377 LMI393377 LWE393377 MGA393377 MPW393377 MZS393377 NJO393377 NTK393377 ODG393377 ONC393377 OWY393377 PGU393377 PQQ393377 QAM393377 QKI393377 QUE393377 REA393377 RNW393377 RXS393377 SHO393377 SRK393377 TBG393377 TLC393377 TUY393377 UEU393377 UOQ393377 UYM393377 VII393377 VSE393377 WCA393377 WLW393377 WVS393377 J458913 JG458913 TC458913 ACY458913 AMU458913 AWQ458913 BGM458913 BQI458913 CAE458913 CKA458913 CTW458913 DDS458913 DNO458913 DXK458913 EHG458913 ERC458913 FAY458913 FKU458913 FUQ458913 GEM458913 GOI458913 GYE458913 HIA458913 HRW458913 IBS458913 ILO458913 IVK458913 JFG458913 JPC458913 JYY458913 KIU458913 KSQ458913 LCM458913 LMI458913 LWE458913 MGA458913 MPW458913 MZS458913 NJO458913 NTK458913 ODG458913 ONC458913 OWY458913 PGU458913 PQQ458913 QAM458913 QKI458913 QUE458913 REA458913 RNW458913 RXS458913 SHO458913 SRK458913 TBG458913 TLC458913 TUY458913 UEU458913 UOQ458913 UYM458913 VII458913 VSE458913 WCA458913 WLW458913 WVS458913 J524449 JG524449 TC524449 ACY524449 AMU524449 AWQ524449 BGM524449 BQI524449 CAE524449 CKA524449 CTW524449 DDS524449 DNO524449 DXK524449 EHG524449 ERC524449 FAY524449 FKU524449 FUQ524449 GEM524449 GOI524449 GYE524449 HIA524449 HRW524449 IBS524449 ILO524449 IVK524449 JFG524449 JPC524449 JYY524449 KIU524449 KSQ524449 LCM524449 LMI524449 LWE524449 MGA524449 MPW524449 MZS524449 NJO524449 NTK524449 ODG524449 ONC524449 OWY524449 PGU524449 PQQ524449 QAM524449 QKI524449 QUE524449 REA524449 RNW524449 RXS524449 SHO524449 SRK524449 TBG524449 TLC524449 TUY524449 UEU524449 UOQ524449 UYM524449 VII524449 VSE524449 WCA524449 WLW524449 WVS524449 J589985 JG589985 TC589985 ACY589985 AMU589985 AWQ589985 BGM589985 BQI589985 CAE589985 CKA589985 CTW589985 DDS589985 DNO589985 DXK589985 EHG589985 ERC589985 FAY589985 FKU589985 FUQ589985 GEM589985 GOI589985 GYE589985 HIA589985 HRW589985 IBS589985 ILO589985 IVK589985 JFG589985 JPC589985 JYY589985 KIU589985 KSQ589985 LCM589985 LMI589985 LWE589985 MGA589985 MPW589985 MZS589985 NJO589985 NTK589985 ODG589985 ONC589985 OWY589985 PGU589985 PQQ589985 QAM589985 QKI589985 QUE589985 REA589985 RNW589985 RXS589985 SHO589985 SRK589985 TBG589985 TLC589985 TUY589985 UEU589985 UOQ589985 UYM589985 VII589985 VSE589985 WCA589985 WLW589985 WVS589985 J655521 JG655521 TC655521 ACY655521 AMU655521 AWQ655521 BGM655521 BQI655521 CAE655521 CKA655521 CTW655521 DDS655521 DNO655521 DXK655521 EHG655521 ERC655521 FAY655521 FKU655521 FUQ655521 GEM655521 GOI655521 GYE655521 HIA655521 HRW655521 IBS655521 ILO655521 IVK655521 JFG655521 JPC655521 JYY655521 KIU655521 KSQ655521 LCM655521 LMI655521 LWE655521 MGA655521 MPW655521 MZS655521 NJO655521 NTK655521 ODG655521 ONC655521 OWY655521 PGU655521 PQQ655521 QAM655521 QKI655521 QUE655521 REA655521 RNW655521 RXS655521 SHO655521 SRK655521 TBG655521 TLC655521 TUY655521 UEU655521 UOQ655521 UYM655521 VII655521 VSE655521 WCA655521 WLW655521 WVS655521 J721057 JG721057 TC721057 ACY721057 AMU721057 AWQ721057 BGM721057 BQI721057 CAE721057 CKA721057 CTW721057 DDS721057 DNO721057 DXK721057 EHG721057 ERC721057 FAY721057 FKU721057 FUQ721057 GEM721057 GOI721057 GYE721057 HIA721057 HRW721057 IBS721057 ILO721057 IVK721057 JFG721057 JPC721057 JYY721057 KIU721057 KSQ721057 LCM721057 LMI721057 LWE721057 MGA721057 MPW721057 MZS721057 NJO721057 NTK721057 ODG721057 ONC721057 OWY721057 PGU721057 PQQ721057 QAM721057 QKI721057 QUE721057 REA721057 RNW721057 RXS721057 SHO721057 SRK721057 TBG721057 TLC721057 TUY721057 UEU721057 UOQ721057 UYM721057 VII721057 VSE721057 WCA721057 WLW721057 WVS721057 J786593 JG786593 TC786593 ACY786593 AMU786593 AWQ786593 BGM786593 BQI786593 CAE786593 CKA786593 CTW786593 DDS786593 DNO786593 DXK786593 EHG786593 ERC786593 FAY786593 FKU786593 FUQ786593 GEM786593 GOI786593 GYE786593 HIA786593 HRW786593 IBS786593 ILO786593 IVK786593 JFG786593 JPC786593 JYY786593 KIU786593 KSQ786593 LCM786593 LMI786593 LWE786593 MGA786593 MPW786593 MZS786593 NJO786593 NTK786593 ODG786593 ONC786593 OWY786593 PGU786593 PQQ786593 QAM786593 QKI786593 QUE786593 REA786593 RNW786593 RXS786593 SHO786593 SRK786593 TBG786593 TLC786593 TUY786593 UEU786593 UOQ786593 UYM786593 VII786593 VSE786593 WCA786593 WLW786593 WVS786593 J852129 JG852129 TC852129 ACY852129 AMU852129 AWQ852129 BGM852129 BQI852129 CAE852129 CKA852129 CTW852129 DDS852129 DNO852129 DXK852129 EHG852129 ERC852129 FAY852129 FKU852129 FUQ852129 GEM852129 GOI852129 GYE852129 HIA852129 HRW852129 IBS852129 ILO852129 IVK852129 JFG852129 JPC852129 JYY852129 KIU852129 KSQ852129 LCM852129 LMI852129 LWE852129 MGA852129 MPW852129 MZS852129 NJO852129 NTK852129 ODG852129 ONC852129 OWY852129 PGU852129 PQQ852129 QAM852129 QKI852129 QUE852129 REA852129 RNW852129 RXS852129 SHO852129 SRK852129 TBG852129 TLC852129 TUY852129 UEU852129 UOQ852129 UYM852129 VII852129 VSE852129 WCA852129 WLW852129 WVS852129 J917665 JG917665 TC917665 ACY917665 AMU917665 AWQ917665 BGM917665 BQI917665 CAE917665 CKA917665 CTW917665 DDS917665 DNO917665 DXK917665 EHG917665 ERC917665 FAY917665 FKU917665 FUQ917665 GEM917665 GOI917665 GYE917665 HIA917665 HRW917665 IBS917665 ILO917665 IVK917665 JFG917665 JPC917665 JYY917665 KIU917665 KSQ917665 LCM917665 LMI917665 LWE917665 MGA917665 MPW917665 MZS917665 NJO917665 NTK917665 ODG917665 ONC917665 OWY917665 PGU917665 PQQ917665 QAM917665 QKI917665 QUE917665 REA917665 RNW917665 RXS917665 SHO917665 SRK917665 TBG917665 TLC917665 TUY917665 UEU917665 UOQ917665 UYM917665 VII917665 VSE917665 WCA917665 WLW917665 WVS917665 J983201 JG983201 TC983201 ACY983201 AMU983201 AWQ983201 BGM983201 BQI983201 CAE983201 CKA983201 CTW983201 DDS983201 DNO983201 DXK983201 EHG983201 ERC983201 FAY983201 FKU983201 FUQ983201 GEM983201 GOI983201 GYE983201 HIA983201 HRW983201 IBS983201 ILO983201 IVK983201 JFG983201 JPC983201 JYY983201 KIU983201 KSQ983201 LCM983201 LMI983201 LWE983201 MGA983201 MPW983201 MZS983201 NJO983201 NTK983201 ODG983201 ONC983201 OWY983201 PGU983201 PQQ983201 QAM983201 QKI983201 QUE983201 REA983201 RNW983201 RXS983201 SHO983201 SRK983201 TBG983201 TLC983201 TUY983201 UEU983201 UOQ983201 UYM983201 VII983201 VSE983201 WCA983201 WLW983201 WVS983201 J167:J168 JG170:JG176 TC170:TC176 ACY170:ACY176 AMU170:AMU176 AWQ170:AWQ176 BGM170:BGM176 BQI170:BQI176 CAE170:CAE176 CKA170:CKA176 CTW170:CTW176 DDS170:DDS176 DNO170:DNO176 DXK170:DXK176 EHG170:EHG176 ERC170:ERC176 FAY170:FAY176 FKU170:FKU176 FUQ170:FUQ176 GEM170:GEM176 GOI170:GOI176 GYE170:GYE176 HIA170:HIA176 HRW170:HRW176 IBS170:IBS176 ILO170:ILO176 IVK170:IVK176 JFG170:JFG176 JPC170:JPC176 JYY170:JYY176 KIU170:KIU176 KSQ170:KSQ176 LCM170:LCM176 LMI170:LMI176 LWE170:LWE176 MGA170:MGA176 MPW170:MPW176 MZS170:MZS176 NJO170:NJO176 NTK170:NTK176 ODG170:ODG176 ONC170:ONC176 OWY170:OWY176 PGU170:PGU176 PQQ170:PQQ176 QAM170:QAM176 QKI170:QKI176 QUE170:QUE176 REA170:REA176 RNW170:RNW176 RXS170:RXS176 SHO170:SHO176 SRK170:SRK176 TBG170:TBG176 TLC170:TLC176 TUY170:TUY176 UEU170:UEU176 UOQ170:UOQ176 UYM170:UYM176 VII170:VII176 VSE170:VSE176 WCA170:WCA176 WLW170:WLW176 WVS170:WVS176 J65706:J65712 JG65706:JG65712 TC65706:TC65712 ACY65706:ACY65712 AMU65706:AMU65712 AWQ65706:AWQ65712 BGM65706:BGM65712 BQI65706:BQI65712 CAE65706:CAE65712 CKA65706:CKA65712 CTW65706:CTW65712 DDS65706:DDS65712 DNO65706:DNO65712 DXK65706:DXK65712 EHG65706:EHG65712 ERC65706:ERC65712 FAY65706:FAY65712 FKU65706:FKU65712 FUQ65706:FUQ65712 GEM65706:GEM65712 GOI65706:GOI65712 GYE65706:GYE65712 HIA65706:HIA65712 HRW65706:HRW65712 IBS65706:IBS65712 ILO65706:ILO65712 IVK65706:IVK65712 JFG65706:JFG65712 JPC65706:JPC65712 JYY65706:JYY65712 KIU65706:KIU65712 KSQ65706:KSQ65712 LCM65706:LCM65712 LMI65706:LMI65712 LWE65706:LWE65712 MGA65706:MGA65712 MPW65706:MPW65712 MZS65706:MZS65712 NJO65706:NJO65712 NTK65706:NTK65712 ODG65706:ODG65712 ONC65706:ONC65712 OWY65706:OWY65712 PGU65706:PGU65712 PQQ65706:PQQ65712 QAM65706:QAM65712 QKI65706:QKI65712 QUE65706:QUE65712 REA65706:REA65712 RNW65706:RNW65712 RXS65706:RXS65712 SHO65706:SHO65712 SRK65706:SRK65712 TBG65706:TBG65712 TLC65706:TLC65712 TUY65706:TUY65712 UEU65706:UEU65712 UOQ65706:UOQ65712 UYM65706:UYM65712 VII65706:VII65712 VSE65706:VSE65712 WCA65706:WCA65712 WLW65706:WLW65712 WVS65706:WVS65712 J131242:J131248 JG131242:JG131248 TC131242:TC131248 ACY131242:ACY131248 AMU131242:AMU131248 AWQ131242:AWQ131248 BGM131242:BGM131248 BQI131242:BQI131248 CAE131242:CAE131248 CKA131242:CKA131248 CTW131242:CTW131248 DDS131242:DDS131248 DNO131242:DNO131248 DXK131242:DXK131248 EHG131242:EHG131248 ERC131242:ERC131248 FAY131242:FAY131248 FKU131242:FKU131248 FUQ131242:FUQ131248 GEM131242:GEM131248 GOI131242:GOI131248 GYE131242:GYE131248 HIA131242:HIA131248 HRW131242:HRW131248 IBS131242:IBS131248 ILO131242:ILO131248 IVK131242:IVK131248 JFG131242:JFG131248 JPC131242:JPC131248 JYY131242:JYY131248 KIU131242:KIU131248 KSQ131242:KSQ131248 LCM131242:LCM131248 LMI131242:LMI131248 LWE131242:LWE131248 MGA131242:MGA131248 MPW131242:MPW131248 MZS131242:MZS131248 NJO131242:NJO131248 NTK131242:NTK131248 ODG131242:ODG131248 ONC131242:ONC131248 OWY131242:OWY131248 PGU131242:PGU131248 PQQ131242:PQQ131248 QAM131242:QAM131248 QKI131242:QKI131248 QUE131242:QUE131248 REA131242:REA131248 RNW131242:RNW131248 RXS131242:RXS131248 SHO131242:SHO131248 SRK131242:SRK131248 TBG131242:TBG131248 TLC131242:TLC131248 TUY131242:TUY131248 UEU131242:UEU131248 UOQ131242:UOQ131248 UYM131242:UYM131248 VII131242:VII131248 VSE131242:VSE131248 WCA131242:WCA131248 WLW131242:WLW131248 WVS131242:WVS131248 J196778:J196784 JG196778:JG196784 TC196778:TC196784 ACY196778:ACY196784 AMU196778:AMU196784 AWQ196778:AWQ196784 BGM196778:BGM196784 BQI196778:BQI196784 CAE196778:CAE196784 CKA196778:CKA196784 CTW196778:CTW196784 DDS196778:DDS196784 DNO196778:DNO196784 DXK196778:DXK196784 EHG196778:EHG196784 ERC196778:ERC196784 FAY196778:FAY196784 FKU196778:FKU196784 FUQ196778:FUQ196784 GEM196778:GEM196784 GOI196778:GOI196784 GYE196778:GYE196784 HIA196778:HIA196784 HRW196778:HRW196784 IBS196778:IBS196784 ILO196778:ILO196784 IVK196778:IVK196784 JFG196778:JFG196784 JPC196778:JPC196784 JYY196778:JYY196784 KIU196778:KIU196784 KSQ196778:KSQ196784 LCM196778:LCM196784 LMI196778:LMI196784 LWE196778:LWE196784 MGA196778:MGA196784 MPW196778:MPW196784 MZS196778:MZS196784 NJO196778:NJO196784 NTK196778:NTK196784 ODG196778:ODG196784 ONC196778:ONC196784 OWY196778:OWY196784 PGU196778:PGU196784 PQQ196778:PQQ196784 QAM196778:QAM196784 QKI196778:QKI196784 QUE196778:QUE196784 REA196778:REA196784 RNW196778:RNW196784 RXS196778:RXS196784 SHO196778:SHO196784 SRK196778:SRK196784 TBG196778:TBG196784 TLC196778:TLC196784 TUY196778:TUY196784 UEU196778:UEU196784 UOQ196778:UOQ196784 UYM196778:UYM196784 VII196778:VII196784 VSE196778:VSE196784 WCA196778:WCA196784 WLW196778:WLW196784 WVS196778:WVS196784 J262314:J262320 JG262314:JG262320 TC262314:TC262320 ACY262314:ACY262320 AMU262314:AMU262320 AWQ262314:AWQ262320 BGM262314:BGM262320 BQI262314:BQI262320 CAE262314:CAE262320 CKA262314:CKA262320 CTW262314:CTW262320 DDS262314:DDS262320 DNO262314:DNO262320 DXK262314:DXK262320 EHG262314:EHG262320 ERC262314:ERC262320 FAY262314:FAY262320 FKU262314:FKU262320 FUQ262314:FUQ262320 GEM262314:GEM262320 GOI262314:GOI262320 GYE262314:GYE262320 HIA262314:HIA262320 HRW262314:HRW262320 IBS262314:IBS262320 ILO262314:ILO262320 IVK262314:IVK262320 JFG262314:JFG262320 JPC262314:JPC262320 JYY262314:JYY262320 KIU262314:KIU262320 KSQ262314:KSQ262320 LCM262314:LCM262320 LMI262314:LMI262320 LWE262314:LWE262320 MGA262314:MGA262320 MPW262314:MPW262320 MZS262314:MZS262320 NJO262314:NJO262320 NTK262314:NTK262320 ODG262314:ODG262320 ONC262314:ONC262320 OWY262314:OWY262320 PGU262314:PGU262320 PQQ262314:PQQ262320 QAM262314:QAM262320 QKI262314:QKI262320 QUE262314:QUE262320 REA262314:REA262320 RNW262314:RNW262320 RXS262314:RXS262320 SHO262314:SHO262320 SRK262314:SRK262320 TBG262314:TBG262320 TLC262314:TLC262320 TUY262314:TUY262320 UEU262314:UEU262320 UOQ262314:UOQ262320 UYM262314:UYM262320 VII262314:VII262320 VSE262314:VSE262320 WCA262314:WCA262320 WLW262314:WLW262320 WVS262314:WVS262320 J327850:J327856 JG327850:JG327856 TC327850:TC327856 ACY327850:ACY327856 AMU327850:AMU327856 AWQ327850:AWQ327856 BGM327850:BGM327856 BQI327850:BQI327856 CAE327850:CAE327856 CKA327850:CKA327856 CTW327850:CTW327856 DDS327850:DDS327856 DNO327850:DNO327856 DXK327850:DXK327856 EHG327850:EHG327856 ERC327850:ERC327856 FAY327850:FAY327856 FKU327850:FKU327856 FUQ327850:FUQ327856 GEM327850:GEM327856 GOI327850:GOI327856 GYE327850:GYE327856 HIA327850:HIA327856 HRW327850:HRW327856 IBS327850:IBS327856 ILO327850:ILO327856 IVK327850:IVK327856 JFG327850:JFG327856 JPC327850:JPC327856 JYY327850:JYY327856 KIU327850:KIU327856 KSQ327850:KSQ327856 LCM327850:LCM327856 LMI327850:LMI327856 LWE327850:LWE327856 MGA327850:MGA327856 MPW327850:MPW327856 MZS327850:MZS327856 NJO327850:NJO327856 NTK327850:NTK327856 ODG327850:ODG327856 ONC327850:ONC327856 OWY327850:OWY327856 PGU327850:PGU327856 PQQ327850:PQQ327856 QAM327850:QAM327856 QKI327850:QKI327856 QUE327850:QUE327856 REA327850:REA327856 RNW327850:RNW327856 RXS327850:RXS327856 SHO327850:SHO327856 SRK327850:SRK327856 TBG327850:TBG327856 TLC327850:TLC327856 TUY327850:TUY327856 UEU327850:UEU327856 UOQ327850:UOQ327856 UYM327850:UYM327856 VII327850:VII327856 VSE327850:VSE327856 WCA327850:WCA327856 WLW327850:WLW327856 WVS327850:WVS327856 J393386:J393392 JG393386:JG393392 TC393386:TC393392 ACY393386:ACY393392 AMU393386:AMU393392 AWQ393386:AWQ393392 BGM393386:BGM393392 BQI393386:BQI393392 CAE393386:CAE393392 CKA393386:CKA393392 CTW393386:CTW393392 DDS393386:DDS393392 DNO393386:DNO393392 DXK393386:DXK393392 EHG393386:EHG393392 ERC393386:ERC393392 FAY393386:FAY393392 FKU393386:FKU393392 FUQ393386:FUQ393392 GEM393386:GEM393392 GOI393386:GOI393392 GYE393386:GYE393392 HIA393386:HIA393392 HRW393386:HRW393392 IBS393386:IBS393392 ILO393386:ILO393392 IVK393386:IVK393392 JFG393386:JFG393392 JPC393386:JPC393392 JYY393386:JYY393392 KIU393386:KIU393392 KSQ393386:KSQ393392 LCM393386:LCM393392 LMI393386:LMI393392 LWE393386:LWE393392 MGA393386:MGA393392 MPW393386:MPW393392 MZS393386:MZS393392 NJO393386:NJO393392 NTK393386:NTK393392 ODG393386:ODG393392 ONC393386:ONC393392 OWY393386:OWY393392 PGU393386:PGU393392 PQQ393386:PQQ393392 QAM393386:QAM393392 QKI393386:QKI393392 QUE393386:QUE393392 REA393386:REA393392 RNW393386:RNW393392 RXS393386:RXS393392 SHO393386:SHO393392 SRK393386:SRK393392 TBG393386:TBG393392 TLC393386:TLC393392 TUY393386:TUY393392 UEU393386:UEU393392 UOQ393386:UOQ393392 UYM393386:UYM393392 VII393386:VII393392 VSE393386:VSE393392 WCA393386:WCA393392 WLW393386:WLW393392 WVS393386:WVS393392 J458922:J458928 JG458922:JG458928 TC458922:TC458928 ACY458922:ACY458928 AMU458922:AMU458928 AWQ458922:AWQ458928 BGM458922:BGM458928 BQI458922:BQI458928 CAE458922:CAE458928 CKA458922:CKA458928 CTW458922:CTW458928 DDS458922:DDS458928 DNO458922:DNO458928 DXK458922:DXK458928 EHG458922:EHG458928 ERC458922:ERC458928 FAY458922:FAY458928 FKU458922:FKU458928 FUQ458922:FUQ458928 GEM458922:GEM458928 GOI458922:GOI458928 GYE458922:GYE458928 HIA458922:HIA458928 HRW458922:HRW458928 IBS458922:IBS458928 ILO458922:ILO458928 IVK458922:IVK458928 JFG458922:JFG458928 JPC458922:JPC458928 JYY458922:JYY458928 KIU458922:KIU458928 KSQ458922:KSQ458928 LCM458922:LCM458928 LMI458922:LMI458928 LWE458922:LWE458928 MGA458922:MGA458928 MPW458922:MPW458928 MZS458922:MZS458928 NJO458922:NJO458928 NTK458922:NTK458928 ODG458922:ODG458928 ONC458922:ONC458928 OWY458922:OWY458928 PGU458922:PGU458928 PQQ458922:PQQ458928 QAM458922:QAM458928 QKI458922:QKI458928 QUE458922:QUE458928 REA458922:REA458928 RNW458922:RNW458928 RXS458922:RXS458928 SHO458922:SHO458928 SRK458922:SRK458928 TBG458922:TBG458928 TLC458922:TLC458928 TUY458922:TUY458928 UEU458922:UEU458928 UOQ458922:UOQ458928 UYM458922:UYM458928 VII458922:VII458928 VSE458922:VSE458928 WCA458922:WCA458928 WLW458922:WLW458928 WVS458922:WVS458928 J524458:J524464 JG524458:JG524464 TC524458:TC524464 ACY524458:ACY524464 AMU524458:AMU524464 AWQ524458:AWQ524464 BGM524458:BGM524464 BQI524458:BQI524464 CAE524458:CAE524464 CKA524458:CKA524464 CTW524458:CTW524464 DDS524458:DDS524464 DNO524458:DNO524464 DXK524458:DXK524464 EHG524458:EHG524464 ERC524458:ERC524464 FAY524458:FAY524464 FKU524458:FKU524464 FUQ524458:FUQ524464 GEM524458:GEM524464 GOI524458:GOI524464 GYE524458:GYE524464 HIA524458:HIA524464 HRW524458:HRW524464 IBS524458:IBS524464 ILO524458:ILO524464 IVK524458:IVK524464 JFG524458:JFG524464 JPC524458:JPC524464 JYY524458:JYY524464 KIU524458:KIU524464 KSQ524458:KSQ524464 LCM524458:LCM524464 LMI524458:LMI524464 LWE524458:LWE524464 MGA524458:MGA524464 MPW524458:MPW524464 MZS524458:MZS524464 NJO524458:NJO524464 NTK524458:NTK524464 ODG524458:ODG524464 ONC524458:ONC524464 OWY524458:OWY524464 PGU524458:PGU524464 PQQ524458:PQQ524464 QAM524458:QAM524464 QKI524458:QKI524464 QUE524458:QUE524464 REA524458:REA524464 RNW524458:RNW524464 RXS524458:RXS524464 SHO524458:SHO524464 SRK524458:SRK524464 TBG524458:TBG524464 TLC524458:TLC524464 TUY524458:TUY524464 UEU524458:UEU524464 UOQ524458:UOQ524464 UYM524458:UYM524464 VII524458:VII524464 VSE524458:VSE524464 WCA524458:WCA524464 WLW524458:WLW524464 WVS524458:WVS524464 J589994:J590000 JG589994:JG590000 TC589994:TC590000 ACY589994:ACY590000 AMU589994:AMU590000 AWQ589994:AWQ590000 BGM589994:BGM590000 BQI589994:BQI590000 CAE589994:CAE590000 CKA589994:CKA590000 CTW589994:CTW590000 DDS589994:DDS590000 DNO589994:DNO590000 DXK589994:DXK590000 EHG589994:EHG590000 ERC589994:ERC590000 FAY589994:FAY590000 FKU589994:FKU590000 FUQ589994:FUQ590000 GEM589994:GEM590000 GOI589994:GOI590000 GYE589994:GYE590000 HIA589994:HIA590000 HRW589994:HRW590000 IBS589994:IBS590000 ILO589994:ILO590000 IVK589994:IVK590000 JFG589994:JFG590000 JPC589994:JPC590000 JYY589994:JYY590000 KIU589994:KIU590000 KSQ589994:KSQ590000 LCM589994:LCM590000 LMI589994:LMI590000 LWE589994:LWE590000 MGA589994:MGA590000 MPW589994:MPW590000 MZS589994:MZS590000 NJO589994:NJO590000 NTK589994:NTK590000 ODG589994:ODG590000 ONC589994:ONC590000 OWY589994:OWY590000 PGU589994:PGU590000 PQQ589994:PQQ590000 QAM589994:QAM590000 QKI589994:QKI590000 QUE589994:QUE590000 REA589994:REA590000 RNW589994:RNW590000 RXS589994:RXS590000 SHO589994:SHO590000 SRK589994:SRK590000 TBG589994:TBG590000 TLC589994:TLC590000 TUY589994:TUY590000 UEU589994:UEU590000 UOQ589994:UOQ590000 UYM589994:UYM590000 VII589994:VII590000 VSE589994:VSE590000 WCA589994:WCA590000 WLW589994:WLW590000 WVS589994:WVS590000 J655530:J655536 JG655530:JG655536 TC655530:TC655536 ACY655530:ACY655536 AMU655530:AMU655536 AWQ655530:AWQ655536 BGM655530:BGM655536 BQI655530:BQI655536 CAE655530:CAE655536 CKA655530:CKA655536 CTW655530:CTW655536 DDS655530:DDS655536 DNO655530:DNO655536 DXK655530:DXK655536 EHG655530:EHG655536 ERC655530:ERC655536 FAY655530:FAY655536 FKU655530:FKU655536 FUQ655530:FUQ655536 GEM655530:GEM655536 GOI655530:GOI655536 GYE655530:GYE655536 HIA655530:HIA655536 HRW655530:HRW655536 IBS655530:IBS655536 ILO655530:ILO655536 IVK655530:IVK655536 JFG655530:JFG655536 JPC655530:JPC655536 JYY655530:JYY655536 KIU655530:KIU655536 KSQ655530:KSQ655536 LCM655530:LCM655536 LMI655530:LMI655536 LWE655530:LWE655536 MGA655530:MGA655536 MPW655530:MPW655536 MZS655530:MZS655536 NJO655530:NJO655536 NTK655530:NTK655536 ODG655530:ODG655536 ONC655530:ONC655536 OWY655530:OWY655536 PGU655530:PGU655536 PQQ655530:PQQ655536 QAM655530:QAM655536 QKI655530:QKI655536 QUE655530:QUE655536 REA655530:REA655536 RNW655530:RNW655536 RXS655530:RXS655536 SHO655530:SHO655536 SRK655530:SRK655536 TBG655530:TBG655536 TLC655530:TLC655536 TUY655530:TUY655536 UEU655530:UEU655536 UOQ655530:UOQ655536 UYM655530:UYM655536 VII655530:VII655536 VSE655530:VSE655536 WCA655530:WCA655536 WLW655530:WLW655536 WVS655530:WVS655536 J721066:J721072 JG721066:JG721072 TC721066:TC721072 ACY721066:ACY721072 AMU721066:AMU721072 AWQ721066:AWQ721072 BGM721066:BGM721072 BQI721066:BQI721072 CAE721066:CAE721072 CKA721066:CKA721072 CTW721066:CTW721072 DDS721066:DDS721072 DNO721066:DNO721072 DXK721066:DXK721072 EHG721066:EHG721072 ERC721066:ERC721072 FAY721066:FAY721072 FKU721066:FKU721072 FUQ721066:FUQ721072 GEM721066:GEM721072 GOI721066:GOI721072 GYE721066:GYE721072 HIA721066:HIA721072 HRW721066:HRW721072 IBS721066:IBS721072 ILO721066:ILO721072 IVK721066:IVK721072 JFG721066:JFG721072 JPC721066:JPC721072 JYY721066:JYY721072 KIU721066:KIU721072 KSQ721066:KSQ721072 LCM721066:LCM721072 LMI721066:LMI721072 LWE721066:LWE721072 MGA721066:MGA721072 MPW721066:MPW721072 MZS721066:MZS721072 NJO721066:NJO721072 NTK721066:NTK721072 ODG721066:ODG721072 ONC721066:ONC721072 OWY721066:OWY721072 PGU721066:PGU721072 PQQ721066:PQQ721072 QAM721066:QAM721072 QKI721066:QKI721072 QUE721066:QUE721072 REA721066:REA721072 RNW721066:RNW721072 RXS721066:RXS721072 SHO721066:SHO721072 SRK721066:SRK721072 TBG721066:TBG721072 TLC721066:TLC721072 TUY721066:TUY721072 UEU721066:UEU721072 UOQ721066:UOQ721072 UYM721066:UYM721072 VII721066:VII721072 VSE721066:VSE721072 WCA721066:WCA721072 WLW721066:WLW721072 WVS721066:WVS721072 J786602:J786608 JG786602:JG786608 TC786602:TC786608 ACY786602:ACY786608 AMU786602:AMU786608 AWQ786602:AWQ786608 BGM786602:BGM786608 BQI786602:BQI786608 CAE786602:CAE786608 CKA786602:CKA786608 CTW786602:CTW786608 DDS786602:DDS786608 DNO786602:DNO786608 DXK786602:DXK786608 EHG786602:EHG786608 ERC786602:ERC786608 FAY786602:FAY786608 FKU786602:FKU786608 FUQ786602:FUQ786608 GEM786602:GEM786608 GOI786602:GOI786608 GYE786602:GYE786608 HIA786602:HIA786608 HRW786602:HRW786608 IBS786602:IBS786608 ILO786602:ILO786608 IVK786602:IVK786608 JFG786602:JFG786608 JPC786602:JPC786608 JYY786602:JYY786608 KIU786602:KIU786608 KSQ786602:KSQ786608 LCM786602:LCM786608 LMI786602:LMI786608 LWE786602:LWE786608 MGA786602:MGA786608 MPW786602:MPW786608 MZS786602:MZS786608 NJO786602:NJO786608 NTK786602:NTK786608 ODG786602:ODG786608 ONC786602:ONC786608 OWY786602:OWY786608 PGU786602:PGU786608 PQQ786602:PQQ786608 QAM786602:QAM786608 QKI786602:QKI786608 QUE786602:QUE786608 REA786602:REA786608 RNW786602:RNW786608 RXS786602:RXS786608 SHO786602:SHO786608 SRK786602:SRK786608 TBG786602:TBG786608 TLC786602:TLC786608 TUY786602:TUY786608 UEU786602:UEU786608 UOQ786602:UOQ786608 UYM786602:UYM786608 VII786602:VII786608 VSE786602:VSE786608 WCA786602:WCA786608 WLW786602:WLW786608 WVS786602:WVS786608 J852138:J852144 JG852138:JG852144 TC852138:TC852144 ACY852138:ACY852144 AMU852138:AMU852144 AWQ852138:AWQ852144 BGM852138:BGM852144 BQI852138:BQI852144 CAE852138:CAE852144 CKA852138:CKA852144 CTW852138:CTW852144 DDS852138:DDS852144 DNO852138:DNO852144 DXK852138:DXK852144 EHG852138:EHG852144 ERC852138:ERC852144 FAY852138:FAY852144 FKU852138:FKU852144 FUQ852138:FUQ852144 GEM852138:GEM852144 GOI852138:GOI852144 GYE852138:GYE852144 HIA852138:HIA852144 HRW852138:HRW852144 IBS852138:IBS852144 ILO852138:ILO852144 IVK852138:IVK852144 JFG852138:JFG852144 JPC852138:JPC852144 JYY852138:JYY852144 KIU852138:KIU852144 KSQ852138:KSQ852144 LCM852138:LCM852144 LMI852138:LMI852144 LWE852138:LWE852144 MGA852138:MGA852144 MPW852138:MPW852144 MZS852138:MZS852144 NJO852138:NJO852144 NTK852138:NTK852144 ODG852138:ODG852144 ONC852138:ONC852144 OWY852138:OWY852144 PGU852138:PGU852144 PQQ852138:PQQ852144 QAM852138:QAM852144 QKI852138:QKI852144 QUE852138:QUE852144 REA852138:REA852144 RNW852138:RNW852144 RXS852138:RXS852144 SHO852138:SHO852144 SRK852138:SRK852144 TBG852138:TBG852144 TLC852138:TLC852144 TUY852138:TUY852144 UEU852138:UEU852144 UOQ852138:UOQ852144 UYM852138:UYM852144 VII852138:VII852144 VSE852138:VSE852144 WCA852138:WCA852144 WLW852138:WLW852144 WVS852138:WVS852144 J917674:J917680 JG917674:JG917680 TC917674:TC917680 ACY917674:ACY917680 AMU917674:AMU917680 AWQ917674:AWQ917680 BGM917674:BGM917680 BQI917674:BQI917680 CAE917674:CAE917680 CKA917674:CKA917680 CTW917674:CTW917680 DDS917674:DDS917680 DNO917674:DNO917680 DXK917674:DXK917680 EHG917674:EHG917680 ERC917674:ERC917680 FAY917674:FAY917680 FKU917674:FKU917680 FUQ917674:FUQ917680 GEM917674:GEM917680 GOI917674:GOI917680 GYE917674:GYE917680 HIA917674:HIA917680 HRW917674:HRW917680 IBS917674:IBS917680 ILO917674:ILO917680 IVK917674:IVK917680 JFG917674:JFG917680 JPC917674:JPC917680 JYY917674:JYY917680 KIU917674:KIU917680 KSQ917674:KSQ917680 LCM917674:LCM917680 LMI917674:LMI917680 LWE917674:LWE917680 MGA917674:MGA917680 MPW917674:MPW917680 MZS917674:MZS917680 NJO917674:NJO917680 NTK917674:NTK917680 ODG917674:ODG917680 ONC917674:ONC917680 OWY917674:OWY917680 PGU917674:PGU917680 PQQ917674:PQQ917680 QAM917674:QAM917680 QKI917674:QKI917680 QUE917674:QUE917680 REA917674:REA917680 RNW917674:RNW917680 RXS917674:RXS917680 SHO917674:SHO917680 SRK917674:SRK917680 TBG917674:TBG917680 TLC917674:TLC917680 TUY917674:TUY917680 UEU917674:UEU917680 UOQ917674:UOQ917680 UYM917674:UYM917680 VII917674:VII917680 VSE917674:VSE917680 WCA917674:WCA917680 WLW917674:WLW917680 WVS917674:WVS917680 J983210:J983216 JG983210:JG983216 TC983210:TC983216 ACY983210:ACY983216 AMU983210:AMU983216 AWQ983210:AWQ983216 BGM983210:BGM983216 BQI983210:BQI983216 CAE983210:CAE983216 CKA983210:CKA983216 CTW983210:CTW983216 DDS983210:DDS983216 DNO983210:DNO983216 DXK983210:DXK983216 EHG983210:EHG983216 ERC983210:ERC983216 FAY983210:FAY983216 FKU983210:FKU983216 FUQ983210:FUQ983216 GEM983210:GEM983216 GOI983210:GOI983216 GYE983210:GYE983216 HIA983210:HIA983216 HRW983210:HRW983216 IBS983210:IBS983216 ILO983210:ILO983216 IVK983210:IVK983216 JFG983210:JFG983216 JPC983210:JPC983216 JYY983210:JYY983216 KIU983210:KIU983216 KSQ983210:KSQ983216 LCM983210:LCM983216 LMI983210:LMI983216 LWE983210:LWE983216 MGA983210:MGA983216 MPW983210:MPW983216 MZS983210:MZS983216 NJO983210:NJO983216 NTK983210:NTK983216 ODG983210:ODG983216 ONC983210:ONC983216 OWY983210:OWY983216 PGU983210:PGU983216 PQQ983210:PQQ983216 QAM983210:QAM983216 QKI983210:QKI983216 QUE983210:QUE983216 REA983210:REA983216 RNW983210:RNW983216 RXS983210:RXS983216 SHO983210:SHO983216 SRK983210:SRK983216 TBG983210:TBG983216 TLC983210:TLC983216 TUY983210:TUY983216 UEU983210:UEU983216 UOQ983210:UOQ983216 UYM983210:UYM983216 VII983210:VII983216 VSE983210:VSE983216 WCA983210:WCA983216 WLW983210:WLW983216 WVS983210:WVS983216 J170:J176 JG179 TC179 ACY179 AMU179 AWQ179 BGM179 BQI179 CAE179 CKA179 CTW179 DDS179 DNO179 DXK179 EHG179 ERC179 FAY179 FKU179 FUQ179 GEM179 GOI179 GYE179 HIA179 HRW179 IBS179 ILO179 IVK179 JFG179 JPC179 JYY179 KIU179 KSQ179 LCM179 LMI179 LWE179 MGA179 MPW179 MZS179 NJO179 NTK179 ODG179 ONC179 OWY179 PGU179 PQQ179 QAM179 QKI179 QUE179 REA179 RNW179 RXS179 SHO179 SRK179 TBG179 TLC179 TUY179 UEU179 UOQ179 UYM179 VII179 VSE179 WCA179 WLW179 WVS179 J65715 JG65715 TC65715 ACY65715 AMU65715 AWQ65715 BGM65715 BQI65715 CAE65715 CKA65715 CTW65715 DDS65715 DNO65715 DXK65715 EHG65715 ERC65715 FAY65715 FKU65715 FUQ65715 GEM65715 GOI65715 GYE65715 HIA65715 HRW65715 IBS65715 ILO65715 IVK65715 JFG65715 JPC65715 JYY65715 KIU65715 KSQ65715 LCM65715 LMI65715 LWE65715 MGA65715 MPW65715 MZS65715 NJO65715 NTK65715 ODG65715 ONC65715 OWY65715 PGU65715 PQQ65715 QAM65715 QKI65715 QUE65715 REA65715 RNW65715 RXS65715 SHO65715 SRK65715 TBG65715 TLC65715 TUY65715 UEU65715 UOQ65715 UYM65715 VII65715 VSE65715 WCA65715 WLW65715 WVS65715 J131251 JG131251 TC131251 ACY131251 AMU131251 AWQ131251 BGM131251 BQI131251 CAE131251 CKA131251 CTW131251 DDS131251 DNO131251 DXK131251 EHG131251 ERC131251 FAY131251 FKU131251 FUQ131251 GEM131251 GOI131251 GYE131251 HIA131251 HRW131251 IBS131251 ILO131251 IVK131251 JFG131251 JPC131251 JYY131251 KIU131251 KSQ131251 LCM131251 LMI131251 LWE131251 MGA131251 MPW131251 MZS131251 NJO131251 NTK131251 ODG131251 ONC131251 OWY131251 PGU131251 PQQ131251 QAM131251 QKI131251 QUE131251 REA131251 RNW131251 RXS131251 SHO131251 SRK131251 TBG131251 TLC131251 TUY131251 UEU131251 UOQ131251 UYM131251 VII131251 VSE131251 WCA131251 WLW131251 WVS131251 J196787 JG196787 TC196787 ACY196787 AMU196787 AWQ196787 BGM196787 BQI196787 CAE196787 CKA196787 CTW196787 DDS196787 DNO196787 DXK196787 EHG196787 ERC196787 FAY196787 FKU196787 FUQ196787 GEM196787 GOI196787 GYE196787 HIA196787 HRW196787 IBS196787 ILO196787 IVK196787 JFG196787 JPC196787 JYY196787 KIU196787 KSQ196787 LCM196787 LMI196787 LWE196787 MGA196787 MPW196787 MZS196787 NJO196787 NTK196787 ODG196787 ONC196787 OWY196787 PGU196787 PQQ196787 QAM196787 QKI196787 QUE196787 REA196787 RNW196787 RXS196787 SHO196787 SRK196787 TBG196787 TLC196787 TUY196787 UEU196787 UOQ196787 UYM196787 VII196787 VSE196787 WCA196787 WLW196787 WVS196787 J262323 JG262323 TC262323 ACY262323 AMU262323 AWQ262323 BGM262323 BQI262323 CAE262323 CKA262323 CTW262323 DDS262323 DNO262323 DXK262323 EHG262323 ERC262323 FAY262323 FKU262323 FUQ262323 GEM262323 GOI262323 GYE262323 HIA262323 HRW262323 IBS262323 ILO262323 IVK262323 JFG262323 JPC262323 JYY262323 KIU262323 KSQ262323 LCM262323 LMI262323 LWE262323 MGA262323 MPW262323 MZS262323 NJO262323 NTK262323 ODG262323 ONC262323 OWY262323 PGU262323 PQQ262323 QAM262323 QKI262323 QUE262323 REA262323 RNW262323 RXS262323 SHO262323 SRK262323 TBG262323 TLC262323 TUY262323 UEU262323 UOQ262323 UYM262323 VII262323 VSE262323 WCA262323 WLW262323 WVS262323 J327859 JG327859 TC327859 ACY327859 AMU327859 AWQ327859 BGM327859 BQI327859 CAE327859 CKA327859 CTW327859 DDS327859 DNO327859 DXK327859 EHG327859 ERC327859 FAY327859 FKU327859 FUQ327859 GEM327859 GOI327859 GYE327859 HIA327859 HRW327859 IBS327859 ILO327859 IVK327859 JFG327859 JPC327859 JYY327859 KIU327859 KSQ327859 LCM327859 LMI327859 LWE327859 MGA327859 MPW327859 MZS327859 NJO327859 NTK327859 ODG327859 ONC327859 OWY327859 PGU327859 PQQ327859 QAM327859 QKI327859 QUE327859 REA327859 RNW327859 RXS327859 SHO327859 SRK327859 TBG327859 TLC327859 TUY327859 UEU327859 UOQ327859 UYM327859 VII327859 VSE327859 WCA327859 WLW327859 WVS327859 J393395 JG393395 TC393395 ACY393395 AMU393395 AWQ393395 BGM393395 BQI393395 CAE393395 CKA393395 CTW393395 DDS393395 DNO393395 DXK393395 EHG393395 ERC393395 FAY393395 FKU393395 FUQ393395 GEM393395 GOI393395 GYE393395 HIA393395 HRW393395 IBS393395 ILO393395 IVK393395 JFG393395 JPC393395 JYY393395 KIU393395 KSQ393395 LCM393395 LMI393395 LWE393395 MGA393395 MPW393395 MZS393395 NJO393395 NTK393395 ODG393395 ONC393395 OWY393395 PGU393395 PQQ393395 QAM393395 QKI393395 QUE393395 REA393395 RNW393395 RXS393395 SHO393395 SRK393395 TBG393395 TLC393395 TUY393395 UEU393395 UOQ393395 UYM393395 VII393395 VSE393395 WCA393395 WLW393395 WVS393395 J458931 JG458931 TC458931 ACY458931 AMU458931 AWQ458931 BGM458931 BQI458931 CAE458931 CKA458931 CTW458931 DDS458931 DNO458931 DXK458931 EHG458931 ERC458931 FAY458931 FKU458931 FUQ458931 GEM458931 GOI458931 GYE458931 HIA458931 HRW458931 IBS458931 ILO458931 IVK458931 JFG458931 JPC458931 JYY458931 KIU458931 KSQ458931 LCM458931 LMI458931 LWE458931 MGA458931 MPW458931 MZS458931 NJO458931 NTK458931 ODG458931 ONC458931 OWY458931 PGU458931 PQQ458931 QAM458931 QKI458931 QUE458931 REA458931 RNW458931 RXS458931 SHO458931 SRK458931 TBG458931 TLC458931 TUY458931 UEU458931 UOQ458931 UYM458931 VII458931 VSE458931 WCA458931 WLW458931 WVS458931 J524467 JG524467 TC524467 ACY524467 AMU524467 AWQ524467 BGM524467 BQI524467 CAE524467 CKA524467 CTW524467 DDS524467 DNO524467 DXK524467 EHG524467 ERC524467 FAY524467 FKU524467 FUQ524467 GEM524467 GOI524467 GYE524467 HIA524467 HRW524467 IBS524467 ILO524467 IVK524467 JFG524467 JPC524467 JYY524467 KIU524467 KSQ524467 LCM524467 LMI524467 LWE524467 MGA524467 MPW524467 MZS524467 NJO524467 NTK524467 ODG524467 ONC524467 OWY524467 PGU524467 PQQ524467 QAM524467 QKI524467 QUE524467 REA524467 RNW524467 RXS524467 SHO524467 SRK524467 TBG524467 TLC524467 TUY524467 UEU524467 UOQ524467 UYM524467 VII524467 VSE524467 WCA524467 WLW524467 WVS524467 J590003 JG590003 TC590003 ACY590003 AMU590003 AWQ590003 BGM590003 BQI590003 CAE590003 CKA590003 CTW590003 DDS590003 DNO590003 DXK590003 EHG590003 ERC590003 FAY590003 FKU590003 FUQ590003 GEM590003 GOI590003 GYE590003 HIA590003 HRW590003 IBS590003 ILO590003 IVK590003 JFG590003 JPC590003 JYY590003 KIU590003 KSQ590003 LCM590003 LMI590003 LWE590003 MGA590003 MPW590003 MZS590003 NJO590003 NTK590003 ODG590003 ONC590003 OWY590003 PGU590003 PQQ590003 QAM590003 QKI590003 QUE590003 REA590003 RNW590003 RXS590003 SHO590003 SRK590003 TBG590003 TLC590003 TUY590003 UEU590003 UOQ590003 UYM590003 VII590003 VSE590003 WCA590003 WLW590003 WVS590003 J655539 JG655539 TC655539 ACY655539 AMU655539 AWQ655539 BGM655539 BQI655539 CAE655539 CKA655539 CTW655539 DDS655539 DNO655539 DXK655539 EHG655539 ERC655539 FAY655539 FKU655539 FUQ655539 GEM655539 GOI655539 GYE655539 HIA655539 HRW655539 IBS655539 ILO655539 IVK655539 JFG655539 JPC655539 JYY655539 KIU655539 KSQ655539 LCM655539 LMI655539 LWE655539 MGA655539 MPW655539 MZS655539 NJO655539 NTK655539 ODG655539 ONC655539 OWY655539 PGU655539 PQQ655539 QAM655539 QKI655539 QUE655539 REA655539 RNW655539 RXS655539 SHO655539 SRK655539 TBG655539 TLC655539 TUY655539 UEU655539 UOQ655539 UYM655539 VII655539 VSE655539 WCA655539 WLW655539 WVS655539 J721075 JG721075 TC721075 ACY721075 AMU721075 AWQ721075 BGM721075 BQI721075 CAE721075 CKA721075 CTW721075 DDS721075 DNO721075 DXK721075 EHG721075 ERC721075 FAY721075 FKU721075 FUQ721075 GEM721075 GOI721075 GYE721075 HIA721075 HRW721075 IBS721075 ILO721075 IVK721075 JFG721075 JPC721075 JYY721075 KIU721075 KSQ721075 LCM721075 LMI721075 LWE721075 MGA721075 MPW721075 MZS721075 NJO721075 NTK721075 ODG721075 ONC721075 OWY721075 PGU721075 PQQ721075 QAM721075 QKI721075 QUE721075 REA721075 RNW721075 RXS721075 SHO721075 SRK721075 TBG721075 TLC721075 TUY721075 UEU721075 UOQ721075 UYM721075 VII721075 VSE721075 WCA721075 WLW721075 WVS721075 J786611 JG786611 TC786611 ACY786611 AMU786611 AWQ786611 BGM786611 BQI786611 CAE786611 CKA786611 CTW786611 DDS786611 DNO786611 DXK786611 EHG786611 ERC786611 FAY786611 FKU786611 FUQ786611 GEM786611 GOI786611 GYE786611 HIA786611 HRW786611 IBS786611 ILO786611 IVK786611 JFG786611 JPC786611 JYY786611 KIU786611 KSQ786611 LCM786611 LMI786611 LWE786611 MGA786611 MPW786611 MZS786611 NJO786611 NTK786611 ODG786611 ONC786611 OWY786611 PGU786611 PQQ786611 QAM786611 QKI786611 QUE786611 REA786611 RNW786611 RXS786611 SHO786611 SRK786611 TBG786611 TLC786611 TUY786611 UEU786611 UOQ786611 UYM786611 VII786611 VSE786611 WCA786611 WLW786611 WVS786611 J852147 JG852147 TC852147 ACY852147 AMU852147 AWQ852147 BGM852147 BQI852147 CAE852147 CKA852147 CTW852147 DDS852147 DNO852147 DXK852147 EHG852147 ERC852147 FAY852147 FKU852147 FUQ852147 GEM852147 GOI852147 GYE852147 HIA852147 HRW852147 IBS852147 ILO852147 IVK852147 JFG852147 JPC852147 JYY852147 KIU852147 KSQ852147 LCM852147 LMI852147 LWE852147 MGA852147 MPW852147 MZS852147 NJO852147 NTK852147 ODG852147 ONC852147 OWY852147 PGU852147 PQQ852147 QAM852147 QKI852147 QUE852147 REA852147 RNW852147 RXS852147 SHO852147 SRK852147 TBG852147 TLC852147 TUY852147 UEU852147 UOQ852147 UYM852147 VII852147 VSE852147 WCA852147 WLW852147 WVS852147 J917683 JG917683 TC917683 ACY917683 AMU917683 AWQ917683 BGM917683 BQI917683 CAE917683 CKA917683 CTW917683 DDS917683 DNO917683 DXK917683 EHG917683 ERC917683 FAY917683 FKU917683 FUQ917683 GEM917683 GOI917683 GYE917683 HIA917683 HRW917683 IBS917683 ILO917683 IVK917683 JFG917683 JPC917683 JYY917683 KIU917683 KSQ917683 LCM917683 LMI917683 LWE917683 MGA917683 MPW917683 MZS917683 NJO917683 NTK917683 ODG917683 ONC917683 OWY917683 PGU917683 PQQ917683 QAM917683 QKI917683 QUE917683 REA917683 RNW917683 RXS917683 SHO917683 SRK917683 TBG917683 TLC917683 TUY917683 UEU917683 UOQ917683 UYM917683 VII917683 VSE917683 WCA917683 WLW917683 WVS917683 J983219 JG983219 TC983219 ACY983219 AMU983219 AWQ983219 BGM983219 BQI983219 CAE983219 CKA983219 CTW983219 DDS983219 DNO983219 DXK983219 EHG983219 ERC983219 FAY983219 FKU983219 FUQ983219 GEM983219 GOI983219 GYE983219 HIA983219 HRW983219 IBS983219 ILO983219 IVK983219 JFG983219 JPC983219 JYY983219 KIU983219 KSQ983219 LCM983219 LMI983219 LWE983219 MGA983219 MPW983219 MZS983219 NJO983219 NTK983219 ODG983219 ONC983219 OWY983219 PGU983219 PQQ983219 QAM983219 QKI983219 QUE983219 REA983219 RNW983219 RXS983219 SHO983219 SRK983219 TBG983219 TLC983219 TUY983219 UEU983219 UOQ983219 UYM983219 VII983219 VSE983219 WCA983219 WLW983219 WVS983219 J69:J70 JG20:JG24 TC20:TC24 ACY20:ACY24 AMU20:AMU24 AWQ20:AWQ24 BGM20:BGM24 BQI20:BQI24 CAE20:CAE24 CKA20:CKA24 CTW20:CTW24 DDS20:DDS24 DNO20:DNO24 DXK20:DXK24 EHG20:EHG24 ERC20:ERC24 FAY20:FAY24 FKU20:FKU24 FUQ20:FUQ24 GEM20:GEM24 GOI20:GOI24 GYE20:GYE24 HIA20:HIA24 HRW20:HRW24 IBS20:IBS24 ILO20:ILO24 IVK20:IVK24 JFG20:JFG24 JPC20:JPC24 JYY20:JYY24 KIU20:KIU24 KSQ20:KSQ24 LCM20:LCM24 LMI20:LMI24 LWE20:LWE24 MGA20:MGA24 MPW20:MPW24 MZS20:MZS24 NJO20:NJO24 NTK20:NTK24 ODG20:ODG24 ONC20:ONC24 OWY20:OWY24 PGU20:PGU24 PQQ20:PQQ24 QAM20:QAM24 QKI20:QKI24 QUE20:QUE24 REA20:REA24 RNW20:RNW24 RXS20:RXS24 SHO20:SHO24 SRK20:SRK24 TBG20:TBG24 TLC20:TLC24 TUY20:TUY24 UEU20:UEU24 UOQ20:UOQ24 UYM20:UYM24 VII20:VII24 VSE20:VSE24 WCA20:WCA24 WLW20:WLW24 WVS20:WVS24 J65556:J65560 JG65556:JG65560 TC65556:TC65560 ACY65556:ACY65560 AMU65556:AMU65560 AWQ65556:AWQ65560 BGM65556:BGM65560 BQI65556:BQI65560 CAE65556:CAE65560 CKA65556:CKA65560 CTW65556:CTW65560 DDS65556:DDS65560 DNO65556:DNO65560 DXK65556:DXK65560 EHG65556:EHG65560 ERC65556:ERC65560 FAY65556:FAY65560 FKU65556:FKU65560 FUQ65556:FUQ65560 GEM65556:GEM65560 GOI65556:GOI65560 GYE65556:GYE65560 HIA65556:HIA65560 HRW65556:HRW65560 IBS65556:IBS65560 ILO65556:ILO65560 IVK65556:IVK65560 JFG65556:JFG65560 JPC65556:JPC65560 JYY65556:JYY65560 KIU65556:KIU65560 KSQ65556:KSQ65560 LCM65556:LCM65560 LMI65556:LMI65560 LWE65556:LWE65560 MGA65556:MGA65560 MPW65556:MPW65560 MZS65556:MZS65560 NJO65556:NJO65560 NTK65556:NTK65560 ODG65556:ODG65560 ONC65556:ONC65560 OWY65556:OWY65560 PGU65556:PGU65560 PQQ65556:PQQ65560 QAM65556:QAM65560 QKI65556:QKI65560 QUE65556:QUE65560 REA65556:REA65560 RNW65556:RNW65560 RXS65556:RXS65560 SHO65556:SHO65560 SRK65556:SRK65560 TBG65556:TBG65560 TLC65556:TLC65560 TUY65556:TUY65560 UEU65556:UEU65560 UOQ65556:UOQ65560 UYM65556:UYM65560 VII65556:VII65560 VSE65556:VSE65560 WCA65556:WCA65560 WLW65556:WLW65560 WVS65556:WVS65560 J131092:J131096 JG131092:JG131096 TC131092:TC131096 ACY131092:ACY131096 AMU131092:AMU131096 AWQ131092:AWQ131096 BGM131092:BGM131096 BQI131092:BQI131096 CAE131092:CAE131096 CKA131092:CKA131096 CTW131092:CTW131096 DDS131092:DDS131096 DNO131092:DNO131096 DXK131092:DXK131096 EHG131092:EHG131096 ERC131092:ERC131096 FAY131092:FAY131096 FKU131092:FKU131096 FUQ131092:FUQ131096 GEM131092:GEM131096 GOI131092:GOI131096 GYE131092:GYE131096 HIA131092:HIA131096 HRW131092:HRW131096 IBS131092:IBS131096 ILO131092:ILO131096 IVK131092:IVK131096 JFG131092:JFG131096 JPC131092:JPC131096 JYY131092:JYY131096 KIU131092:KIU131096 KSQ131092:KSQ131096 LCM131092:LCM131096 LMI131092:LMI131096 LWE131092:LWE131096 MGA131092:MGA131096 MPW131092:MPW131096 MZS131092:MZS131096 NJO131092:NJO131096 NTK131092:NTK131096 ODG131092:ODG131096 ONC131092:ONC131096 OWY131092:OWY131096 PGU131092:PGU131096 PQQ131092:PQQ131096 QAM131092:QAM131096 QKI131092:QKI131096 QUE131092:QUE131096 REA131092:REA131096 RNW131092:RNW131096 RXS131092:RXS131096 SHO131092:SHO131096 SRK131092:SRK131096 TBG131092:TBG131096 TLC131092:TLC131096 TUY131092:TUY131096 UEU131092:UEU131096 UOQ131092:UOQ131096 UYM131092:UYM131096 VII131092:VII131096 VSE131092:VSE131096 WCA131092:WCA131096 WLW131092:WLW131096 WVS131092:WVS131096 J196628:J196632 JG196628:JG196632 TC196628:TC196632 ACY196628:ACY196632 AMU196628:AMU196632 AWQ196628:AWQ196632 BGM196628:BGM196632 BQI196628:BQI196632 CAE196628:CAE196632 CKA196628:CKA196632 CTW196628:CTW196632 DDS196628:DDS196632 DNO196628:DNO196632 DXK196628:DXK196632 EHG196628:EHG196632 ERC196628:ERC196632 FAY196628:FAY196632 FKU196628:FKU196632 FUQ196628:FUQ196632 GEM196628:GEM196632 GOI196628:GOI196632 GYE196628:GYE196632 HIA196628:HIA196632 HRW196628:HRW196632 IBS196628:IBS196632 ILO196628:ILO196632 IVK196628:IVK196632 JFG196628:JFG196632 JPC196628:JPC196632 JYY196628:JYY196632 KIU196628:KIU196632 KSQ196628:KSQ196632 LCM196628:LCM196632 LMI196628:LMI196632 LWE196628:LWE196632 MGA196628:MGA196632 MPW196628:MPW196632 MZS196628:MZS196632 NJO196628:NJO196632 NTK196628:NTK196632 ODG196628:ODG196632 ONC196628:ONC196632 OWY196628:OWY196632 PGU196628:PGU196632 PQQ196628:PQQ196632 QAM196628:QAM196632 QKI196628:QKI196632 QUE196628:QUE196632 REA196628:REA196632 RNW196628:RNW196632 RXS196628:RXS196632 SHO196628:SHO196632 SRK196628:SRK196632 TBG196628:TBG196632 TLC196628:TLC196632 TUY196628:TUY196632 UEU196628:UEU196632 UOQ196628:UOQ196632 UYM196628:UYM196632 VII196628:VII196632 VSE196628:VSE196632 WCA196628:WCA196632 WLW196628:WLW196632 WVS196628:WVS196632 J262164:J262168 JG262164:JG262168 TC262164:TC262168 ACY262164:ACY262168 AMU262164:AMU262168 AWQ262164:AWQ262168 BGM262164:BGM262168 BQI262164:BQI262168 CAE262164:CAE262168 CKA262164:CKA262168 CTW262164:CTW262168 DDS262164:DDS262168 DNO262164:DNO262168 DXK262164:DXK262168 EHG262164:EHG262168 ERC262164:ERC262168 FAY262164:FAY262168 FKU262164:FKU262168 FUQ262164:FUQ262168 GEM262164:GEM262168 GOI262164:GOI262168 GYE262164:GYE262168 HIA262164:HIA262168 HRW262164:HRW262168 IBS262164:IBS262168 ILO262164:ILO262168 IVK262164:IVK262168 JFG262164:JFG262168 JPC262164:JPC262168 JYY262164:JYY262168 KIU262164:KIU262168 KSQ262164:KSQ262168 LCM262164:LCM262168 LMI262164:LMI262168 LWE262164:LWE262168 MGA262164:MGA262168 MPW262164:MPW262168 MZS262164:MZS262168 NJO262164:NJO262168 NTK262164:NTK262168 ODG262164:ODG262168 ONC262164:ONC262168 OWY262164:OWY262168 PGU262164:PGU262168 PQQ262164:PQQ262168 QAM262164:QAM262168 QKI262164:QKI262168 QUE262164:QUE262168 REA262164:REA262168 RNW262164:RNW262168 RXS262164:RXS262168 SHO262164:SHO262168 SRK262164:SRK262168 TBG262164:TBG262168 TLC262164:TLC262168 TUY262164:TUY262168 UEU262164:UEU262168 UOQ262164:UOQ262168 UYM262164:UYM262168 VII262164:VII262168 VSE262164:VSE262168 WCA262164:WCA262168 WLW262164:WLW262168 WVS262164:WVS262168 J327700:J327704 JG327700:JG327704 TC327700:TC327704 ACY327700:ACY327704 AMU327700:AMU327704 AWQ327700:AWQ327704 BGM327700:BGM327704 BQI327700:BQI327704 CAE327700:CAE327704 CKA327700:CKA327704 CTW327700:CTW327704 DDS327700:DDS327704 DNO327700:DNO327704 DXK327700:DXK327704 EHG327700:EHG327704 ERC327700:ERC327704 FAY327700:FAY327704 FKU327700:FKU327704 FUQ327700:FUQ327704 GEM327700:GEM327704 GOI327700:GOI327704 GYE327700:GYE327704 HIA327700:HIA327704 HRW327700:HRW327704 IBS327700:IBS327704 ILO327700:ILO327704 IVK327700:IVK327704 JFG327700:JFG327704 JPC327700:JPC327704 JYY327700:JYY327704 KIU327700:KIU327704 KSQ327700:KSQ327704 LCM327700:LCM327704 LMI327700:LMI327704 LWE327700:LWE327704 MGA327700:MGA327704 MPW327700:MPW327704 MZS327700:MZS327704 NJO327700:NJO327704 NTK327700:NTK327704 ODG327700:ODG327704 ONC327700:ONC327704 OWY327700:OWY327704 PGU327700:PGU327704 PQQ327700:PQQ327704 QAM327700:QAM327704 QKI327700:QKI327704 QUE327700:QUE327704 REA327700:REA327704 RNW327700:RNW327704 RXS327700:RXS327704 SHO327700:SHO327704 SRK327700:SRK327704 TBG327700:TBG327704 TLC327700:TLC327704 TUY327700:TUY327704 UEU327700:UEU327704 UOQ327700:UOQ327704 UYM327700:UYM327704 VII327700:VII327704 VSE327700:VSE327704 WCA327700:WCA327704 WLW327700:WLW327704 WVS327700:WVS327704 J393236:J393240 JG393236:JG393240 TC393236:TC393240 ACY393236:ACY393240 AMU393236:AMU393240 AWQ393236:AWQ393240 BGM393236:BGM393240 BQI393236:BQI393240 CAE393236:CAE393240 CKA393236:CKA393240 CTW393236:CTW393240 DDS393236:DDS393240 DNO393236:DNO393240 DXK393236:DXK393240 EHG393236:EHG393240 ERC393236:ERC393240 FAY393236:FAY393240 FKU393236:FKU393240 FUQ393236:FUQ393240 GEM393236:GEM393240 GOI393236:GOI393240 GYE393236:GYE393240 HIA393236:HIA393240 HRW393236:HRW393240 IBS393236:IBS393240 ILO393236:ILO393240 IVK393236:IVK393240 JFG393236:JFG393240 JPC393236:JPC393240 JYY393236:JYY393240 KIU393236:KIU393240 KSQ393236:KSQ393240 LCM393236:LCM393240 LMI393236:LMI393240 LWE393236:LWE393240 MGA393236:MGA393240 MPW393236:MPW393240 MZS393236:MZS393240 NJO393236:NJO393240 NTK393236:NTK393240 ODG393236:ODG393240 ONC393236:ONC393240 OWY393236:OWY393240 PGU393236:PGU393240 PQQ393236:PQQ393240 QAM393236:QAM393240 QKI393236:QKI393240 QUE393236:QUE393240 REA393236:REA393240 RNW393236:RNW393240 RXS393236:RXS393240 SHO393236:SHO393240 SRK393236:SRK393240 TBG393236:TBG393240 TLC393236:TLC393240 TUY393236:TUY393240 UEU393236:UEU393240 UOQ393236:UOQ393240 UYM393236:UYM393240 VII393236:VII393240 VSE393236:VSE393240 WCA393236:WCA393240 WLW393236:WLW393240 WVS393236:WVS393240 J458772:J458776 JG458772:JG458776 TC458772:TC458776 ACY458772:ACY458776 AMU458772:AMU458776 AWQ458772:AWQ458776 BGM458772:BGM458776 BQI458772:BQI458776 CAE458772:CAE458776 CKA458772:CKA458776 CTW458772:CTW458776 DDS458772:DDS458776 DNO458772:DNO458776 DXK458772:DXK458776 EHG458772:EHG458776 ERC458772:ERC458776 FAY458772:FAY458776 FKU458772:FKU458776 FUQ458772:FUQ458776 GEM458772:GEM458776 GOI458772:GOI458776 GYE458772:GYE458776 HIA458772:HIA458776 HRW458772:HRW458776 IBS458772:IBS458776 ILO458772:ILO458776 IVK458772:IVK458776 JFG458772:JFG458776 JPC458772:JPC458776 JYY458772:JYY458776 KIU458772:KIU458776 KSQ458772:KSQ458776 LCM458772:LCM458776 LMI458772:LMI458776 LWE458772:LWE458776 MGA458772:MGA458776 MPW458772:MPW458776 MZS458772:MZS458776 NJO458772:NJO458776 NTK458772:NTK458776 ODG458772:ODG458776 ONC458772:ONC458776 OWY458772:OWY458776 PGU458772:PGU458776 PQQ458772:PQQ458776 QAM458772:QAM458776 QKI458772:QKI458776 QUE458772:QUE458776 REA458772:REA458776 RNW458772:RNW458776 RXS458772:RXS458776 SHO458772:SHO458776 SRK458772:SRK458776 TBG458772:TBG458776 TLC458772:TLC458776 TUY458772:TUY458776 UEU458772:UEU458776 UOQ458772:UOQ458776 UYM458772:UYM458776 VII458772:VII458776 VSE458772:VSE458776 WCA458772:WCA458776 WLW458772:WLW458776 WVS458772:WVS458776 J524308:J524312 JG524308:JG524312 TC524308:TC524312 ACY524308:ACY524312 AMU524308:AMU524312 AWQ524308:AWQ524312 BGM524308:BGM524312 BQI524308:BQI524312 CAE524308:CAE524312 CKA524308:CKA524312 CTW524308:CTW524312 DDS524308:DDS524312 DNO524308:DNO524312 DXK524308:DXK524312 EHG524308:EHG524312 ERC524308:ERC524312 FAY524308:FAY524312 FKU524308:FKU524312 FUQ524308:FUQ524312 GEM524308:GEM524312 GOI524308:GOI524312 GYE524308:GYE524312 HIA524308:HIA524312 HRW524308:HRW524312 IBS524308:IBS524312 ILO524308:ILO524312 IVK524308:IVK524312 JFG524308:JFG524312 JPC524308:JPC524312 JYY524308:JYY524312 KIU524308:KIU524312 KSQ524308:KSQ524312 LCM524308:LCM524312 LMI524308:LMI524312 LWE524308:LWE524312 MGA524308:MGA524312 MPW524308:MPW524312 MZS524308:MZS524312 NJO524308:NJO524312 NTK524308:NTK524312 ODG524308:ODG524312 ONC524308:ONC524312 OWY524308:OWY524312 PGU524308:PGU524312 PQQ524308:PQQ524312 QAM524308:QAM524312 QKI524308:QKI524312 QUE524308:QUE524312 REA524308:REA524312 RNW524308:RNW524312 RXS524308:RXS524312 SHO524308:SHO524312 SRK524308:SRK524312 TBG524308:TBG524312 TLC524308:TLC524312 TUY524308:TUY524312 UEU524308:UEU524312 UOQ524308:UOQ524312 UYM524308:UYM524312 VII524308:VII524312 VSE524308:VSE524312 WCA524308:WCA524312 WLW524308:WLW524312 WVS524308:WVS524312 J589844:J589848 JG589844:JG589848 TC589844:TC589848 ACY589844:ACY589848 AMU589844:AMU589848 AWQ589844:AWQ589848 BGM589844:BGM589848 BQI589844:BQI589848 CAE589844:CAE589848 CKA589844:CKA589848 CTW589844:CTW589848 DDS589844:DDS589848 DNO589844:DNO589848 DXK589844:DXK589848 EHG589844:EHG589848 ERC589844:ERC589848 FAY589844:FAY589848 FKU589844:FKU589848 FUQ589844:FUQ589848 GEM589844:GEM589848 GOI589844:GOI589848 GYE589844:GYE589848 HIA589844:HIA589848 HRW589844:HRW589848 IBS589844:IBS589848 ILO589844:ILO589848 IVK589844:IVK589848 JFG589844:JFG589848 JPC589844:JPC589848 JYY589844:JYY589848 KIU589844:KIU589848 KSQ589844:KSQ589848 LCM589844:LCM589848 LMI589844:LMI589848 LWE589844:LWE589848 MGA589844:MGA589848 MPW589844:MPW589848 MZS589844:MZS589848 NJO589844:NJO589848 NTK589844:NTK589848 ODG589844:ODG589848 ONC589844:ONC589848 OWY589844:OWY589848 PGU589844:PGU589848 PQQ589844:PQQ589848 QAM589844:QAM589848 QKI589844:QKI589848 QUE589844:QUE589848 REA589844:REA589848 RNW589844:RNW589848 RXS589844:RXS589848 SHO589844:SHO589848 SRK589844:SRK589848 TBG589844:TBG589848 TLC589844:TLC589848 TUY589844:TUY589848 UEU589844:UEU589848 UOQ589844:UOQ589848 UYM589844:UYM589848 VII589844:VII589848 VSE589844:VSE589848 WCA589844:WCA589848 WLW589844:WLW589848 WVS589844:WVS589848 J655380:J655384 JG655380:JG655384 TC655380:TC655384 ACY655380:ACY655384 AMU655380:AMU655384 AWQ655380:AWQ655384 BGM655380:BGM655384 BQI655380:BQI655384 CAE655380:CAE655384 CKA655380:CKA655384 CTW655380:CTW655384 DDS655380:DDS655384 DNO655380:DNO655384 DXK655380:DXK655384 EHG655380:EHG655384 ERC655380:ERC655384 FAY655380:FAY655384 FKU655380:FKU655384 FUQ655380:FUQ655384 GEM655380:GEM655384 GOI655380:GOI655384 GYE655380:GYE655384 HIA655380:HIA655384 HRW655380:HRW655384 IBS655380:IBS655384 ILO655380:ILO655384 IVK655380:IVK655384 JFG655380:JFG655384 JPC655380:JPC655384 JYY655380:JYY655384 KIU655380:KIU655384 KSQ655380:KSQ655384 LCM655380:LCM655384 LMI655380:LMI655384 LWE655380:LWE655384 MGA655380:MGA655384 MPW655380:MPW655384 MZS655380:MZS655384 NJO655380:NJO655384 NTK655380:NTK655384 ODG655380:ODG655384 ONC655380:ONC655384 OWY655380:OWY655384 PGU655380:PGU655384 PQQ655380:PQQ655384 QAM655380:QAM655384 QKI655380:QKI655384 QUE655380:QUE655384 REA655380:REA655384 RNW655380:RNW655384 RXS655380:RXS655384 SHO655380:SHO655384 SRK655380:SRK655384 TBG655380:TBG655384 TLC655380:TLC655384 TUY655380:TUY655384 UEU655380:UEU655384 UOQ655380:UOQ655384 UYM655380:UYM655384 VII655380:VII655384 VSE655380:VSE655384 WCA655380:WCA655384 WLW655380:WLW655384 WVS655380:WVS655384 J720916:J720920 JG720916:JG720920 TC720916:TC720920 ACY720916:ACY720920 AMU720916:AMU720920 AWQ720916:AWQ720920 BGM720916:BGM720920 BQI720916:BQI720920 CAE720916:CAE720920 CKA720916:CKA720920 CTW720916:CTW720920 DDS720916:DDS720920 DNO720916:DNO720920 DXK720916:DXK720920 EHG720916:EHG720920 ERC720916:ERC720920 FAY720916:FAY720920 FKU720916:FKU720920 FUQ720916:FUQ720920 GEM720916:GEM720920 GOI720916:GOI720920 GYE720916:GYE720920 HIA720916:HIA720920 HRW720916:HRW720920 IBS720916:IBS720920 ILO720916:ILO720920 IVK720916:IVK720920 JFG720916:JFG720920 JPC720916:JPC720920 JYY720916:JYY720920 KIU720916:KIU720920 KSQ720916:KSQ720920 LCM720916:LCM720920 LMI720916:LMI720920 LWE720916:LWE720920 MGA720916:MGA720920 MPW720916:MPW720920 MZS720916:MZS720920 NJO720916:NJO720920 NTK720916:NTK720920 ODG720916:ODG720920 ONC720916:ONC720920 OWY720916:OWY720920 PGU720916:PGU720920 PQQ720916:PQQ720920 QAM720916:QAM720920 QKI720916:QKI720920 QUE720916:QUE720920 REA720916:REA720920 RNW720916:RNW720920 RXS720916:RXS720920 SHO720916:SHO720920 SRK720916:SRK720920 TBG720916:TBG720920 TLC720916:TLC720920 TUY720916:TUY720920 UEU720916:UEU720920 UOQ720916:UOQ720920 UYM720916:UYM720920 VII720916:VII720920 VSE720916:VSE720920 WCA720916:WCA720920 WLW720916:WLW720920 WVS720916:WVS720920 J786452:J786456 JG786452:JG786456 TC786452:TC786456 ACY786452:ACY786456 AMU786452:AMU786456 AWQ786452:AWQ786456 BGM786452:BGM786456 BQI786452:BQI786456 CAE786452:CAE786456 CKA786452:CKA786456 CTW786452:CTW786456 DDS786452:DDS786456 DNO786452:DNO786456 DXK786452:DXK786456 EHG786452:EHG786456 ERC786452:ERC786456 FAY786452:FAY786456 FKU786452:FKU786456 FUQ786452:FUQ786456 GEM786452:GEM786456 GOI786452:GOI786456 GYE786452:GYE786456 HIA786452:HIA786456 HRW786452:HRW786456 IBS786452:IBS786456 ILO786452:ILO786456 IVK786452:IVK786456 JFG786452:JFG786456 JPC786452:JPC786456 JYY786452:JYY786456 KIU786452:KIU786456 KSQ786452:KSQ786456 LCM786452:LCM786456 LMI786452:LMI786456 LWE786452:LWE786456 MGA786452:MGA786456 MPW786452:MPW786456 MZS786452:MZS786456 NJO786452:NJO786456 NTK786452:NTK786456 ODG786452:ODG786456 ONC786452:ONC786456 OWY786452:OWY786456 PGU786452:PGU786456 PQQ786452:PQQ786456 QAM786452:QAM786456 QKI786452:QKI786456 QUE786452:QUE786456 REA786452:REA786456 RNW786452:RNW786456 RXS786452:RXS786456 SHO786452:SHO786456 SRK786452:SRK786456 TBG786452:TBG786456 TLC786452:TLC786456 TUY786452:TUY786456 UEU786452:UEU786456 UOQ786452:UOQ786456 UYM786452:UYM786456 VII786452:VII786456 VSE786452:VSE786456 WCA786452:WCA786456 WLW786452:WLW786456 WVS786452:WVS786456 J851988:J851992 JG851988:JG851992 TC851988:TC851992 ACY851988:ACY851992 AMU851988:AMU851992 AWQ851988:AWQ851992 BGM851988:BGM851992 BQI851988:BQI851992 CAE851988:CAE851992 CKA851988:CKA851992 CTW851988:CTW851992 DDS851988:DDS851992 DNO851988:DNO851992 DXK851988:DXK851992 EHG851988:EHG851992 ERC851988:ERC851992 FAY851988:FAY851992 FKU851988:FKU851992 FUQ851988:FUQ851992 GEM851988:GEM851992 GOI851988:GOI851992 GYE851988:GYE851992 HIA851988:HIA851992 HRW851988:HRW851992 IBS851988:IBS851992 ILO851988:ILO851992 IVK851988:IVK851992 JFG851988:JFG851992 JPC851988:JPC851992 JYY851988:JYY851992 KIU851988:KIU851992 KSQ851988:KSQ851992 LCM851988:LCM851992 LMI851988:LMI851992 LWE851988:LWE851992 MGA851988:MGA851992 MPW851988:MPW851992 MZS851988:MZS851992 NJO851988:NJO851992 NTK851988:NTK851992 ODG851988:ODG851992 ONC851988:ONC851992 OWY851988:OWY851992 PGU851988:PGU851992 PQQ851988:PQQ851992 QAM851988:QAM851992 QKI851988:QKI851992 QUE851988:QUE851992 REA851988:REA851992 RNW851988:RNW851992 RXS851988:RXS851992 SHO851988:SHO851992 SRK851988:SRK851992 TBG851988:TBG851992 TLC851988:TLC851992 TUY851988:TUY851992 UEU851988:UEU851992 UOQ851988:UOQ851992 UYM851988:UYM851992 VII851988:VII851992 VSE851988:VSE851992 WCA851988:WCA851992 WLW851988:WLW851992 WVS851988:WVS851992 J917524:J917528 JG917524:JG917528 TC917524:TC917528 ACY917524:ACY917528 AMU917524:AMU917528 AWQ917524:AWQ917528 BGM917524:BGM917528 BQI917524:BQI917528 CAE917524:CAE917528 CKA917524:CKA917528 CTW917524:CTW917528 DDS917524:DDS917528 DNO917524:DNO917528 DXK917524:DXK917528 EHG917524:EHG917528 ERC917524:ERC917528 FAY917524:FAY917528 FKU917524:FKU917528 FUQ917524:FUQ917528 GEM917524:GEM917528 GOI917524:GOI917528 GYE917524:GYE917528 HIA917524:HIA917528 HRW917524:HRW917528 IBS917524:IBS917528 ILO917524:ILO917528 IVK917524:IVK917528 JFG917524:JFG917528 JPC917524:JPC917528 JYY917524:JYY917528 KIU917524:KIU917528 KSQ917524:KSQ917528 LCM917524:LCM917528 LMI917524:LMI917528 LWE917524:LWE917528 MGA917524:MGA917528 MPW917524:MPW917528 MZS917524:MZS917528 NJO917524:NJO917528 NTK917524:NTK917528 ODG917524:ODG917528 ONC917524:ONC917528 OWY917524:OWY917528 PGU917524:PGU917528 PQQ917524:PQQ917528 QAM917524:QAM917528 QKI917524:QKI917528 QUE917524:QUE917528 REA917524:REA917528 RNW917524:RNW917528 RXS917524:RXS917528 SHO917524:SHO917528 SRK917524:SRK917528 TBG917524:TBG917528 TLC917524:TLC917528 TUY917524:TUY917528 UEU917524:UEU917528 UOQ917524:UOQ917528 UYM917524:UYM917528 VII917524:VII917528 VSE917524:VSE917528 WCA917524:WCA917528 WLW917524:WLW917528 WVS917524:WVS917528 J983060:J983064 JG983060:JG983064 TC983060:TC983064 ACY983060:ACY983064 AMU983060:AMU983064 AWQ983060:AWQ983064 BGM983060:BGM983064 BQI983060:BQI983064 CAE983060:CAE983064 CKA983060:CKA983064 CTW983060:CTW983064 DDS983060:DDS983064 DNO983060:DNO983064 DXK983060:DXK983064 EHG983060:EHG983064 ERC983060:ERC983064 FAY983060:FAY983064 FKU983060:FKU983064 FUQ983060:FUQ983064 GEM983060:GEM983064 GOI983060:GOI983064 GYE983060:GYE983064 HIA983060:HIA983064 HRW983060:HRW983064 IBS983060:IBS983064 ILO983060:ILO983064 IVK983060:IVK983064 JFG983060:JFG983064 JPC983060:JPC983064 JYY983060:JYY983064 KIU983060:KIU983064 KSQ983060:KSQ983064 LCM983060:LCM983064 LMI983060:LMI983064 LWE983060:LWE983064 MGA983060:MGA983064 MPW983060:MPW983064 MZS983060:MZS983064 NJO983060:NJO983064 NTK983060:NTK983064 ODG983060:ODG983064 ONC983060:ONC983064 OWY983060:OWY983064 PGU983060:PGU983064 PQQ983060:PQQ983064 QAM983060:QAM983064 QKI983060:QKI983064 QUE983060:QUE983064 REA983060:REA983064 RNW983060:RNW983064 RXS983060:RXS983064 SHO983060:SHO983064 SRK983060:SRK983064 TBG983060:TBG983064 TLC983060:TLC983064 TUY983060:TUY983064 UEU983060:UEU983064 UOQ983060:UOQ983064 UYM983060:UYM983064 VII983060:VII983064 VSE983060:VSE983064 WCA983060:WCA983064 WLW983060:WLW983064 WVS983060:WVS983064 J26:J32 JG36:JG41 TC36:TC41 ACY36:ACY41 AMU36:AMU41 AWQ36:AWQ41 BGM36:BGM41 BQI36:BQI41 CAE36:CAE41 CKA36:CKA41 CTW36:CTW41 DDS36:DDS41 DNO36:DNO41 DXK36:DXK41 EHG36:EHG41 ERC36:ERC41 FAY36:FAY41 FKU36:FKU41 FUQ36:FUQ41 GEM36:GEM41 GOI36:GOI41 GYE36:GYE41 HIA36:HIA41 HRW36:HRW41 IBS36:IBS41 ILO36:ILO41 IVK36:IVK41 JFG36:JFG41 JPC36:JPC41 JYY36:JYY41 KIU36:KIU41 KSQ36:KSQ41 LCM36:LCM41 LMI36:LMI41 LWE36:LWE41 MGA36:MGA41 MPW36:MPW41 MZS36:MZS41 NJO36:NJO41 NTK36:NTK41 ODG36:ODG41 ONC36:ONC41 OWY36:OWY41 PGU36:PGU41 PQQ36:PQQ41 QAM36:QAM41 QKI36:QKI41 QUE36:QUE41 REA36:REA41 RNW36:RNW41 RXS36:RXS41 SHO36:SHO41 SRK36:SRK41 TBG36:TBG41 TLC36:TLC41 TUY36:TUY41 UEU36:UEU41 UOQ36:UOQ41 UYM36:UYM41 VII36:VII41 VSE36:VSE41 WCA36:WCA41 WLW36:WLW41 WVS36:WVS41 J65572:J65577 JG65572:JG65577 TC65572:TC65577 ACY65572:ACY65577 AMU65572:AMU65577 AWQ65572:AWQ65577 BGM65572:BGM65577 BQI65572:BQI65577 CAE65572:CAE65577 CKA65572:CKA65577 CTW65572:CTW65577 DDS65572:DDS65577 DNO65572:DNO65577 DXK65572:DXK65577 EHG65572:EHG65577 ERC65572:ERC65577 FAY65572:FAY65577 FKU65572:FKU65577 FUQ65572:FUQ65577 GEM65572:GEM65577 GOI65572:GOI65577 GYE65572:GYE65577 HIA65572:HIA65577 HRW65572:HRW65577 IBS65572:IBS65577 ILO65572:ILO65577 IVK65572:IVK65577 JFG65572:JFG65577 JPC65572:JPC65577 JYY65572:JYY65577 KIU65572:KIU65577 KSQ65572:KSQ65577 LCM65572:LCM65577 LMI65572:LMI65577 LWE65572:LWE65577 MGA65572:MGA65577 MPW65572:MPW65577 MZS65572:MZS65577 NJO65572:NJO65577 NTK65572:NTK65577 ODG65572:ODG65577 ONC65572:ONC65577 OWY65572:OWY65577 PGU65572:PGU65577 PQQ65572:PQQ65577 QAM65572:QAM65577 QKI65572:QKI65577 QUE65572:QUE65577 REA65572:REA65577 RNW65572:RNW65577 RXS65572:RXS65577 SHO65572:SHO65577 SRK65572:SRK65577 TBG65572:TBG65577 TLC65572:TLC65577 TUY65572:TUY65577 UEU65572:UEU65577 UOQ65572:UOQ65577 UYM65572:UYM65577 VII65572:VII65577 VSE65572:VSE65577 WCA65572:WCA65577 WLW65572:WLW65577 WVS65572:WVS65577 J131108:J131113 JG131108:JG131113 TC131108:TC131113 ACY131108:ACY131113 AMU131108:AMU131113 AWQ131108:AWQ131113 BGM131108:BGM131113 BQI131108:BQI131113 CAE131108:CAE131113 CKA131108:CKA131113 CTW131108:CTW131113 DDS131108:DDS131113 DNO131108:DNO131113 DXK131108:DXK131113 EHG131108:EHG131113 ERC131108:ERC131113 FAY131108:FAY131113 FKU131108:FKU131113 FUQ131108:FUQ131113 GEM131108:GEM131113 GOI131108:GOI131113 GYE131108:GYE131113 HIA131108:HIA131113 HRW131108:HRW131113 IBS131108:IBS131113 ILO131108:ILO131113 IVK131108:IVK131113 JFG131108:JFG131113 JPC131108:JPC131113 JYY131108:JYY131113 KIU131108:KIU131113 KSQ131108:KSQ131113 LCM131108:LCM131113 LMI131108:LMI131113 LWE131108:LWE131113 MGA131108:MGA131113 MPW131108:MPW131113 MZS131108:MZS131113 NJO131108:NJO131113 NTK131108:NTK131113 ODG131108:ODG131113 ONC131108:ONC131113 OWY131108:OWY131113 PGU131108:PGU131113 PQQ131108:PQQ131113 QAM131108:QAM131113 QKI131108:QKI131113 QUE131108:QUE131113 REA131108:REA131113 RNW131108:RNW131113 RXS131108:RXS131113 SHO131108:SHO131113 SRK131108:SRK131113 TBG131108:TBG131113 TLC131108:TLC131113 TUY131108:TUY131113 UEU131108:UEU131113 UOQ131108:UOQ131113 UYM131108:UYM131113 VII131108:VII131113 VSE131108:VSE131113 WCA131108:WCA131113 WLW131108:WLW131113 WVS131108:WVS131113 J196644:J196649 JG196644:JG196649 TC196644:TC196649 ACY196644:ACY196649 AMU196644:AMU196649 AWQ196644:AWQ196649 BGM196644:BGM196649 BQI196644:BQI196649 CAE196644:CAE196649 CKA196644:CKA196649 CTW196644:CTW196649 DDS196644:DDS196649 DNO196644:DNO196649 DXK196644:DXK196649 EHG196644:EHG196649 ERC196644:ERC196649 FAY196644:FAY196649 FKU196644:FKU196649 FUQ196644:FUQ196649 GEM196644:GEM196649 GOI196644:GOI196649 GYE196644:GYE196649 HIA196644:HIA196649 HRW196644:HRW196649 IBS196644:IBS196649 ILO196644:ILO196649 IVK196644:IVK196649 JFG196644:JFG196649 JPC196644:JPC196649 JYY196644:JYY196649 KIU196644:KIU196649 KSQ196644:KSQ196649 LCM196644:LCM196649 LMI196644:LMI196649 LWE196644:LWE196649 MGA196644:MGA196649 MPW196644:MPW196649 MZS196644:MZS196649 NJO196644:NJO196649 NTK196644:NTK196649 ODG196644:ODG196649 ONC196644:ONC196649 OWY196644:OWY196649 PGU196644:PGU196649 PQQ196644:PQQ196649 QAM196644:QAM196649 QKI196644:QKI196649 QUE196644:QUE196649 REA196644:REA196649 RNW196644:RNW196649 RXS196644:RXS196649 SHO196644:SHO196649 SRK196644:SRK196649 TBG196644:TBG196649 TLC196644:TLC196649 TUY196644:TUY196649 UEU196644:UEU196649 UOQ196644:UOQ196649 UYM196644:UYM196649 VII196644:VII196649 VSE196644:VSE196649 WCA196644:WCA196649 WLW196644:WLW196649 WVS196644:WVS196649 J262180:J262185 JG262180:JG262185 TC262180:TC262185 ACY262180:ACY262185 AMU262180:AMU262185 AWQ262180:AWQ262185 BGM262180:BGM262185 BQI262180:BQI262185 CAE262180:CAE262185 CKA262180:CKA262185 CTW262180:CTW262185 DDS262180:DDS262185 DNO262180:DNO262185 DXK262180:DXK262185 EHG262180:EHG262185 ERC262180:ERC262185 FAY262180:FAY262185 FKU262180:FKU262185 FUQ262180:FUQ262185 GEM262180:GEM262185 GOI262180:GOI262185 GYE262180:GYE262185 HIA262180:HIA262185 HRW262180:HRW262185 IBS262180:IBS262185 ILO262180:ILO262185 IVK262180:IVK262185 JFG262180:JFG262185 JPC262180:JPC262185 JYY262180:JYY262185 KIU262180:KIU262185 KSQ262180:KSQ262185 LCM262180:LCM262185 LMI262180:LMI262185 LWE262180:LWE262185 MGA262180:MGA262185 MPW262180:MPW262185 MZS262180:MZS262185 NJO262180:NJO262185 NTK262180:NTK262185 ODG262180:ODG262185 ONC262180:ONC262185 OWY262180:OWY262185 PGU262180:PGU262185 PQQ262180:PQQ262185 QAM262180:QAM262185 QKI262180:QKI262185 QUE262180:QUE262185 REA262180:REA262185 RNW262180:RNW262185 RXS262180:RXS262185 SHO262180:SHO262185 SRK262180:SRK262185 TBG262180:TBG262185 TLC262180:TLC262185 TUY262180:TUY262185 UEU262180:UEU262185 UOQ262180:UOQ262185 UYM262180:UYM262185 VII262180:VII262185 VSE262180:VSE262185 WCA262180:WCA262185 WLW262180:WLW262185 WVS262180:WVS262185 J327716:J327721 JG327716:JG327721 TC327716:TC327721 ACY327716:ACY327721 AMU327716:AMU327721 AWQ327716:AWQ327721 BGM327716:BGM327721 BQI327716:BQI327721 CAE327716:CAE327721 CKA327716:CKA327721 CTW327716:CTW327721 DDS327716:DDS327721 DNO327716:DNO327721 DXK327716:DXK327721 EHG327716:EHG327721 ERC327716:ERC327721 FAY327716:FAY327721 FKU327716:FKU327721 FUQ327716:FUQ327721 GEM327716:GEM327721 GOI327716:GOI327721 GYE327716:GYE327721 HIA327716:HIA327721 HRW327716:HRW327721 IBS327716:IBS327721 ILO327716:ILO327721 IVK327716:IVK327721 JFG327716:JFG327721 JPC327716:JPC327721 JYY327716:JYY327721 KIU327716:KIU327721 KSQ327716:KSQ327721 LCM327716:LCM327721 LMI327716:LMI327721 LWE327716:LWE327721 MGA327716:MGA327721 MPW327716:MPW327721 MZS327716:MZS327721 NJO327716:NJO327721 NTK327716:NTK327721 ODG327716:ODG327721 ONC327716:ONC327721 OWY327716:OWY327721 PGU327716:PGU327721 PQQ327716:PQQ327721 QAM327716:QAM327721 QKI327716:QKI327721 QUE327716:QUE327721 REA327716:REA327721 RNW327716:RNW327721 RXS327716:RXS327721 SHO327716:SHO327721 SRK327716:SRK327721 TBG327716:TBG327721 TLC327716:TLC327721 TUY327716:TUY327721 UEU327716:UEU327721 UOQ327716:UOQ327721 UYM327716:UYM327721 VII327716:VII327721 VSE327716:VSE327721 WCA327716:WCA327721 WLW327716:WLW327721 WVS327716:WVS327721 J393252:J393257 JG393252:JG393257 TC393252:TC393257 ACY393252:ACY393257 AMU393252:AMU393257 AWQ393252:AWQ393257 BGM393252:BGM393257 BQI393252:BQI393257 CAE393252:CAE393257 CKA393252:CKA393257 CTW393252:CTW393257 DDS393252:DDS393257 DNO393252:DNO393257 DXK393252:DXK393257 EHG393252:EHG393257 ERC393252:ERC393257 FAY393252:FAY393257 FKU393252:FKU393257 FUQ393252:FUQ393257 GEM393252:GEM393257 GOI393252:GOI393257 GYE393252:GYE393257 HIA393252:HIA393257 HRW393252:HRW393257 IBS393252:IBS393257 ILO393252:ILO393257 IVK393252:IVK393257 JFG393252:JFG393257 JPC393252:JPC393257 JYY393252:JYY393257 KIU393252:KIU393257 KSQ393252:KSQ393257 LCM393252:LCM393257 LMI393252:LMI393257 LWE393252:LWE393257 MGA393252:MGA393257 MPW393252:MPW393257 MZS393252:MZS393257 NJO393252:NJO393257 NTK393252:NTK393257 ODG393252:ODG393257 ONC393252:ONC393257 OWY393252:OWY393257 PGU393252:PGU393257 PQQ393252:PQQ393257 QAM393252:QAM393257 QKI393252:QKI393257 QUE393252:QUE393257 REA393252:REA393257 RNW393252:RNW393257 RXS393252:RXS393257 SHO393252:SHO393257 SRK393252:SRK393257 TBG393252:TBG393257 TLC393252:TLC393257 TUY393252:TUY393257 UEU393252:UEU393257 UOQ393252:UOQ393257 UYM393252:UYM393257 VII393252:VII393257 VSE393252:VSE393257 WCA393252:WCA393257 WLW393252:WLW393257 WVS393252:WVS393257 J458788:J458793 JG458788:JG458793 TC458788:TC458793 ACY458788:ACY458793 AMU458788:AMU458793 AWQ458788:AWQ458793 BGM458788:BGM458793 BQI458788:BQI458793 CAE458788:CAE458793 CKA458788:CKA458793 CTW458788:CTW458793 DDS458788:DDS458793 DNO458788:DNO458793 DXK458788:DXK458793 EHG458788:EHG458793 ERC458788:ERC458793 FAY458788:FAY458793 FKU458788:FKU458793 FUQ458788:FUQ458793 GEM458788:GEM458793 GOI458788:GOI458793 GYE458788:GYE458793 HIA458788:HIA458793 HRW458788:HRW458793 IBS458788:IBS458793 ILO458788:ILO458793 IVK458788:IVK458793 JFG458788:JFG458793 JPC458788:JPC458793 JYY458788:JYY458793 KIU458788:KIU458793 KSQ458788:KSQ458793 LCM458788:LCM458793 LMI458788:LMI458793 LWE458788:LWE458793 MGA458788:MGA458793 MPW458788:MPW458793 MZS458788:MZS458793 NJO458788:NJO458793 NTK458788:NTK458793 ODG458788:ODG458793 ONC458788:ONC458793 OWY458788:OWY458793 PGU458788:PGU458793 PQQ458788:PQQ458793 QAM458788:QAM458793 QKI458788:QKI458793 QUE458788:QUE458793 REA458788:REA458793 RNW458788:RNW458793 RXS458788:RXS458793 SHO458788:SHO458793 SRK458788:SRK458793 TBG458788:TBG458793 TLC458788:TLC458793 TUY458788:TUY458793 UEU458788:UEU458793 UOQ458788:UOQ458793 UYM458788:UYM458793 VII458788:VII458793 VSE458788:VSE458793 WCA458788:WCA458793 WLW458788:WLW458793 WVS458788:WVS458793 J524324:J524329 JG524324:JG524329 TC524324:TC524329 ACY524324:ACY524329 AMU524324:AMU524329 AWQ524324:AWQ524329 BGM524324:BGM524329 BQI524324:BQI524329 CAE524324:CAE524329 CKA524324:CKA524329 CTW524324:CTW524329 DDS524324:DDS524329 DNO524324:DNO524329 DXK524324:DXK524329 EHG524324:EHG524329 ERC524324:ERC524329 FAY524324:FAY524329 FKU524324:FKU524329 FUQ524324:FUQ524329 GEM524324:GEM524329 GOI524324:GOI524329 GYE524324:GYE524329 HIA524324:HIA524329 HRW524324:HRW524329 IBS524324:IBS524329 ILO524324:ILO524329 IVK524324:IVK524329 JFG524324:JFG524329 JPC524324:JPC524329 JYY524324:JYY524329 KIU524324:KIU524329 KSQ524324:KSQ524329 LCM524324:LCM524329 LMI524324:LMI524329 LWE524324:LWE524329 MGA524324:MGA524329 MPW524324:MPW524329 MZS524324:MZS524329 NJO524324:NJO524329 NTK524324:NTK524329 ODG524324:ODG524329 ONC524324:ONC524329 OWY524324:OWY524329 PGU524324:PGU524329 PQQ524324:PQQ524329 QAM524324:QAM524329 QKI524324:QKI524329 QUE524324:QUE524329 REA524324:REA524329 RNW524324:RNW524329 RXS524324:RXS524329 SHO524324:SHO524329 SRK524324:SRK524329 TBG524324:TBG524329 TLC524324:TLC524329 TUY524324:TUY524329 UEU524324:UEU524329 UOQ524324:UOQ524329 UYM524324:UYM524329 VII524324:VII524329 VSE524324:VSE524329 WCA524324:WCA524329 WLW524324:WLW524329 WVS524324:WVS524329 J589860:J589865 JG589860:JG589865 TC589860:TC589865 ACY589860:ACY589865 AMU589860:AMU589865 AWQ589860:AWQ589865 BGM589860:BGM589865 BQI589860:BQI589865 CAE589860:CAE589865 CKA589860:CKA589865 CTW589860:CTW589865 DDS589860:DDS589865 DNO589860:DNO589865 DXK589860:DXK589865 EHG589860:EHG589865 ERC589860:ERC589865 FAY589860:FAY589865 FKU589860:FKU589865 FUQ589860:FUQ589865 GEM589860:GEM589865 GOI589860:GOI589865 GYE589860:GYE589865 HIA589860:HIA589865 HRW589860:HRW589865 IBS589860:IBS589865 ILO589860:ILO589865 IVK589860:IVK589865 JFG589860:JFG589865 JPC589860:JPC589865 JYY589860:JYY589865 KIU589860:KIU589865 KSQ589860:KSQ589865 LCM589860:LCM589865 LMI589860:LMI589865 LWE589860:LWE589865 MGA589860:MGA589865 MPW589860:MPW589865 MZS589860:MZS589865 NJO589860:NJO589865 NTK589860:NTK589865 ODG589860:ODG589865 ONC589860:ONC589865 OWY589860:OWY589865 PGU589860:PGU589865 PQQ589860:PQQ589865 QAM589860:QAM589865 QKI589860:QKI589865 QUE589860:QUE589865 REA589860:REA589865 RNW589860:RNW589865 RXS589860:RXS589865 SHO589860:SHO589865 SRK589860:SRK589865 TBG589860:TBG589865 TLC589860:TLC589865 TUY589860:TUY589865 UEU589860:UEU589865 UOQ589860:UOQ589865 UYM589860:UYM589865 VII589860:VII589865 VSE589860:VSE589865 WCA589860:WCA589865 WLW589860:WLW589865 WVS589860:WVS589865 J655396:J655401 JG655396:JG655401 TC655396:TC655401 ACY655396:ACY655401 AMU655396:AMU655401 AWQ655396:AWQ655401 BGM655396:BGM655401 BQI655396:BQI655401 CAE655396:CAE655401 CKA655396:CKA655401 CTW655396:CTW655401 DDS655396:DDS655401 DNO655396:DNO655401 DXK655396:DXK655401 EHG655396:EHG655401 ERC655396:ERC655401 FAY655396:FAY655401 FKU655396:FKU655401 FUQ655396:FUQ655401 GEM655396:GEM655401 GOI655396:GOI655401 GYE655396:GYE655401 HIA655396:HIA655401 HRW655396:HRW655401 IBS655396:IBS655401 ILO655396:ILO655401 IVK655396:IVK655401 JFG655396:JFG655401 JPC655396:JPC655401 JYY655396:JYY655401 KIU655396:KIU655401 KSQ655396:KSQ655401 LCM655396:LCM655401 LMI655396:LMI655401 LWE655396:LWE655401 MGA655396:MGA655401 MPW655396:MPW655401 MZS655396:MZS655401 NJO655396:NJO655401 NTK655396:NTK655401 ODG655396:ODG655401 ONC655396:ONC655401 OWY655396:OWY655401 PGU655396:PGU655401 PQQ655396:PQQ655401 QAM655396:QAM655401 QKI655396:QKI655401 QUE655396:QUE655401 REA655396:REA655401 RNW655396:RNW655401 RXS655396:RXS655401 SHO655396:SHO655401 SRK655396:SRK655401 TBG655396:TBG655401 TLC655396:TLC655401 TUY655396:TUY655401 UEU655396:UEU655401 UOQ655396:UOQ655401 UYM655396:UYM655401 VII655396:VII655401 VSE655396:VSE655401 WCA655396:WCA655401 WLW655396:WLW655401 WVS655396:WVS655401 J720932:J720937 JG720932:JG720937 TC720932:TC720937 ACY720932:ACY720937 AMU720932:AMU720937 AWQ720932:AWQ720937 BGM720932:BGM720937 BQI720932:BQI720937 CAE720932:CAE720937 CKA720932:CKA720937 CTW720932:CTW720937 DDS720932:DDS720937 DNO720932:DNO720937 DXK720932:DXK720937 EHG720932:EHG720937 ERC720932:ERC720937 FAY720932:FAY720937 FKU720932:FKU720937 FUQ720932:FUQ720937 GEM720932:GEM720937 GOI720932:GOI720937 GYE720932:GYE720937 HIA720932:HIA720937 HRW720932:HRW720937 IBS720932:IBS720937 ILO720932:ILO720937 IVK720932:IVK720937 JFG720932:JFG720937 JPC720932:JPC720937 JYY720932:JYY720937 KIU720932:KIU720937 KSQ720932:KSQ720937 LCM720932:LCM720937 LMI720932:LMI720937 LWE720932:LWE720937 MGA720932:MGA720937 MPW720932:MPW720937 MZS720932:MZS720937 NJO720932:NJO720937 NTK720932:NTK720937 ODG720932:ODG720937 ONC720932:ONC720937 OWY720932:OWY720937 PGU720932:PGU720937 PQQ720932:PQQ720937 QAM720932:QAM720937 QKI720932:QKI720937 QUE720932:QUE720937 REA720932:REA720937 RNW720932:RNW720937 RXS720932:RXS720937 SHO720932:SHO720937 SRK720932:SRK720937 TBG720932:TBG720937 TLC720932:TLC720937 TUY720932:TUY720937 UEU720932:UEU720937 UOQ720932:UOQ720937 UYM720932:UYM720937 VII720932:VII720937 VSE720932:VSE720937 WCA720932:WCA720937 WLW720932:WLW720937 WVS720932:WVS720937 J786468:J786473 JG786468:JG786473 TC786468:TC786473 ACY786468:ACY786473 AMU786468:AMU786473 AWQ786468:AWQ786473 BGM786468:BGM786473 BQI786468:BQI786473 CAE786468:CAE786473 CKA786468:CKA786473 CTW786468:CTW786473 DDS786468:DDS786473 DNO786468:DNO786473 DXK786468:DXK786473 EHG786468:EHG786473 ERC786468:ERC786473 FAY786468:FAY786473 FKU786468:FKU786473 FUQ786468:FUQ786473 GEM786468:GEM786473 GOI786468:GOI786473 GYE786468:GYE786473 HIA786468:HIA786473 HRW786468:HRW786473 IBS786468:IBS786473 ILO786468:ILO786473 IVK786468:IVK786473 JFG786468:JFG786473 JPC786468:JPC786473 JYY786468:JYY786473 KIU786468:KIU786473 KSQ786468:KSQ786473 LCM786468:LCM786473 LMI786468:LMI786473 LWE786468:LWE786473 MGA786468:MGA786473 MPW786468:MPW786473 MZS786468:MZS786473 NJO786468:NJO786473 NTK786468:NTK786473 ODG786468:ODG786473 ONC786468:ONC786473 OWY786468:OWY786473 PGU786468:PGU786473 PQQ786468:PQQ786473 QAM786468:QAM786473 QKI786468:QKI786473 QUE786468:QUE786473 REA786468:REA786473 RNW786468:RNW786473 RXS786468:RXS786473 SHO786468:SHO786473 SRK786468:SRK786473 TBG786468:TBG786473 TLC786468:TLC786473 TUY786468:TUY786473 UEU786468:UEU786473 UOQ786468:UOQ786473 UYM786468:UYM786473 VII786468:VII786473 VSE786468:VSE786473 WCA786468:WCA786473 WLW786468:WLW786473 WVS786468:WVS786473 J852004:J852009 JG852004:JG852009 TC852004:TC852009 ACY852004:ACY852009 AMU852004:AMU852009 AWQ852004:AWQ852009 BGM852004:BGM852009 BQI852004:BQI852009 CAE852004:CAE852009 CKA852004:CKA852009 CTW852004:CTW852009 DDS852004:DDS852009 DNO852004:DNO852009 DXK852004:DXK852009 EHG852004:EHG852009 ERC852004:ERC852009 FAY852004:FAY852009 FKU852004:FKU852009 FUQ852004:FUQ852009 GEM852004:GEM852009 GOI852004:GOI852009 GYE852004:GYE852009 HIA852004:HIA852009 HRW852004:HRW852009 IBS852004:IBS852009 ILO852004:ILO852009 IVK852004:IVK852009 JFG852004:JFG852009 JPC852004:JPC852009 JYY852004:JYY852009 KIU852004:KIU852009 KSQ852004:KSQ852009 LCM852004:LCM852009 LMI852004:LMI852009 LWE852004:LWE852009 MGA852004:MGA852009 MPW852004:MPW852009 MZS852004:MZS852009 NJO852004:NJO852009 NTK852004:NTK852009 ODG852004:ODG852009 ONC852004:ONC852009 OWY852004:OWY852009 PGU852004:PGU852009 PQQ852004:PQQ852009 QAM852004:QAM852009 QKI852004:QKI852009 QUE852004:QUE852009 REA852004:REA852009 RNW852004:RNW852009 RXS852004:RXS852009 SHO852004:SHO852009 SRK852004:SRK852009 TBG852004:TBG852009 TLC852004:TLC852009 TUY852004:TUY852009 UEU852004:UEU852009 UOQ852004:UOQ852009 UYM852004:UYM852009 VII852004:VII852009 VSE852004:VSE852009 WCA852004:WCA852009 WLW852004:WLW852009 WVS852004:WVS852009 J917540:J917545 JG917540:JG917545 TC917540:TC917545 ACY917540:ACY917545 AMU917540:AMU917545 AWQ917540:AWQ917545 BGM917540:BGM917545 BQI917540:BQI917545 CAE917540:CAE917545 CKA917540:CKA917545 CTW917540:CTW917545 DDS917540:DDS917545 DNO917540:DNO917545 DXK917540:DXK917545 EHG917540:EHG917545 ERC917540:ERC917545 FAY917540:FAY917545 FKU917540:FKU917545 FUQ917540:FUQ917545 GEM917540:GEM917545 GOI917540:GOI917545 GYE917540:GYE917545 HIA917540:HIA917545 HRW917540:HRW917545 IBS917540:IBS917545 ILO917540:ILO917545 IVK917540:IVK917545 JFG917540:JFG917545 JPC917540:JPC917545 JYY917540:JYY917545 KIU917540:KIU917545 KSQ917540:KSQ917545 LCM917540:LCM917545 LMI917540:LMI917545 LWE917540:LWE917545 MGA917540:MGA917545 MPW917540:MPW917545 MZS917540:MZS917545 NJO917540:NJO917545 NTK917540:NTK917545 ODG917540:ODG917545 ONC917540:ONC917545 OWY917540:OWY917545 PGU917540:PGU917545 PQQ917540:PQQ917545 QAM917540:QAM917545 QKI917540:QKI917545 QUE917540:QUE917545 REA917540:REA917545 RNW917540:RNW917545 RXS917540:RXS917545 SHO917540:SHO917545 SRK917540:SRK917545 TBG917540:TBG917545 TLC917540:TLC917545 TUY917540:TUY917545 UEU917540:UEU917545 UOQ917540:UOQ917545 UYM917540:UYM917545 VII917540:VII917545 VSE917540:VSE917545 WCA917540:WCA917545 WLW917540:WLW917545 WVS917540:WVS917545 J983076:J983081 JG983076:JG983081 TC983076:TC983081 ACY983076:ACY983081 AMU983076:AMU983081 AWQ983076:AWQ983081 BGM983076:BGM983081 BQI983076:BQI983081 CAE983076:CAE983081 CKA983076:CKA983081 CTW983076:CTW983081 DDS983076:DDS983081 DNO983076:DNO983081 DXK983076:DXK983081 EHG983076:EHG983081 ERC983076:ERC983081 FAY983076:FAY983081 FKU983076:FKU983081 FUQ983076:FUQ983081 GEM983076:GEM983081 GOI983076:GOI983081 GYE983076:GYE983081 HIA983076:HIA983081 HRW983076:HRW983081 IBS983076:IBS983081 ILO983076:ILO983081 IVK983076:IVK983081 JFG983076:JFG983081 JPC983076:JPC983081 JYY983076:JYY983081 KIU983076:KIU983081 KSQ983076:KSQ983081 LCM983076:LCM983081 LMI983076:LMI983081 LWE983076:LWE983081 MGA983076:MGA983081 MPW983076:MPW983081 MZS983076:MZS983081 NJO983076:NJO983081 NTK983076:NTK983081 ODG983076:ODG983081 ONC983076:ONC983081 OWY983076:OWY983081 PGU983076:PGU983081 PQQ983076:PQQ983081 QAM983076:QAM983081 QKI983076:QKI983081 QUE983076:QUE983081 REA983076:REA983081 RNW983076:RNW983081 RXS983076:RXS983081 SHO983076:SHO983081 SRK983076:SRK983081 TBG983076:TBG983081 TLC983076:TLC983081 TUY983076:TUY983081 UEU983076:UEU983081 UOQ983076:UOQ983081 UYM983076:UYM983081 VII983076:VII983081 VSE983076:VSE983081 WCA983076:WCA983081 WLW983076:WLW983081 WVS983076:WVS983081 J43:J46 JG43:JG46 TC43:TC46 ACY43:ACY46 AMU43:AMU46 AWQ43:AWQ46 BGM43:BGM46 BQI43:BQI46 CAE43:CAE46 CKA43:CKA46 CTW43:CTW46 DDS43:DDS46 DNO43:DNO46 DXK43:DXK46 EHG43:EHG46 ERC43:ERC46 FAY43:FAY46 FKU43:FKU46 FUQ43:FUQ46 GEM43:GEM46 GOI43:GOI46 GYE43:GYE46 HIA43:HIA46 HRW43:HRW46 IBS43:IBS46 ILO43:ILO46 IVK43:IVK46 JFG43:JFG46 JPC43:JPC46 JYY43:JYY46 KIU43:KIU46 KSQ43:KSQ46 LCM43:LCM46 LMI43:LMI46 LWE43:LWE46 MGA43:MGA46 MPW43:MPW46 MZS43:MZS46 NJO43:NJO46 NTK43:NTK46 ODG43:ODG46 ONC43:ONC46 OWY43:OWY46 PGU43:PGU46 PQQ43:PQQ46 QAM43:QAM46 QKI43:QKI46 QUE43:QUE46 REA43:REA46 RNW43:RNW46 RXS43:RXS46 SHO43:SHO46 SRK43:SRK46 TBG43:TBG46 TLC43:TLC46 TUY43:TUY46 UEU43:UEU46 UOQ43:UOQ46 UYM43:UYM46 VII43:VII46 VSE43:VSE46 WCA43:WCA46 WLW43:WLW46 WVS43:WVS46 J65579:J65582 JG65579:JG65582 TC65579:TC65582 ACY65579:ACY65582 AMU65579:AMU65582 AWQ65579:AWQ65582 BGM65579:BGM65582 BQI65579:BQI65582 CAE65579:CAE65582 CKA65579:CKA65582 CTW65579:CTW65582 DDS65579:DDS65582 DNO65579:DNO65582 DXK65579:DXK65582 EHG65579:EHG65582 ERC65579:ERC65582 FAY65579:FAY65582 FKU65579:FKU65582 FUQ65579:FUQ65582 GEM65579:GEM65582 GOI65579:GOI65582 GYE65579:GYE65582 HIA65579:HIA65582 HRW65579:HRW65582 IBS65579:IBS65582 ILO65579:ILO65582 IVK65579:IVK65582 JFG65579:JFG65582 JPC65579:JPC65582 JYY65579:JYY65582 KIU65579:KIU65582 KSQ65579:KSQ65582 LCM65579:LCM65582 LMI65579:LMI65582 LWE65579:LWE65582 MGA65579:MGA65582 MPW65579:MPW65582 MZS65579:MZS65582 NJO65579:NJO65582 NTK65579:NTK65582 ODG65579:ODG65582 ONC65579:ONC65582 OWY65579:OWY65582 PGU65579:PGU65582 PQQ65579:PQQ65582 QAM65579:QAM65582 QKI65579:QKI65582 QUE65579:QUE65582 REA65579:REA65582 RNW65579:RNW65582 RXS65579:RXS65582 SHO65579:SHO65582 SRK65579:SRK65582 TBG65579:TBG65582 TLC65579:TLC65582 TUY65579:TUY65582 UEU65579:UEU65582 UOQ65579:UOQ65582 UYM65579:UYM65582 VII65579:VII65582 VSE65579:VSE65582 WCA65579:WCA65582 WLW65579:WLW65582 WVS65579:WVS65582 J131115:J131118 JG131115:JG131118 TC131115:TC131118 ACY131115:ACY131118 AMU131115:AMU131118 AWQ131115:AWQ131118 BGM131115:BGM131118 BQI131115:BQI131118 CAE131115:CAE131118 CKA131115:CKA131118 CTW131115:CTW131118 DDS131115:DDS131118 DNO131115:DNO131118 DXK131115:DXK131118 EHG131115:EHG131118 ERC131115:ERC131118 FAY131115:FAY131118 FKU131115:FKU131118 FUQ131115:FUQ131118 GEM131115:GEM131118 GOI131115:GOI131118 GYE131115:GYE131118 HIA131115:HIA131118 HRW131115:HRW131118 IBS131115:IBS131118 ILO131115:ILO131118 IVK131115:IVK131118 JFG131115:JFG131118 JPC131115:JPC131118 JYY131115:JYY131118 KIU131115:KIU131118 KSQ131115:KSQ131118 LCM131115:LCM131118 LMI131115:LMI131118 LWE131115:LWE131118 MGA131115:MGA131118 MPW131115:MPW131118 MZS131115:MZS131118 NJO131115:NJO131118 NTK131115:NTK131118 ODG131115:ODG131118 ONC131115:ONC131118 OWY131115:OWY131118 PGU131115:PGU131118 PQQ131115:PQQ131118 QAM131115:QAM131118 QKI131115:QKI131118 QUE131115:QUE131118 REA131115:REA131118 RNW131115:RNW131118 RXS131115:RXS131118 SHO131115:SHO131118 SRK131115:SRK131118 TBG131115:TBG131118 TLC131115:TLC131118 TUY131115:TUY131118 UEU131115:UEU131118 UOQ131115:UOQ131118 UYM131115:UYM131118 VII131115:VII131118 VSE131115:VSE131118 WCA131115:WCA131118 WLW131115:WLW131118 WVS131115:WVS131118 J196651:J196654 JG196651:JG196654 TC196651:TC196654 ACY196651:ACY196654 AMU196651:AMU196654 AWQ196651:AWQ196654 BGM196651:BGM196654 BQI196651:BQI196654 CAE196651:CAE196654 CKA196651:CKA196654 CTW196651:CTW196654 DDS196651:DDS196654 DNO196651:DNO196654 DXK196651:DXK196654 EHG196651:EHG196654 ERC196651:ERC196654 FAY196651:FAY196654 FKU196651:FKU196654 FUQ196651:FUQ196654 GEM196651:GEM196654 GOI196651:GOI196654 GYE196651:GYE196654 HIA196651:HIA196654 HRW196651:HRW196654 IBS196651:IBS196654 ILO196651:ILO196654 IVK196651:IVK196654 JFG196651:JFG196654 JPC196651:JPC196654 JYY196651:JYY196654 KIU196651:KIU196654 KSQ196651:KSQ196654 LCM196651:LCM196654 LMI196651:LMI196654 LWE196651:LWE196654 MGA196651:MGA196654 MPW196651:MPW196654 MZS196651:MZS196654 NJO196651:NJO196654 NTK196651:NTK196654 ODG196651:ODG196654 ONC196651:ONC196654 OWY196651:OWY196654 PGU196651:PGU196654 PQQ196651:PQQ196654 QAM196651:QAM196654 QKI196651:QKI196654 QUE196651:QUE196654 REA196651:REA196654 RNW196651:RNW196654 RXS196651:RXS196654 SHO196651:SHO196654 SRK196651:SRK196654 TBG196651:TBG196654 TLC196651:TLC196654 TUY196651:TUY196654 UEU196651:UEU196654 UOQ196651:UOQ196654 UYM196651:UYM196654 VII196651:VII196654 VSE196651:VSE196654 WCA196651:WCA196654 WLW196651:WLW196654 WVS196651:WVS196654 J262187:J262190 JG262187:JG262190 TC262187:TC262190 ACY262187:ACY262190 AMU262187:AMU262190 AWQ262187:AWQ262190 BGM262187:BGM262190 BQI262187:BQI262190 CAE262187:CAE262190 CKA262187:CKA262190 CTW262187:CTW262190 DDS262187:DDS262190 DNO262187:DNO262190 DXK262187:DXK262190 EHG262187:EHG262190 ERC262187:ERC262190 FAY262187:FAY262190 FKU262187:FKU262190 FUQ262187:FUQ262190 GEM262187:GEM262190 GOI262187:GOI262190 GYE262187:GYE262190 HIA262187:HIA262190 HRW262187:HRW262190 IBS262187:IBS262190 ILO262187:ILO262190 IVK262187:IVK262190 JFG262187:JFG262190 JPC262187:JPC262190 JYY262187:JYY262190 KIU262187:KIU262190 KSQ262187:KSQ262190 LCM262187:LCM262190 LMI262187:LMI262190 LWE262187:LWE262190 MGA262187:MGA262190 MPW262187:MPW262190 MZS262187:MZS262190 NJO262187:NJO262190 NTK262187:NTK262190 ODG262187:ODG262190 ONC262187:ONC262190 OWY262187:OWY262190 PGU262187:PGU262190 PQQ262187:PQQ262190 QAM262187:QAM262190 QKI262187:QKI262190 QUE262187:QUE262190 REA262187:REA262190 RNW262187:RNW262190 RXS262187:RXS262190 SHO262187:SHO262190 SRK262187:SRK262190 TBG262187:TBG262190 TLC262187:TLC262190 TUY262187:TUY262190 UEU262187:UEU262190 UOQ262187:UOQ262190 UYM262187:UYM262190 VII262187:VII262190 VSE262187:VSE262190 WCA262187:WCA262190 WLW262187:WLW262190 WVS262187:WVS262190 J327723:J327726 JG327723:JG327726 TC327723:TC327726 ACY327723:ACY327726 AMU327723:AMU327726 AWQ327723:AWQ327726 BGM327723:BGM327726 BQI327723:BQI327726 CAE327723:CAE327726 CKA327723:CKA327726 CTW327723:CTW327726 DDS327723:DDS327726 DNO327723:DNO327726 DXK327723:DXK327726 EHG327723:EHG327726 ERC327723:ERC327726 FAY327723:FAY327726 FKU327723:FKU327726 FUQ327723:FUQ327726 GEM327723:GEM327726 GOI327723:GOI327726 GYE327723:GYE327726 HIA327723:HIA327726 HRW327723:HRW327726 IBS327723:IBS327726 ILO327723:ILO327726 IVK327723:IVK327726 JFG327723:JFG327726 JPC327723:JPC327726 JYY327723:JYY327726 KIU327723:KIU327726 KSQ327723:KSQ327726 LCM327723:LCM327726 LMI327723:LMI327726 LWE327723:LWE327726 MGA327723:MGA327726 MPW327723:MPW327726 MZS327723:MZS327726 NJO327723:NJO327726 NTK327723:NTK327726 ODG327723:ODG327726 ONC327723:ONC327726 OWY327723:OWY327726 PGU327723:PGU327726 PQQ327723:PQQ327726 QAM327723:QAM327726 QKI327723:QKI327726 QUE327723:QUE327726 REA327723:REA327726 RNW327723:RNW327726 RXS327723:RXS327726 SHO327723:SHO327726 SRK327723:SRK327726 TBG327723:TBG327726 TLC327723:TLC327726 TUY327723:TUY327726 UEU327723:UEU327726 UOQ327723:UOQ327726 UYM327723:UYM327726 VII327723:VII327726 VSE327723:VSE327726 WCA327723:WCA327726 WLW327723:WLW327726 WVS327723:WVS327726 J393259:J393262 JG393259:JG393262 TC393259:TC393262 ACY393259:ACY393262 AMU393259:AMU393262 AWQ393259:AWQ393262 BGM393259:BGM393262 BQI393259:BQI393262 CAE393259:CAE393262 CKA393259:CKA393262 CTW393259:CTW393262 DDS393259:DDS393262 DNO393259:DNO393262 DXK393259:DXK393262 EHG393259:EHG393262 ERC393259:ERC393262 FAY393259:FAY393262 FKU393259:FKU393262 FUQ393259:FUQ393262 GEM393259:GEM393262 GOI393259:GOI393262 GYE393259:GYE393262 HIA393259:HIA393262 HRW393259:HRW393262 IBS393259:IBS393262 ILO393259:ILO393262 IVK393259:IVK393262 JFG393259:JFG393262 JPC393259:JPC393262 JYY393259:JYY393262 KIU393259:KIU393262 KSQ393259:KSQ393262 LCM393259:LCM393262 LMI393259:LMI393262 LWE393259:LWE393262 MGA393259:MGA393262 MPW393259:MPW393262 MZS393259:MZS393262 NJO393259:NJO393262 NTK393259:NTK393262 ODG393259:ODG393262 ONC393259:ONC393262 OWY393259:OWY393262 PGU393259:PGU393262 PQQ393259:PQQ393262 QAM393259:QAM393262 QKI393259:QKI393262 QUE393259:QUE393262 REA393259:REA393262 RNW393259:RNW393262 RXS393259:RXS393262 SHO393259:SHO393262 SRK393259:SRK393262 TBG393259:TBG393262 TLC393259:TLC393262 TUY393259:TUY393262 UEU393259:UEU393262 UOQ393259:UOQ393262 UYM393259:UYM393262 VII393259:VII393262 VSE393259:VSE393262 WCA393259:WCA393262 WLW393259:WLW393262 WVS393259:WVS393262 J458795:J458798 JG458795:JG458798 TC458795:TC458798 ACY458795:ACY458798 AMU458795:AMU458798 AWQ458795:AWQ458798 BGM458795:BGM458798 BQI458795:BQI458798 CAE458795:CAE458798 CKA458795:CKA458798 CTW458795:CTW458798 DDS458795:DDS458798 DNO458795:DNO458798 DXK458795:DXK458798 EHG458795:EHG458798 ERC458795:ERC458798 FAY458795:FAY458798 FKU458795:FKU458798 FUQ458795:FUQ458798 GEM458795:GEM458798 GOI458795:GOI458798 GYE458795:GYE458798 HIA458795:HIA458798 HRW458795:HRW458798 IBS458795:IBS458798 ILO458795:ILO458798 IVK458795:IVK458798 JFG458795:JFG458798 JPC458795:JPC458798 JYY458795:JYY458798 KIU458795:KIU458798 KSQ458795:KSQ458798 LCM458795:LCM458798 LMI458795:LMI458798 LWE458795:LWE458798 MGA458795:MGA458798 MPW458795:MPW458798 MZS458795:MZS458798 NJO458795:NJO458798 NTK458795:NTK458798 ODG458795:ODG458798 ONC458795:ONC458798 OWY458795:OWY458798 PGU458795:PGU458798 PQQ458795:PQQ458798 QAM458795:QAM458798 QKI458795:QKI458798 QUE458795:QUE458798 REA458795:REA458798 RNW458795:RNW458798 RXS458795:RXS458798 SHO458795:SHO458798 SRK458795:SRK458798 TBG458795:TBG458798 TLC458795:TLC458798 TUY458795:TUY458798 UEU458795:UEU458798 UOQ458795:UOQ458798 UYM458795:UYM458798 VII458795:VII458798 VSE458795:VSE458798 WCA458795:WCA458798 WLW458795:WLW458798 WVS458795:WVS458798 J524331:J524334 JG524331:JG524334 TC524331:TC524334 ACY524331:ACY524334 AMU524331:AMU524334 AWQ524331:AWQ524334 BGM524331:BGM524334 BQI524331:BQI524334 CAE524331:CAE524334 CKA524331:CKA524334 CTW524331:CTW524334 DDS524331:DDS524334 DNO524331:DNO524334 DXK524331:DXK524334 EHG524331:EHG524334 ERC524331:ERC524334 FAY524331:FAY524334 FKU524331:FKU524334 FUQ524331:FUQ524334 GEM524331:GEM524334 GOI524331:GOI524334 GYE524331:GYE524334 HIA524331:HIA524334 HRW524331:HRW524334 IBS524331:IBS524334 ILO524331:ILO524334 IVK524331:IVK524334 JFG524331:JFG524334 JPC524331:JPC524334 JYY524331:JYY524334 KIU524331:KIU524334 KSQ524331:KSQ524334 LCM524331:LCM524334 LMI524331:LMI524334 LWE524331:LWE524334 MGA524331:MGA524334 MPW524331:MPW524334 MZS524331:MZS524334 NJO524331:NJO524334 NTK524331:NTK524334 ODG524331:ODG524334 ONC524331:ONC524334 OWY524331:OWY524334 PGU524331:PGU524334 PQQ524331:PQQ524334 QAM524331:QAM524334 QKI524331:QKI524334 QUE524331:QUE524334 REA524331:REA524334 RNW524331:RNW524334 RXS524331:RXS524334 SHO524331:SHO524334 SRK524331:SRK524334 TBG524331:TBG524334 TLC524331:TLC524334 TUY524331:TUY524334 UEU524331:UEU524334 UOQ524331:UOQ524334 UYM524331:UYM524334 VII524331:VII524334 VSE524331:VSE524334 WCA524331:WCA524334 WLW524331:WLW524334 WVS524331:WVS524334 J589867:J589870 JG589867:JG589870 TC589867:TC589870 ACY589867:ACY589870 AMU589867:AMU589870 AWQ589867:AWQ589870 BGM589867:BGM589870 BQI589867:BQI589870 CAE589867:CAE589870 CKA589867:CKA589870 CTW589867:CTW589870 DDS589867:DDS589870 DNO589867:DNO589870 DXK589867:DXK589870 EHG589867:EHG589870 ERC589867:ERC589870 FAY589867:FAY589870 FKU589867:FKU589870 FUQ589867:FUQ589870 GEM589867:GEM589870 GOI589867:GOI589870 GYE589867:GYE589870 HIA589867:HIA589870 HRW589867:HRW589870 IBS589867:IBS589870 ILO589867:ILO589870 IVK589867:IVK589870 JFG589867:JFG589870 JPC589867:JPC589870 JYY589867:JYY589870 KIU589867:KIU589870 KSQ589867:KSQ589870 LCM589867:LCM589870 LMI589867:LMI589870 LWE589867:LWE589870 MGA589867:MGA589870 MPW589867:MPW589870 MZS589867:MZS589870 NJO589867:NJO589870 NTK589867:NTK589870 ODG589867:ODG589870 ONC589867:ONC589870 OWY589867:OWY589870 PGU589867:PGU589870 PQQ589867:PQQ589870 QAM589867:QAM589870 QKI589867:QKI589870 QUE589867:QUE589870 REA589867:REA589870 RNW589867:RNW589870 RXS589867:RXS589870 SHO589867:SHO589870 SRK589867:SRK589870 TBG589867:TBG589870 TLC589867:TLC589870 TUY589867:TUY589870 UEU589867:UEU589870 UOQ589867:UOQ589870 UYM589867:UYM589870 VII589867:VII589870 VSE589867:VSE589870 WCA589867:WCA589870 WLW589867:WLW589870 WVS589867:WVS589870 J655403:J655406 JG655403:JG655406 TC655403:TC655406 ACY655403:ACY655406 AMU655403:AMU655406 AWQ655403:AWQ655406 BGM655403:BGM655406 BQI655403:BQI655406 CAE655403:CAE655406 CKA655403:CKA655406 CTW655403:CTW655406 DDS655403:DDS655406 DNO655403:DNO655406 DXK655403:DXK655406 EHG655403:EHG655406 ERC655403:ERC655406 FAY655403:FAY655406 FKU655403:FKU655406 FUQ655403:FUQ655406 GEM655403:GEM655406 GOI655403:GOI655406 GYE655403:GYE655406 HIA655403:HIA655406 HRW655403:HRW655406 IBS655403:IBS655406 ILO655403:ILO655406 IVK655403:IVK655406 JFG655403:JFG655406 JPC655403:JPC655406 JYY655403:JYY655406 KIU655403:KIU655406 KSQ655403:KSQ655406 LCM655403:LCM655406 LMI655403:LMI655406 LWE655403:LWE655406 MGA655403:MGA655406 MPW655403:MPW655406 MZS655403:MZS655406 NJO655403:NJO655406 NTK655403:NTK655406 ODG655403:ODG655406 ONC655403:ONC655406 OWY655403:OWY655406 PGU655403:PGU655406 PQQ655403:PQQ655406 QAM655403:QAM655406 QKI655403:QKI655406 QUE655403:QUE655406 REA655403:REA655406 RNW655403:RNW655406 RXS655403:RXS655406 SHO655403:SHO655406 SRK655403:SRK655406 TBG655403:TBG655406 TLC655403:TLC655406 TUY655403:TUY655406 UEU655403:UEU655406 UOQ655403:UOQ655406 UYM655403:UYM655406 VII655403:VII655406 VSE655403:VSE655406 WCA655403:WCA655406 WLW655403:WLW655406 WVS655403:WVS655406 J720939:J720942 JG720939:JG720942 TC720939:TC720942 ACY720939:ACY720942 AMU720939:AMU720942 AWQ720939:AWQ720942 BGM720939:BGM720942 BQI720939:BQI720942 CAE720939:CAE720942 CKA720939:CKA720942 CTW720939:CTW720942 DDS720939:DDS720942 DNO720939:DNO720942 DXK720939:DXK720942 EHG720939:EHG720942 ERC720939:ERC720942 FAY720939:FAY720942 FKU720939:FKU720942 FUQ720939:FUQ720942 GEM720939:GEM720942 GOI720939:GOI720942 GYE720939:GYE720942 HIA720939:HIA720942 HRW720939:HRW720942 IBS720939:IBS720942 ILO720939:ILO720942 IVK720939:IVK720942 JFG720939:JFG720942 JPC720939:JPC720942 JYY720939:JYY720942 KIU720939:KIU720942 KSQ720939:KSQ720942 LCM720939:LCM720942 LMI720939:LMI720942 LWE720939:LWE720942 MGA720939:MGA720942 MPW720939:MPW720942 MZS720939:MZS720942 NJO720939:NJO720942 NTK720939:NTK720942 ODG720939:ODG720942 ONC720939:ONC720942 OWY720939:OWY720942 PGU720939:PGU720942 PQQ720939:PQQ720942 QAM720939:QAM720942 QKI720939:QKI720942 QUE720939:QUE720942 REA720939:REA720942 RNW720939:RNW720942 RXS720939:RXS720942 SHO720939:SHO720942 SRK720939:SRK720942 TBG720939:TBG720942 TLC720939:TLC720942 TUY720939:TUY720942 UEU720939:UEU720942 UOQ720939:UOQ720942 UYM720939:UYM720942 VII720939:VII720942 VSE720939:VSE720942 WCA720939:WCA720942 WLW720939:WLW720942 WVS720939:WVS720942 J786475:J786478 JG786475:JG786478 TC786475:TC786478 ACY786475:ACY786478 AMU786475:AMU786478 AWQ786475:AWQ786478 BGM786475:BGM786478 BQI786475:BQI786478 CAE786475:CAE786478 CKA786475:CKA786478 CTW786475:CTW786478 DDS786475:DDS786478 DNO786475:DNO786478 DXK786475:DXK786478 EHG786475:EHG786478 ERC786475:ERC786478 FAY786475:FAY786478 FKU786475:FKU786478 FUQ786475:FUQ786478 GEM786475:GEM786478 GOI786475:GOI786478 GYE786475:GYE786478 HIA786475:HIA786478 HRW786475:HRW786478 IBS786475:IBS786478 ILO786475:ILO786478 IVK786475:IVK786478 JFG786475:JFG786478 JPC786475:JPC786478 JYY786475:JYY786478 KIU786475:KIU786478 KSQ786475:KSQ786478 LCM786475:LCM786478 LMI786475:LMI786478 LWE786475:LWE786478 MGA786475:MGA786478 MPW786475:MPW786478 MZS786475:MZS786478 NJO786475:NJO786478 NTK786475:NTK786478 ODG786475:ODG786478 ONC786475:ONC786478 OWY786475:OWY786478 PGU786475:PGU786478 PQQ786475:PQQ786478 QAM786475:QAM786478 QKI786475:QKI786478 QUE786475:QUE786478 REA786475:REA786478 RNW786475:RNW786478 RXS786475:RXS786478 SHO786475:SHO786478 SRK786475:SRK786478 TBG786475:TBG786478 TLC786475:TLC786478 TUY786475:TUY786478 UEU786475:UEU786478 UOQ786475:UOQ786478 UYM786475:UYM786478 VII786475:VII786478 VSE786475:VSE786478 WCA786475:WCA786478 WLW786475:WLW786478 WVS786475:WVS786478 J852011:J852014 JG852011:JG852014 TC852011:TC852014 ACY852011:ACY852014 AMU852011:AMU852014 AWQ852011:AWQ852014 BGM852011:BGM852014 BQI852011:BQI852014 CAE852011:CAE852014 CKA852011:CKA852014 CTW852011:CTW852014 DDS852011:DDS852014 DNO852011:DNO852014 DXK852011:DXK852014 EHG852011:EHG852014 ERC852011:ERC852014 FAY852011:FAY852014 FKU852011:FKU852014 FUQ852011:FUQ852014 GEM852011:GEM852014 GOI852011:GOI852014 GYE852011:GYE852014 HIA852011:HIA852014 HRW852011:HRW852014 IBS852011:IBS852014 ILO852011:ILO852014 IVK852011:IVK852014 JFG852011:JFG852014 JPC852011:JPC852014 JYY852011:JYY852014 KIU852011:KIU852014 KSQ852011:KSQ852014 LCM852011:LCM852014 LMI852011:LMI852014 LWE852011:LWE852014 MGA852011:MGA852014 MPW852011:MPW852014 MZS852011:MZS852014 NJO852011:NJO852014 NTK852011:NTK852014 ODG852011:ODG852014 ONC852011:ONC852014 OWY852011:OWY852014 PGU852011:PGU852014 PQQ852011:PQQ852014 QAM852011:QAM852014 QKI852011:QKI852014 QUE852011:QUE852014 REA852011:REA852014 RNW852011:RNW852014 RXS852011:RXS852014 SHO852011:SHO852014 SRK852011:SRK852014 TBG852011:TBG852014 TLC852011:TLC852014 TUY852011:TUY852014 UEU852011:UEU852014 UOQ852011:UOQ852014 UYM852011:UYM852014 VII852011:VII852014 VSE852011:VSE852014 WCA852011:WCA852014 WLW852011:WLW852014 WVS852011:WVS852014 J917547:J917550 JG917547:JG917550 TC917547:TC917550 ACY917547:ACY917550 AMU917547:AMU917550 AWQ917547:AWQ917550 BGM917547:BGM917550 BQI917547:BQI917550 CAE917547:CAE917550 CKA917547:CKA917550 CTW917547:CTW917550 DDS917547:DDS917550 DNO917547:DNO917550 DXK917547:DXK917550 EHG917547:EHG917550 ERC917547:ERC917550 FAY917547:FAY917550 FKU917547:FKU917550 FUQ917547:FUQ917550 GEM917547:GEM917550 GOI917547:GOI917550 GYE917547:GYE917550 HIA917547:HIA917550 HRW917547:HRW917550 IBS917547:IBS917550 ILO917547:ILO917550 IVK917547:IVK917550 JFG917547:JFG917550 JPC917547:JPC917550 JYY917547:JYY917550 KIU917547:KIU917550 KSQ917547:KSQ917550 LCM917547:LCM917550 LMI917547:LMI917550 LWE917547:LWE917550 MGA917547:MGA917550 MPW917547:MPW917550 MZS917547:MZS917550 NJO917547:NJO917550 NTK917547:NTK917550 ODG917547:ODG917550 ONC917547:ONC917550 OWY917547:OWY917550 PGU917547:PGU917550 PQQ917547:PQQ917550 QAM917547:QAM917550 QKI917547:QKI917550 QUE917547:QUE917550 REA917547:REA917550 RNW917547:RNW917550 RXS917547:RXS917550 SHO917547:SHO917550 SRK917547:SRK917550 TBG917547:TBG917550 TLC917547:TLC917550 TUY917547:TUY917550 UEU917547:UEU917550 UOQ917547:UOQ917550 UYM917547:UYM917550 VII917547:VII917550 VSE917547:VSE917550 WCA917547:WCA917550 WLW917547:WLW917550 WVS917547:WVS917550 J983083:J983086 JG983083:JG983086 TC983083:TC983086 ACY983083:ACY983086 AMU983083:AMU983086 AWQ983083:AWQ983086 BGM983083:BGM983086 BQI983083:BQI983086 CAE983083:CAE983086 CKA983083:CKA983086 CTW983083:CTW983086 DDS983083:DDS983086 DNO983083:DNO983086 DXK983083:DXK983086 EHG983083:EHG983086 ERC983083:ERC983086 FAY983083:FAY983086 FKU983083:FKU983086 FUQ983083:FUQ983086 GEM983083:GEM983086 GOI983083:GOI983086 GYE983083:GYE983086 HIA983083:HIA983086 HRW983083:HRW983086 IBS983083:IBS983086 ILO983083:ILO983086 IVK983083:IVK983086 JFG983083:JFG983086 JPC983083:JPC983086 JYY983083:JYY983086 KIU983083:KIU983086 KSQ983083:KSQ983086 LCM983083:LCM983086 LMI983083:LMI983086 LWE983083:LWE983086 MGA983083:MGA983086 MPW983083:MPW983086 MZS983083:MZS983086 NJO983083:NJO983086 NTK983083:NTK983086 ODG983083:ODG983086 ONC983083:ONC983086 OWY983083:OWY983086 PGU983083:PGU983086 PQQ983083:PQQ983086 QAM983083:QAM983086 QKI983083:QKI983086 QUE983083:QUE983086 REA983083:REA983086 RNW983083:RNW983086 RXS983083:RXS983086 SHO983083:SHO983086 SRK983083:SRK983086 TBG983083:TBG983086 TLC983083:TLC983086 TUY983083:TUY983086 UEU983083:UEU983086 UOQ983083:UOQ983086 UYM983083:UYM983086 VII983083:VII983086 VSE983083:VSE983086 WCA983083:WCA983086 WLW983083:WLW983086 WVS983083:WVS983086 J48 JG48 TC48 ACY48 AMU48 AWQ48 BGM48 BQI48 CAE48 CKA48 CTW48 DDS48 DNO48 DXK48 EHG48 ERC48 FAY48 FKU48 FUQ48 GEM48 GOI48 GYE48 HIA48 HRW48 IBS48 ILO48 IVK48 JFG48 JPC48 JYY48 KIU48 KSQ48 LCM48 LMI48 LWE48 MGA48 MPW48 MZS48 NJO48 NTK48 ODG48 ONC48 OWY48 PGU48 PQQ48 QAM48 QKI48 QUE48 REA48 RNW48 RXS48 SHO48 SRK48 TBG48 TLC48 TUY48 UEU48 UOQ48 UYM48 VII48 VSE48 WCA48 WLW48 WVS48 J65584 JG65584 TC65584 ACY65584 AMU65584 AWQ65584 BGM65584 BQI65584 CAE65584 CKA65584 CTW65584 DDS65584 DNO65584 DXK65584 EHG65584 ERC65584 FAY65584 FKU65584 FUQ65584 GEM65584 GOI65584 GYE65584 HIA65584 HRW65584 IBS65584 ILO65584 IVK65584 JFG65584 JPC65584 JYY65584 KIU65584 KSQ65584 LCM65584 LMI65584 LWE65584 MGA65584 MPW65584 MZS65584 NJO65584 NTK65584 ODG65584 ONC65584 OWY65584 PGU65584 PQQ65584 QAM65584 QKI65584 QUE65584 REA65584 RNW65584 RXS65584 SHO65584 SRK65584 TBG65584 TLC65584 TUY65584 UEU65584 UOQ65584 UYM65584 VII65584 VSE65584 WCA65584 WLW65584 WVS65584 J131120 JG131120 TC131120 ACY131120 AMU131120 AWQ131120 BGM131120 BQI131120 CAE131120 CKA131120 CTW131120 DDS131120 DNO131120 DXK131120 EHG131120 ERC131120 FAY131120 FKU131120 FUQ131120 GEM131120 GOI131120 GYE131120 HIA131120 HRW131120 IBS131120 ILO131120 IVK131120 JFG131120 JPC131120 JYY131120 KIU131120 KSQ131120 LCM131120 LMI131120 LWE131120 MGA131120 MPW131120 MZS131120 NJO131120 NTK131120 ODG131120 ONC131120 OWY131120 PGU131120 PQQ131120 QAM131120 QKI131120 QUE131120 REA131120 RNW131120 RXS131120 SHO131120 SRK131120 TBG131120 TLC131120 TUY131120 UEU131120 UOQ131120 UYM131120 VII131120 VSE131120 WCA131120 WLW131120 WVS131120 J196656 JG196656 TC196656 ACY196656 AMU196656 AWQ196656 BGM196656 BQI196656 CAE196656 CKA196656 CTW196656 DDS196656 DNO196656 DXK196656 EHG196656 ERC196656 FAY196656 FKU196656 FUQ196656 GEM196656 GOI196656 GYE196656 HIA196656 HRW196656 IBS196656 ILO196656 IVK196656 JFG196656 JPC196656 JYY196656 KIU196656 KSQ196656 LCM196656 LMI196656 LWE196656 MGA196656 MPW196656 MZS196656 NJO196656 NTK196656 ODG196656 ONC196656 OWY196656 PGU196656 PQQ196656 QAM196656 QKI196656 QUE196656 REA196656 RNW196656 RXS196656 SHO196656 SRK196656 TBG196656 TLC196656 TUY196656 UEU196656 UOQ196656 UYM196656 VII196656 VSE196656 WCA196656 WLW196656 WVS196656 J262192 JG262192 TC262192 ACY262192 AMU262192 AWQ262192 BGM262192 BQI262192 CAE262192 CKA262192 CTW262192 DDS262192 DNO262192 DXK262192 EHG262192 ERC262192 FAY262192 FKU262192 FUQ262192 GEM262192 GOI262192 GYE262192 HIA262192 HRW262192 IBS262192 ILO262192 IVK262192 JFG262192 JPC262192 JYY262192 KIU262192 KSQ262192 LCM262192 LMI262192 LWE262192 MGA262192 MPW262192 MZS262192 NJO262192 NTK262192 ODG262192 ONC262192 OWY262192 PGU262192 PQQ262192 QAM262192 QKI262192 QUE262192 REA262192 RNW262192 RXS262192 SHO262192 SRK262192 TBG262192 TLC262192 TUY262192 UEU262192 UOQ262192 UYM262192 VII262192 VSE262192 WCA262192 WLW262192 WVS262192 J327728 JG327728 TC327728 ACY327728 AMU327728 AWQ327728 BGM327728 BQI327728 CAE327728 CKA327728 CTW327728 DDS327728 DNO327728 DXK327728 EHG327728 ERC327728 FAY327728 FKU327728 FUQ327728 GEM327728 GOI327728 GYE327728 HIA327728 HRW327728 IBS327728 ILO327728 IVK327728 JFG327728 JPC327728 JYY327728 KIU327728 KSQ327728 LCM327728 LMI327728 LWE327728 MGA327728 MPW327728 MZS327728 NJO327728 NTK327728 ODG327728 ONC327728 OWY327728 PGU327728 PQQ327728 QAM327728 QKI327728 QUE327728 REA327728 RNW327728 RXS327728 SHO327728 SRK327728 TBG327728 TLC327728 TUY327728 UEU327728 UOQ327728 UYM327728 VII327728 VSE327728 WCA327728 WLW327728 WVS327728 J393264 JG393264 TC393264 ACY393264 AMU393264 AWQ393264 BGM393264 BQI393264 CAE393264 CKA393264 CTW393264 DDS393264 DNO393264 DXK393264 EHG393264 ERC393264 FAY393264 FKU393264 FUQ393264 GEM393264 GOI393264 GYE393264 HIA393264 HRW393264 IBS393264 ILO393264 IVK393264 JFG393264 JPC393264 JYY393264 KIU393264 KSQ393264 LCM393264 LMI393264 LWE393264 MGA393264 MPW393264 MZS393264 NJO393264 NTK393264 ODG393264 ONC393264 OWY393264 PGU393264 PQQ393264 QAM393264 QKI393264 QUE393264 REA393264 RNW393264 RXS393264 SHO393264 SRK393264 TBG393264 TLC393264 TUY393264 UEU393264 UOQ393264 UYM393264 VII393264 VSE393264 WCA393264 WLW393264 WVS393264 J458800 JG458800 TC458800 ACY458800 AMU458800 AWQ458800 BGM458800 BQI458800 CAE458800 CKA458800 CTW458800 DDS458800 DNO458800 DXK458800 EHG458800 ERC458800 FAY458800 FKU458800 FUQ458800 GEM458800 GOI458800 GYE458800 HIA458800 HRW458800 IBS458800 ILO458800 IVK458800 JFG458800 JPC458800 JYY458800 KIU458800 KSQ458800 LCM458800 LMI458800 LWE458800 MGA458800 MPW458800 MZS458800 NJO458800 NTK458800 ODG458800 ONC458800 OWY458800 PGU458800 PQQ458800 QAM458800 QKI458800 QUE458800 REA458800 RNW458800 RXS458800 SHO458800 SRK458800 TBG458800 TLC458800 TUY458800 UEU458800 UOQ458800 UYM458800 VII458800 VSE458800 WCA458800 WLW458800 WVS458800 J524336 JG524336 TC524336 ACY524336 AMU524336 AWQ524336 BGM524336 BQI524336 CAE524336 CKA524336 CTW524336 DDS524336 DNO524336 DXK524336 EHG524336 ERC524336 FAY524336 FKU524336 FUQ524336 GEM524336 GOI524336 GYE524336 HIA524336 HRW524336 IBS524336 ILO524336 IVK524336 JFG524336 JPC524336 JYY524336 KIU524336 KSQ524336 LCM524336 LMI524336 LWE524336 MGA524336 MPW524336 MZS524336 NJO524336 NTK524336 ODG524336 ONC524336 OWY524336 PGU524336 PQQ524336 QAM524336 QKI524336 QUE524336 REA524336 RNW524336 RXS524336 SHO524336 SRK524336 TBG524336 TLC524336 TUY524336 UEU524336 UOQ524336 UYM524336 VII524336 VSE524336 WCA524336 WLW524336 WVS524336 J589872 JG589872 TC589872 ACY589872 AMU589872 AWQ589872 BGM589872 BQI589872 CAE589872 CKA589872 CTW589872 DDS589872 DNO589872 DXK589872 EHG589872 ERC589872 FAY589872 FKU589872 FUQ589872 GEM589872 GOI589872 GYE589872 HIA589872 HRW589872 IBS589872 ILO589872 IVK589872 JFG589872 JPC589872 JYY589872 KIU589872 KSQ589872 LCM589872 LMI589872 LWE589872 MGA589872 MPW589872 MZS589872 NJO589872 NTK589872 ODG589872 ONC589872 OWY589872 PGU589872 PQQ589872 QAM589872 QKI589872 QUE589872 REA589872 RNW589872 RXS589872 SHO589872 SRK589872 TBG589872 TLC589872 TUY589872 UEU589872 UOQ589872 UYM589872 VII589872 VSE589872 WCA589872 WLW589872 WVS589872 J655408 JG655408 TC655408 ACY655408 AMU655408 AWQ655408 BGM655408 BQI655408 CAE655408 CKA655408 CTW655408 DDS655408 DNO655408 DXK655408 EHG655408 ERC655408 FAY655408 FKU655408 FUQ655408 GEM655408 GOI655408 GYE655408 HIA655408 HRW655408 IBS655408 ILO655408 IVK655408 JFG655408 JPC655408 JYY655408 KIU655408 KSQ655408 LCM655408 LMI655408 LWE655408 MGA655408 MPW655408 MZS655408 NJO655408 NTK655408 ODG655408 ONC655408 OWY655408 PGU655408 PQQ655408 QAM655408 QKI655408 QUE655408 REA655408 RNW655408 RXS655408 SHO655408 SRK655408 TBG655408 TLC655408 TUY655408 UEU655408 UOQ655408 UYM655408 VII655408 VSE655408 WCA655408 WLW655408 WVS655408 J720944 JG720944 TC720944 ACY720944 AMU720944 AWQ720944 BGM720944 BQI720944 CAE720944 CKA720944 CTW720944 DDS720944 DNO720944 DXK720944 EHG720944 ERC720944 FAY720944 FKU720944 FUQ720944 GEM720944 GOI720944 GYE720944 HIA720944 HRW720944 IBS720944 ILO720944 IVK720944 JFG720944 JPC720944 JYY720944 KIU720944 KSQ720944 LCM720944 LMI720944 LWE720944 MGA720944 MPW720944 MZS720944 NJO720944 NTK720944 ODG720944 ONC720944 OWY720944 PGU720944 PQQ720944 QAM720944 QKI720944 QUE720944 REA720944 RNW720944 RXS720944 SHO720944 SRK720944 TBG720944 TLC720944 TUY720944 UEU720944 UOQ720944 UYM720944 VII720944 VSE720944 WCA720944 WLW720944 WVS720944 J786480 JG786480 TC786480 ACY786480 AMU786480 AWQ786480 BGM786480 BQI786480 CAE786480 CKA786480 CTW786480 DDS786480 DNO786480 DXK786480 EHG786480 ERC786480 FAY786480 FKU786480 FUQ786480 GEM786480 GOI786480 GYE786480 HIA786480 HRW786480 IBS786480 ILO786480 IVK786480 JFG786480 JPC786480 JYY786480 KIU786480 KSQ786480 LCM786480 LMI786480 LWE786480 MGA786480 MPW786480 MZS786480 NJO786480 NTK786480 ODG786480 ONC786480 OWY786480 PGU786480 PQQ786480 QAM786480 QKI786480 QUE786480 REA786480 RNW786480 RXS786480 SHO786480 SRK786480 TBG786480 TLC786480 TUY786480 UEU786480 UOQ786480 UYM786480 VII786480 VSE786480 WCA786480 WLW786480 WVS786480 J852016 JG852016 TC852016 ACY852016 AMU852016 AWQ852016 BGM852016 BQI852016 CAE852016 CKA852016 CTW852016 DDS852016 DNO852016 DXK852016 EHG852016 ERC852016 FAY852016 FKU852016 FUQ852016 GEM852016 GOI852016 GYE852016 HIA852016 HRW852016 IBS852016 ILO852016 IVK852016 JFG852016 JPC852016 JYY852016 KIU852016 KSQ852016 LCM852016 LMI852016 LWE852016 MGA852016 MPW852016 MZS852016 NJO852016 NTK852016 ODG852016 ONC852016 OWY852016 PGU852016 PQQ852016 QAM852016 QKI852016 QUE852016 REA852016 RNW852016 RXS852016 SHO852016 SRK852016 TBG852016 TLC852016 TUY852016 UEU852016 UOQ852016 UYM852016 VII852016 VSE852016 WCA852016 WLW852016 WVS852016 J917552 JG917552 TC917552 ACY917552 AMU917552 AWQ917552 BGM917552 BQI917552 CAE917552 CKA917552 CTW917552 DDS917552 DNO917552 DXK917552 EHG917552 ERC917552 FAY917552 FKU917552 FUQ917552 GEM917552 GOI917552 GYE917552 HIA917552 HRW917552 IBS917552 ILO917552 IVK917552 JFG917552 JPC917552 JYY917552 KIU917552 KSQ917552 LCM917552 LMI917552 LWE917552 MGA917552 MPW917552 MZS917552 NJO917552 NTK917552 ODG917552 ONC917552 OWY917552 PGU917552 PQQ917552 QAM917552 QKI917552 QUE917552 REA917552 RNW917552 RXS917552 SHO917552 SRK917552 TBG917552 TLC917552 TUY917552 UEU917552 UOQ917552 UYM917552 VII917552 VSE917552 WCA917552 WLW917552 WVS917552 J983088 JG983088 TC983088 ACY983088 AMU983088 AWQ983088 BGM983088 BQI983088 CAE983088 CKA983088 CTW983088 DDS983088 DNO983088 DXK983088 EHG983088 ERC983088 FAY983088 FKU983088 FUQ983088 GEM983088 GOI983088 GYE983088 HIA983088 HRW983088 IBS983088 ILO983088 IVK983088 JFG983088 JPC983088 JYY983088 KIU983088 KSQ983088 LCM983088 LMI983088 LWE983088 MGA983088 MPW983088 MZS983088 NJO983088 NTK983088 ODG983088 ONC983088 OWY983088 PGU983088 PQQ983088 QAM983088 QKI983088 QUE983088 REA983088 RNW983088 RXS983088 SHO983088 SRK983088 TBG983088 TLC983088 TUY983088 UEU983088 UOQ983088 UYM983088 VII983088 VSE983088 WCA983088 WLW983088 WVS983088 J75:J78 JG80:JG81 TC80:TC81 ACY80:ACY81 AMU80:AMU81 AWQ80:AWQ81 BGM80:BGM81 BQI80:BQI81 CAE80:CAE81 CKA80:CKA81 CTW80:CTW81 DDS80:DDS81 DNO80:DNO81 DXK80:DXK81 EHG80:EHG81 ERC80:ERC81 FAY80:FAY81 FKU80:FKU81 FUQ80:FUQ81 GEM80:GEM81 GOI80:GOI81 GYE80:GYE81 HIA80:HIA81 HRW80:HRW81 IBS80:IBS81 ILO80:ILO81 IVK80:IVK81 JFG80:JFG81 JPC80:JPC81 JYY80:JYY81 KIU80:KIU81 KSQ80:KSQ81 LCM80:LCM81 LMI80:LMI81 LWE80:LWE81 MGA80:MGA81 MPW80:MPW81 MZS80:MZS81 NJO80:NJO81 NTK80:NTK81 ODG80:ODG81 ONC80:ONC81 OWY80:OWY81 PGU80:PGU81 PQQ80:PQQ81 QAM80:QAM81 QKI80:QKI81 QUE80:QUE81 REA80:REA81 RNW80:RNW81 RXS80:RXS81 SHO80:SHO81 SRK80:SRK81 TBG80:TBG81 TLC80:TLC81 TUY80:TUY81 UEU80:UEU81 UOQ80:UOQ81 UYM80:UYM81 VII80:VII81 VSE80:VSE81 WCA80:WCA81 WLW80:WLW81 WVS80:WVS81 J65616:J65617 JG65616:JG65617 TC65616:TC65617 ACY65616:ACY65617 AMU65616:AMU65617 AWQ65616:AWQ65617 BGM65616:BGM65617 BQI65616:BQI65617 CAE65616:CAE65617 CKA65616:CKA65617 CTW65616:CTW65617 DDS65616:DDS65617 DNO65616:DNO65617 DXK65616:DXK65617 EHG65616:EHG65617 ERC65616:ERC65617 FAY65616:FAY65617 FKU65616:FKU65617 FUQ65616:FUQ65617 GEM65616:GEM65617 GOI65616:GOI65617 GYE65616:GYE65617 HIA65616:HIA65617 HRW65616:HRW65617 IBS65616:IBS65617 ILO65616:ILO65617 IVK65616:IVK65617 JFG65616:JFG65617 JPC65616:JPC65617 JYY65616:JYY65617 KIU65616:KIU65617 KSQ65616:KSQ65617 LCM65616:LCM65617 LMI65616:LMI65617 LWE65616:LWE65617 MGA65616:MGA65617 MPW65616:MPW65617 MZS65616:MZS65617 NJO65616:NJO65617 NTK65616:NTK65617 ODG65616:ODG65617 ONC65616:ONC65617 OWY65616:OWY65617 PGU65616:PGU65617 PQQ65616:PQQ65617 QAM65616:QAM65617 QKI65616:QKI65617 QUE65616:QUE65617 REA65616:REA65617 RNW65616:RNW65617 RXS65616:RXS65617 SHO65616:SHO65617 SRK65616:SRK65617 TBG65616:TBG65617 TLC65616:TLC65617 TUY65616:TUY65617 UEU65616:UEU65617 UOQ65616:UOQ65617 UYM65616:UYM65617 VII65616:VII65617 VSE65616:VSE65617 WCA65616:WCA65617 WLW65616:WLW65617 WVS65616:WVS65617 J131152:J131153 JG131152:JG131153 TC131152:TC131153 ACY131152:ACY131153 AMU131152:AMU131153 AWQ131152:AWQ131153 BGM131152:BGM131153 BQI131152:BQI131153 CAE131152:CAE131153 CKA131152:CKA131153 CTW131152:CTW131153 DDS131152:DDS131153 DNO131152:DNO131153 DXK131152:DXK131153 EHG131152:EHG131153 ERC131152:ERC131153 FAY131152:FAY131153 FKU131152:FKU131153 FUQ131152:FUQ131153 GEM131152:GEM131153 GOI131152:GOI131153 GYE131152:GYE131153 HIA131152:HIA131153 HRW131152:HRW131153 IBS131152:IBS131153 ILO131152:ILO131153 IVK131152:IVK131153 JFG131152:JFG131153 JPC131152:JPC131153 JYY131152:JYY131153 KIU131152:KIU131153 KSQ131152:KSQ131153 LCM131152:LCM131153 LMI131152:LMI131153 LWE131152:LWE131153 MGA131152:MGA131153 MPW131152:MPW131153 MZS131152:MZS131153 NJO131152:NJO131153 NTK131152:NTK131153 ODG131152:ODG131153 ONC131152:ONC131153 OWY131152:OWY131153 PGU131152:PGU131153 PQQ131152:PQQ131153 QAM131152:QAM131153 QKI131152:QKI131153 QUE131152:QUE131153 REA131152:REA131153 RNW131152:RNW131153 RXS131152:RXS131153 SHO131152:SHO131153 SRK131152:SRK131153 TBG131152:TBG131153 TLC131152:TLC131153 TUY131152:TUY131153 UEU131152:UEU131153 UOQ131152:UOQ131153 UYM131152:UYM131153 VII131152:VII131153 VSE131152:VSE131153 WCA131152:WCA131153 WLW131152:WLW131153 WVS131152:WVS131153 J196688:J196689 JG196688:JG196689 TC196688:TC196689 ACY196688:ACY196689 AMU196688:AMU196689 AWQ196688:AWQ196689 BGM196688:BGM196689 BQI196688:BQI196689 CAE196688:CAE196689 CKA196688:CKA196689 CTW196688:CTW196689 DDS196688:DDS196689 DNO196688:DNO196689 DXK196688:DXK196689 EHG196688:EHG196689 ERC196688:ERC196689 FAY196688:FAY196689 FKU196688:FKU196689 FUQ196688:FUQ196689 GEM196688:GEM196689 GOI196688:GOI196689 GYE196688:GYE196689 HIA196688:HIA196689 HRW196688:HRW196689 IBS196688:IBS196689 ILO196688:ILO196689 IVK196688:IVK196689 JFG196688:JFG196689 JPC196688:JPC196689 JYY196688:JYY196689 KIU196688:KIU196689 KSQ196688:KSQ196689 LCM196688:LCM196689 LMI196688:LMI196689 LWE196688:LWE196689 MGA196688:MGA196689 MPW196688:MPW196689 MZS196688:MZS196689 NJO196688:NJO196689 NTK196688:NTK196689 ODG196688:ODG196689 ONC196688:ONC196689 OWY196688:OWY196689 PGU196688:PGU196689 PQQ196688:PQQ196689 QAM196688:QAM196689 QKI196688:QKI196689 QUE196688:QUE196689 REA196688:REA196689 RNW196688:RNW196689 RXS196688:RXS196689 SHO196688:SHO196689 SRK196688:SRK196689 TBG196688:TBG196689 TLC196688:TLC196689 TUY196688:TUY196689 UEU196688:UEU196689 UOQ196688:UOQ196689 UYM196688:UYM196689 VII196688:VII196689 VSE196688:VSE196689 WCA196688:WCA196689 WLW196688:WLW196689 WVS196688:WVS196689 J262224:J262225 JG262224:JG262225 TC262224:TC262225 ACY262224:ACY262225 AMU262224:AMU262225 AWQ262224:AWQ262225 BGM262224:BGM262225 BQI262224:BQI262225 CAE262224:CAE262225 CKA262224:CKA262225 CTW262224:CTW262225 DDS262224:DDS262225 DNO262224:DNO262225 DXK262224:DXK262225 EHG262224:EHG262225 ERC262224:ERC262225 FAY262224:FAY262225 FKU262224:FKU262225 FUQ262224:FUQ262225 GEM262224:GEM262225 GOI262224:GOI262225 GYE262224:GYE262225 HIA262224:HIA262225 HRW262224:HRW262225 IBS262224:IBS262225 ILO262224:ILO262225 IVK262224:IVK262225 JFG262224:JFG262225 JPC262224:JPC262225 JYY262224:JYY262225 KIU262224:KIU262225 KSQ262224:KSQ262225 LCM262224:LCM262225 LMI262224:LMI262225 LWE262224:LWE262225 MGA262224:MGA262225 MPW262224:MPW262225 MZS262224:MZS262225 NJO262224:NJO262225 NTK262224:NTK262225 ODG262224:ODG262225 ONC262224:ONC262225 OWY262224:OWY262225 PGU262224:PGU262225 PQQ262224:PQQ262225 QAM262224:QAM262225 QKI262224:QKI262225 QUE262224:QUE262225 REA262224:REA262225 RNW262224:RNW262225 RXS262224:RXS262225 SHO262224:SHO262225 SRK262224:SRK262225 TBG262224:TBG262225 TLC262224:TLC262225 TUY262224:TUY262225 UEU262224:UEU262225 UOQ262224:UOQ262225 UYM262224:UYM262225 VII262224:VII262225 VSE262224:VSE262225 WCA262224:WCA262225 WLW262224:WLW262225 WVS262224:WVS262225 J327760:J327761 JG327760:JG327761 TC327760:TC327761 ACY327760:ACY327761 AMU327760:AMU327761 AWQ327760:AWQ327761 BGM327760:BGM327761 BQI327760:BQI327761 CAE327760:CAE327761 CKA327760:CKA327761 CTW327760:CTW327761 DDS327760:DDS327761 DNO327760:DNO327761 DXK327760:DXK327761 EHG327760:EHG327761 ERC327760:ERC327761 FAY327760:FAY327761 FKU327760:FKU327761 FUQ327760:FUQ327761 GEM327760:GEM327761 GOI327760:GOI327761 GYE327760:GYE327761 HIA327760:HIA327761 HRW327760:HRW327761 IBS327760:IBS327761 ILO327760:ILO327761 IVK327760:IVK327761 JFG327760:JFG327761 JPC327760:JPC327761 JYY327760:JYY327761 KIU327760:KIU327761 KSQ327760:KSQ327761 LCM327760:LCM327761 LMI327760:LMI327761 LWE327760:LWE327761 MGA327760:MGA327761 MPW327760:MPW327761 MZS327760:MZS327761 NJO327760:NJO327761 NTK327760:NTK327761 ODG327760:ODG327761 ONC327760:ONC327761 OWY327760:OWY327761 PGU327760:PGU327761 PQQ327760:PQQ327761 QAM327760:QAM327761 QKI327760:QKI327761 QUE327760:QUE327761 REA327760:REA327761 RNW327760:RNW327761 RXS327760:RXS327761 SHO327760:SHO327761 SRK327760:SRK327761 TBG327760:TBG327761 TLC327760:TLC327761 TUY327760:TUY327761 UEU327760:UEU327761 UOQ327760:UOQ327761 UYM327760:UYM327761 VII327760:VII327761 VSE327760:VSE327761 WCA327760:WCA327761 WLW327760:WLW327761 WVS327760:WVS327761 J393296:J393297 JG393296:JG393297 TC393296:TC393297 ACY393296:ACY393297 AMU393296:AMU393297 AWQ393296:AWQ393297 BGM393296:BGM393297 BQI393296:BQI393297 CAE393296:CAE393297 CKA393296:CKA393297 CTW393296:CTW393297 DDS393296:DDS393297 DNO393296:DNO393297 DXK393296:DXK393297 EHG393296:EHG393297 ERC393296:ERC393297 FAY393296:FAY393297 FKU393296:FKU393297 FUQ393296:FUQ393297 GEM393296:GEM393297 GOI393296:GOI393297 GYE393296:GYE393297 HIA393296:HIA393297 HRW393296:HRW393297 IBS393296:IBS393297 ILO393296:ILO393297 IVK393296:IVK393297 JFG393296:JFG393297 JPC393296:JPC393297 JYY393296:JYY393297 KIU393296:KIU393297 KSQ393296:KSQ393297 LCM393296:LCM393297 LMI393296:LMI393297 LWE393296:LWE393297 MGA393296:MGA393297 MPW393296:MPW393297 MZS393296:MZS393297 NJO393296:NJO393297 NTK393296:NTK393297 ODG393296:ODG393297 ONC393296:ONC393297 OWY393296:OWY393297 PGU393296:PGU393297 PQQ393296:PQQ393297 QAM393296:QAM393297 QKI393296:QKI393297 QUE393296:QUE393297 REA393296:REA393297 RNW393296:RNW393297 RXS393296:RXS393297 SHO393296:SHO393297 SRK393296:SRK393297 TBG393296:TBG393297 TLC393296:TLC393297 TUY393296:TUY393297 UEU393296:UEU393297 UOQ393296:UOQ393297 UYM393296:UYM393297 VII393296:VII393297 VSE393296:VSE393297 WCA393296:WCA393297 WLW393296:WLW393297 WVS393296:WVS393297 J458832:J458833 JG458832:JG458833 TC458832:TC458833 ACY458832:ACY458833 AMU458832:AMU458833 AWQ458832:AWQ458833 BGM458832:BGM458833 BQI458832:BQI458833 CAE458832:CAE458833 CKA458832:CKA458833 CTW458832:CTW458833 DDS458832:DDS458833 DNO458832:DNO458833 DXK458832:DXK458833 EHG458832:EHG458833 ERC458832:ERC458833 FAY458832:FAY458833 FKU458832:FKU458833 FUQ458832:FUQ458833 GEM458832:GEM458833 GOI458832:GOI458833 GYE458832:GYE458833 HIA458832:HIA458833 HRW458832:HRW458833 IBS458832:IBS458833 ILO458832:ILO458833 IVK458832:IVK458833 JFG458832:JFG458833 JPC458832:JPC458833 JYY458832:JYY458833 KIU458832:KIU458833 KSQ458832:KSQ458833 LCM458832:LCM458833 LMI458832:LMI458833 LWE458832:LWE458833 MGA458832:MGA458833 MPW458832:MPW458833 MZS458832:MZS458833 NJO458832:NJO458833 NTK458832:NTK458833 ODG458832:ODG458833 ONC458832:ONC458833 OWY458832:OWY458833 PGU458832:PGU458833 PQQ458832:PQQ458833 QAM458832:QAM458833 QKI458832:QKI458833 QUE458832:QUE458833 REA458832:REA458833 RNW458832:RNW458833 RXS458832:RXS458833 SHO458832:SHO458833 SRK458832:SRK458833 TBG458832:TBG458833 TLC458832:TLC458833 TUY458832:TUY458833 UEU458832:UEU458833 UOQ458832:UOQ458833 UYM458832:UYM458833 VII458832:VII458833 VSE458832:VSE458833 WCA458832:WCA458833 WLW458832:WLW458833 WVS458832:WVS458833 J524368:J524369 JG524368:JG524369 TC524368:TC524369 ACY524368:ACY524369 AMU524368:AMU524369 AWQ524368:AWQ524369 BGM524368:BGM524369 BQI524368:BQI524369 CAE524368:CAE524369 CKA524368:CKA524369 CTW524368:CTW524369 DDS524368:DDS524369 DNO524368:DNO524369 DXK524368:DXK524369 EHG524368:EHG524369 ERC524368:ERC524369 FAY524368:FAY524369 FKU524368:FKU524369 FUQ524368:FUQ524369 GEM524368:GEM524369 GOI524368:GOI524369 GYE524368:GYE524369 HIA524368:HIA524369 HRW524368:HRW524369 IBS524368:IBS524369 ILO524368:ILO524369 IVK524368:IVK524369 JFG524368:JFG524369 JPC524368:JPC524369 JYY524368:JYY524369 KIU524368:KIU524369 KSQ524368:KSQ524369 LCM524368:LCM524369 LMI524368:LMI524369 LWE524368:LWE524369 MGA524368:MGA524369 MPW524368:MPW524369 MZS524368:MZS524369 NJO524368:NJO524369 NTK524368:NTK524369 ODG524368:ODG524369 ONC524368:ONC524369 OWY524368:OWY524369 PGU524368:PGU524369 PQQ524368:PQQ524369 QAM524368:QAM524369 QKI524368:QKI524369 QUE524368:QUE524369 REA524368:REA524369 RNW524368:RNW524369 RXS524368:RXS524369 SHO524368:SHO524369 SRK524368:SRK524369 TBG524368:TBG524369 TLC524368:TLC524369 TUY524368:TUY524369 UEU524368:UEU524369 UOQ524368:UOQ524369 UYM524368:UYM524369 VII524368:VII524369 VSE524368:VSE524369 WCA524368:WCA524369 WLW524368:WLW524369 WVS524368:WVS524369 J589904:J589905 JG589904:JG589905 TC589904:TC589905 ACY589904:ACY589905 AMU589904:AMU589905 AWQ589904:AWQ589905 BGM589904:BGM589905 BQI589904:BQI589905 CAE589904:CAE589905 CKA589904:CKA589905 CTW589904:CTW589905 DDS589904:DDS589905 DNO589904:DNO589905 DXK589904:DXK589905 EHG589904:EHG589905 ERC589904:ERC589905 FAY589904:FAY589905 FKU589904:FKU589905 FUQ589904:FUQ589905 GEM589904:GEM589905 GOI589904:GOI589905 GYE589904:GYE589905 HIA589904:HIA589905 HRW589904:HRW589905 IBS589904:IBS589905 ILO589904:ILO589905 IVK589904:IVK589905 JFG589904:JFG589905 JPC589904:JPC589905 JYY589904:JYY589905 KIU589904:KIU589905 KSQ589904:KSQ589905 LCM589904:LCM589905 LMI589904:LMI589905 LWE589904:LWE589905 MGA589904:MGA589905 MPW589904:MPW589905 MZS589904:MZS589905 NJO589904:NJO589905 NTK589904:NTK589905 ODG589904:ODG589905 ONC589904:ONC589905 OWY589904:OWY589905 PGU589904:PGU589905 PQQ589904:PQQ589905 QAM589904:QAM589905 QKI589904:QKI589905 QUE589904:QUE589905 REA589904:REA589905 RNW589904:RNW589905 RXS589904:RXS589905 SHO589904:SHO589905 SRK589904:SRK589905 TBG589904:TBG589905 TLC589904:TLC589905 TUY589904:TUY589905 UEU589904:UEU589905 UOQ589904:UOQ589905 UYM589904:UYM589905 VII589904:VII589905 VSE589904:VSE589905 WCA589904:WCA589905 WLW589904:WLW589905 WVS589904:WVS589905 J655440:J655441 JG655440:JG655441 TC655440:TC655441 ACY655440:ACY655441 AMU655440:AMU655441 AWQ655440:AWQ655441 BGM655440:BGM655441 BQI655440:BQI655441 CAE655440:CAE655441 CKA655440:CKA655441 CTW655440:CTW655441 DDS655440:DDS655441 DNO655440:DNO655441 DXK655440:DXK655441 EHG655440:EHG655441 ERC655440:ERC655441 FAY655440:FAY655441 FKU655440:FKU655441 FUQ655440:FUQ655441 GEM655440:GEM655441 GOI655440:GOI655441 GYE655440:GYE655441 HIA655440:HIA655441 HRW655440:HRW655441 IBS655440:IBS655441 ILO655440:ILO655441 IVK655440:IVK655441 JFG655440:JFG655441 JPC655440:JPC655441 JYY655440:JYY655441 KIU655440:KIU655441 KSQ655440:KSQ655441 LCM655440:LCM655441 LMI655440:LMI655441 LWE655440:LWE655441 MGA655440:MGA655441 MPW655440:MPW655441 MZS655440:MZS655441 NJO655440:NJO655441 NTK655440:NTK655441 ODG655440:ODG655441 ONC655440:ONC655441 OWY655440:OWY655441 PGU655440:PGU655441 PQQ655440:PQQ655441 QAM655440:QAM655441 QKI655440:QKI655441 QUE655440:QUE655441 REA655440:REA655441 RNW655440:RNW655441 RXS655440:RXS655441 SHO655440:SHO655441 SRK655440:SRK655441 TBG655440:TBG655441 TLC655440:TLC655441 TUY655440:TUY655441 UEU655440:UEU655441 UOQ655440:UOQ655441 UYM655440:UYM655441 VII655440:VII655441 VSE655440:VSE655441 WCA655440:WCA655441 WLW655440:WLW655441 WVS655440:WVS655441 J720976:J720977 JG720976:JG720977 TC720976:TC720977 ACY720976:ACY720977 AMU720976:AMU720977 AWQ720976:AWQ720977 BGM720976:BGM720977 BQI720976:BQI720977 CAE720976:CAE720977 CKA720976:CKA720977 CTW720976:CTW720977 DDS720976:DDS720977 DNO720976:DNO720977 DXK720976:DXK720977 EHG720976:EHG720977 ERC720976:ERC720977 FAY720976:FAY720977 FKU720976:FKU720977 FUQ720976:FUQ720977 GEM720976:GEM720977 GOI720976:GOI720977 GYE720976:GYE720977 HIA720976:HIA720977 HRW720976:HRW720977 IBS720976:IBS720977 ILO720976:ILO720977 IVK720976:IVK720977 JFG720976:JFG720977 JPC720976:JPC720977 JYY720976:JYY720977 KIU720976:KIU720977 KSQ720976:KSQ720977 LCM720976:LCM720977 LMI720976:LMI720977 LWE720976:LWE720977 MGA720976:MGA720977 MPW720976:MPW720977 MZS720976:MZS720977 NJO720976:NJO720977 NTK720976:NTK720977 ODG720976:ODG720977 ONC720976:ONC720977 OWY720976:OWY720977 PGU720976:PGU720977 PQQ720976:PQQ720977 QAM720976:QAM720977 QKI720976:QKI720977 QUE720976:QUE720977 REA720976:REA720977 RNW720976:RNW720977 RXS720976:RXS720977 SHO720976:SHO720977 SRK720976:SRK720977 TBG720976:TBG720977 TLC720976:TLC720977 TUY720976:TUY720977 UEU720976:UEU720977 UOQ720976:UOQ720977 UYM720976:UYM720977 VII720976:VII720977 VSE720976:VSE720977 WCA720976:WCA720977 WLW720976:WLW720977 WVS720976:WVS720977 J786512:J786513 JG786512:JG786513 TC786512:TC786513 ACY786512:ACY786513 AMU786512:AMU786513 AWQ786512:AWQ786513 BGM786512:BGM786513 BQI786512:BQI786513 CAE786512:CAE786513 CKA786512:CKA786513 CTW786512:CTW786513 DDS786512:DDS786513 DNO786512:DNO786513 DXK786512:DXK786513 EHG786512:EHG786513 ERC786512:ERC786513 FAY786512:FAY786513 FKU786512:FKU786513 FUQ786512:FUQ786513 GEM786512:GEM786513 GOI786512:GOI786513 GYE786512:GYE786513 HIA786512:HIA786513 HRW786512:HRW786513 IBS786512:IBS786513 ILO786512:ILO786513 IVK786512:IVK786513 JFG786512:JFG786513 JPC786512:JPC786513 JYY786512:JYY786513 KIU786512:KIU786513 KSQ786512:KSQ786513 LCM786512:LCM786513 LMI786512:LMI786513 LWE786512:LWE786513 MGA786512:MGA786513 MPW786512:MPW786513 MZS786512:MZS786513 NJO786512:NJO786513 NTK786512:NTK786513 ODG786512:ODG786513 ONC786512:ONC786513 OWY786512:OWY786513 PGU786512:PGU786513 PQQ786512:PQQ786513 QAM786512:QAM786513 QKI786512:QKI786513 QUE786512:QUE786513 REA786512:REA786513 RNW786512:RNW786513 RXS786512:RXS786513 SHO786512:SHO786513 SRK786512:SRK786513 TBG786512:TBG786513 TLC786512:TLC786513 TUY786512:TUY786513 UEU786512:UEU786513 UOQ786512:UOQ786513 UYM786512:UYM786513 VII786512:VII786513 VSE786512:VSE786513 WCA786512:WCA786513 WLW786512:WLW786513 WVS786512:WVS786513 J852048:J852049 JG852048:JG852049 TC852048:TC852049 ACY852048:ACY852049 AMU852048:AMU852049 AWQ852048:AWQ852049 BGM852048:BGM852049 BQI852048:BQI852049 CAE852048:CAE852049 CKA852048:CKA852049 CTW852048:CTW852049 DDS852048:DDS852049 DNO852048:DNO852049 DXK852048:DXK852049 EHG852048:EHG852049 ERC852048:ERC852049 FAY852048:FAY852049 FKU852048:FKU852049 FUQ852048:FUQ852049 GEM852048:GEM852049 GOI852048:GOI852049 GYE852048:GYE852049 HIA852048:HIA852049 HRW852048:HRW852049 IBS852048:IBS852049 ILO852048:ILO852049 IVK852048:IVK852049 JFG852048:JFG852049 JPC852048:JPC852049 JYY852048:JYY852049 KIU852048:KIU852049 KSQ852048:KSQ852049 LCM852048:LCM852049 LMI852048:LMI852049 LWE852048:LWE852049 MGA852048:MGA852049 MPW852048:MPW852049 MZS852048:MZS852049 NJO852048:NJO852049 NTK852048:NTK852049 ODG852048:ODG852049 ONC852048:ONC852049 OWY852048:OWY852049 PGU852048:PGU852049 PQQ852048:PQQ852049 QAM852048:QAM852049 QKI852048:QKI852049 QUE852048:QUE852049 REA852048:REA852049 RNW852048:RNW852049 RXS852048:RXS852049 SHO852048:SHO852049 SRK852048:SRK852049 TBG852048:TBG852049 TLC852048:TLC852049 TUY852048:TUY852049 UEU852048:UEU852049 UOQ852048:UOQ852049 UYM852048:UYM852049 VII852048:VII852049 VSE852048:VSE852049 WCA852048:WCA852049 WLW852048:WLW852049 WVS852048:WVS852049 J917584:J917585 JG917584:JG917585 TC917584:TC917585 ACY917584:ACY917585 AMU917584:AMU917585 AWQ917584:AWQ917585 BGM917584:BGM917585 BQI917584:BQI917585 CAE917584:CAE917585 CKA917584:CKA917585 CTW917584:CTW917585 DDS917584:DDS917585 DNO917584:DNO917585 DXK917584:DXK917585 EHG917584:EHG917585 ERC917584:ERC917585 FAY917584:FAY917585 FKU917584:FKU917585 FUQ917584:FUQ917585 GEM917584:GEM917585 GOI917584:GOI917585 GYE917584:GYE917585 HIA917584:HIA917585 HRW917584:HRW917585 IBS917584:IBS917585 ILO917584:ILO917585 IVK917584:IVK917585 JFG917584:JFG917585 JPC917584:JPC917585 JYY917584:JYY917585 KIU917584:KIU917585 KSQ917584:KSQ917585 LCM917584:LCM917585 LMI917584:LMI917585 LWE917584:LWE917585 MGA917584:MGA917585 MPW917584:MPW917585 MZS917584:MZS917585 NJO917584:NJO917585 NTK917584:NTK917585 ODG917584:ODG917585 ONC917584:ONC917585 OWY917584:OWY917585 PGU917584:PGU917585 PQQ917584:PQQ917585 QAM917584:QAM917585 QKI917584:QKI917585 QUE917584:QUE917585 REA917584:REA917585 RNW917584:RNW917585 RXS917584:RXS917585 SHO917584:SHO917585 SRK917584:SRK917585 TBG917584:TBG917585 TLC917584:TLC917585 TUY917584:TUY917585 UEU917584:UEU917585 UOQ917584:UOQ917585 UYM917584:UYM917585 VII917584:VII917585 VSE917584:VSE917585 WCA917584:WCA917585 WLW917584:WLW917585 WVS917584:WVS917585 J983120:J983121 JG983120:JG983121 TC983120:TC983121 ACY983120:ACY983121 AMU983120:AMU983121 AWQ983120:AWQ983121 BGM983120:BGM983121 BQI983120:BQI983121 CAE983120:CAE983121 CKA983120:CKA983121 CTW983120:CTW983121 DDS983120:DDS983121 DNO983120:DNO983121 DXK983120:DXK983121 EHG983120:EHG983121 ERC983120:ERC983121 FAY983120:FAY983121 FKU983120:FKU983121 FUQ983120:FUQ983121 GEM983120:GEM983121 GOI983120:GOI983121 GYE983120:GYE983121 HIA983120:HIA983121 HRW983120:HRW983121 IBS983120:IBS983121 ILO983120:ILO983121 IVK983120:IVK983121 JFG983120:JFG983121 JPC983120:JPC983121 JYY983120:JYY983121 KIU983120:KIU983121 KSQ983120:KSQ983121 LCM983120:LCM983121 LMI983120:LMI983121 LWE983120:LWE983121 MGA983120:MGA983121 MPW983120:MPW983121 MZS983120:MZS983121 NJO983120:NJO983121 NTK983120:NTK983121 ODG983120:ODG983121 ONC983120:ONC983121 OWY983120:OWY983121 PGU983120:PGU983121 PQQ983120:PQQ983121 QAM983120:QAM983121 QKI983120:QKI983121 QUE983120:QUE983121 REA983120:REA983121 RNW983120:RNW983121 RXS983120:RXS983121 SHO983120:SHO983121 SRK983120:SRK983121 TBG983120:TBG983121 TLC983120:TLC983121 TUY983120:TUY983121 UEU983120:UEU983121 UOQ983120:UOQ983121 UYM983120:UYM983121 VII983120:VII983121 VSE983120:VSE983121 WCA983120:WCA983121 WLW983120:WLW983121 WVS983120:WVS983121 WVS983090:WVS983091 JG57:JG59 TC57:TC59 ACY57:ACY59 AMU57:AMU59 AWQ57:AWQ59 BGM57:BGM59 BQI57:BQI59 CAE57:CAE59 CKA57:CKA59 CTW57:CTW59 DDS57:DDS59 DNO57:DNO59 DXK57:DXK59 EHG57:EHG59 ERC57:ERC59 FAY57:FAY59 FKU57:FKU59 FUQ57:FUQ59 GEM57:GEM59 GOI57:GOI59 GYE57:GYE59 HIA57:HIA59 HRW57:HRW59 IBS57:IBS59 ILO57:ILO59 IVK57:IVK59 JFG57:JFG59 JPC57:JPC59 JYY57:JYY59 KIU57:KIU59 KSQ57:KSQ59 LCM57:LCM59 LMI57:LMI59 LWE57:LWE59 MGA57:MGA59 MPW57:MPW59 MZS57:MZS59 NJO57:NJO59 NTK57:NTK59 ODG57:ODG59 ONC57:ONC59 OWY57:OWY59 PGU57:PGU59 PQQ57:PQQ59 QAM57:QAM59 QKI57:QKI59 QUE57:QUE59 REA57:REA59 RNW57:RNW59 RXS57:RXS59 SHO57:SHO59 SRK57:SRK59 TBG57:TBG59 TLC57:TLC59 TUY57:TUY59 UEU57:UEU59 UOQ57:UOQ59 UYM57:UYM59 VII57:VII59 VSE57:VSE59 WCA57:WCA59 WLW57:WLW59 WVS57:WVS59 J65593:J65595 JG65593:JG65595 TC65593:TC65595 ACY65593:ACY65595 AMU65593:AMU65595 AWQ65593:AWQ65595 BGM65593:BGM65595 BQI65593:BQI65595 CAE65593:CAE65595 CKA65593:CKA65595 CTW65593:CTW65595 DDS65593:DDS65595 DNO65593:DNO65595 DXK65593:DXK65595 EHG65593:EHG65595 ERC65593:ERC65595 FAY65593:FAY65595 FKU65593:FKU65595 FUQ65593:FUQ65595 GEM65593:GEM65595 GOI65593:GOI65595 GYE65593:GYE65595 HIA65593:HIA65595 HRW65593:HRW65595 IBS65593:IBS65595 ILO65593:ILO65595 IVK65593:IVK65595 JFG65593:JFG65595 JPC65593:JPC65595 JYY65593:JYY65595 KIU65593:KIU65595 KSQ65593:KSQ65595 LCM65593:LCM65595 LMI65593:LMI65595 LWE65593:LWE65595 MGA65593:MGA65595 MPW65593:MPW65595 MZS65593:MZS65595 NJO65593:NJO65595 NTK65593:NTK65595 ODG65593:ODG65595 ONC65593:ONC65595 OWY65593:OWY65595 PGU65593:PGU65595 PQQ65593:PQQ65595 QAM65593:QAM65595 QKI65593:QKI65595 QUE65593:QUE65595 REA65593:REA65595 RNW65593:RNW65595 RXS65593:RXS65595 SHO65593:SHO65595 SRK65593:SRK65595 TBG65593:TBG65595 TLC65593:TLC65595 TUY65593:TUY65595 UEU65593:UEU65595 UOQ65593:UOQ65595 UYM65593:UYM65595 VII65593:VII65595 VSE65593:VSE65595 WCA65593:WCA65595 WLW65593:WLW65595 WVS65593:WVS65595 J131129:J131131 JG131129:JG131131 TC131129:TC131131 ACY131129:ACY131131 AMU131129:AMU131131 AWQ131129:AWQ131131 BGM131129:BGM131131 BQI131129:BQI131131 CAE131129:CAE131131 CKA131129:CKA131131 CTW131129:CTW131131 DDS131129:DDS131131 DNO131129:DNO131131 DXK131129:DXK131131 EHG131129:EHG131131 ERC131129:ERC131131 FAY131129:FAY131131 FKU131129:FKU131131 FUQ131129:FUQ131131 GEM131129:GEM131131 GOI131129:GOI131131 GYE131129:GYE131131 HIA131129:HIA131131 HRW131129:HRW131131 IBS131129:IBS131131 ILO131129:ILO131131 IVK131129:IVK131131 JFG131129:JFG131131 JPC131129:JPC131131 JYY131129:JYY131131 KIU131129:KIU131131 KSQ131129:KSQ131131 LCM131129:LCM131131 LMI131129:LMI131131 LWE131129:LWE131131 MGA131129:MGA131131 MPW131129:MPW131131 MZS131129:MZS131131 NJO131129:NJO131131 NTK131129:NTK131131 ODG131129:ODG131131 ONC131129:ONC131131 OWY131129:OWY131131 PGU131129:PGU131131 PQQ131129:PQQ131131 QAM131129:QAM131131 QKI131129:QKI131131 QUE131129:QUE131131 REA131129:REA131131 RNW131129:RNW131131 RXS131129:RXS131131 SHO131129:SHO131131 SRK131129:SRK131131 TBG131129:TBG131131 TLC131129:TLC131131 TUY131129:TUY131131 UEU131129:UEU131131 UOQ131129:UOQ131131 UYM131129:UYM131131 VII131129:VII131131 VSE131129:VSE131131 WCA131129:WCA131131 WLW131129:WLW131131 WVS131129:WVS131131 J196665:J196667 JG196665:JG196667 TC196665:TC196667 ACY196665:ACY196667 AMU196665:AMU196667 AWQ196665:AWQ196667 BGM196665:BGM196667 BQI196665:BQI196667 CAE196665:CAE196667 CKA196665:CKA196667 CTW196665:CTW196667 DDS196665:DDS196667 DNO196665:DNO196667 DXK196665:DXK196667 EHG196665:EHG196667 ERC196665:ERC196667 FAY196665:FAY196667 FKU196665:FKU196667 FUQ196665:FUQ196667 GEM196665:GEM196667 GOI196665:GOI196667 GYE196665:GYE196667 HIA196665:HIA196667 HRW196665:HRW196667 IBS196665:IBS196667 ILO196665:ILO196667 IVK196665:IVK196667 JFG196665:JFG196667 JPC196665:JPC196667 JYY196665:JYY196667 KIU196665:KIU196667 KSQ196665:KSQ196667 LCM196665:LCM196667 LMI196665:LMI196667 LWE196665:LWE196667 MGA196665:MGA196667 MPW196665:MPW196667 MZS196665:MZS196667 NJO196665:NJO196667 NTK196665:NTK196667 ODG196665:ODG196667 ONC196665:ONC196667 OWY196665:OWY196667 PGU196665:PGU196667 PQQ196665:PQQ196667 QAM196665:QAM196667 QKI196665:QKI196667 QUE196665:QUE196667 REA196665:REA196667 RNW196665:RNW196667 RXS196665:RXS196667 SHO196665:SHO196667 SRK196665:SRK196667 TBG196665:TBG196667 TLC196665:TLC196667 TUY196665:TUY196667 UEU196665:UEU196667 UOQ196665:UOQ196667 UYM196665:UYM196667 VII196665:VII196667 VSE196665:VSE196667 WCA196665:WCA196667 WLW196665:WLW196667 WVS196665:WVS196667 J262201:J262203 JG262201:JG262203 TC262201:TC262203 ACY262201:ACY262203 AMU262201:AMU262203 AWQ262201:AWQ262203 BGM262201:BGM262203 BQI262201:BQI262203 CAE262201:CAE262203 CKA262201:CKA262203 CTW262201:CTW262203 DDS262201:DDS262203 DNO262201:DNO262203 DXK262201:DXK262203 EHG262201:EHG262203 ERC262201:ERC262203 FAY262201:FAY262203 FKU262201:FKU262203 FUQ262201:FUQ262203 GEM262201:GEM262203 GOI262201:GOI262203 GYE262201:GYE262203 HIA262201:HIA262203 HRW262201:HRW262203 IBS262201:IBS262203 ILO262201:ILO262203 IVK262201:IVK262203 JFG262201:JFG262203 JPC262201:JPC262203 JYY262201:JYY262203 KIU262201:KIU262203 KSQ262201:KSQ262203 LCM262201:LCM262203 LMI262201:LMI262203 LWE262201:LWE262203 MGA262201:MGA262203 MPW262201:MPW262203 MZS262201:MZS262203 NJO262201:NJO262203 NTK262201:NTK262203 ODG262201:ODG262203 ONC262201:ONC262203 OWY262201:OWY262203 PGU262201:PGU262203 PQQ262201:PQQ262203 QAM262201:QAM262203 QKI262201:QKI262203 QUE262201:QUE262203 REA262201:REA262203 RNW262201:RNW262203 RXS262201:RXS262203 SHO262201:SHO262203 SRK262201:SRK262203 TBG262201:TBG262203 TLC262201:TLC262203 TUY262201:TUY262203 UEU262201:UEU262203 UOQ262201:UOQ262203 UYM262201:UYM262203 VII262201:VII262203 VSE262201:VSE262203 WCA262201:WCA262203 WLW262201:WLW262203 WVS262201:WVS262203 J327737:J327739 JG327737:JG327739 TC327737:TC327739 ACY327737:ACY327739 AMU327737:AMU327739 AWQ327737:AWQ327739 BGM327737:BGM327739 BQI327737:BQI327739 CAE327737:CAE327739 CKA327737:CKA327739 CTW327737:CTW327739 DDS327737:DDS327739 DNO327737:DNO327739 DXK327737:DXK327739 EHG327737:EHG327739 ERC327737:ERC327739 FAY327737:FAY327739 FKU327737:FKU327739 FUQ327737:FUQ327739 GEM327737:GEM327739 GOI327737:GOI327739 GYE327737:GYE327739 HIA327737:HIA327739 HRW327737:HRW327739 IBS327737:IBS327739 ILO327737:ILO327739 IVK327737:IVK327739 JFG327737:JFG327739 JPC327737:JPC327739 JYY327737:JYY327739 KIU327737:KIU327739 KSQ327737:KSQ327739 LCM327737:LCM327739 LMI327737:LMI327739 LWE327737:LWE327739 MGA327737:MGA327739 MPW327737:MPW327739 MZS327737:MZS327739 NJO327737:NJO327739 NTK327737:NTK327739 ODG327737:ODG327739 ONC327737:ONC327739 OWY327737:OWY327739 PGU327737:PGU327739 PQQ327737:PQQ327739 QAM327737:QAM327739 QKI327737:QKI327739 QUE327737:QUE327739 REA327737:REA327739 RNW327737:RNW327739 RXS327737:RXS327739 SHO327737:SHO327739 SRK327737:SRK327739 TBG327737:TBG327739 TLC327737:TLC327739 TUY327737:TUY327739 UEU327737:UEU327739 UOQ327737:UOQ327739 UYM327737:UYM327739 VII327737:VII327739 VSE327737:VSE327739 WCA327737:WCA327739 WLW327737:WLW327739 WVS327737:WVS327739 J393273:J393275 JG393273:JG393275 TC393273:TC393275 ACY393273:ACY393275 AMU393273:AMU393275 AWQ393273:AWQ393275 BGM393273:BGM393275 BQI393273:BQI393275 CAE393273:CAE393275 CKA393273:CKA393275 CTW393273:CTW393275 DDS393273:DDS393275 DNO393273:DNO393275 DXK393273:DXK393275 EHG393273:EHG393275 ERC393273:ERC393275 FAY393273:FAY393275 FKU393273:FKU393275 FUQ393273:FUQ393275 GEM393273:GEM393275 GOI393273:GOI393275 GYE393273:GYE393275 HIA393273:HIA393275 HRW393273:HRW393275 IBS393273:IBS393275 ILO393273:ILO393275 IVK393273:IVK393275 JFG393273:JFG393275 JPC393273:JPC393275 JYY393273:JYY393275 KIU393273:KIU393275 KSQ393273:KSQ393275 LCM393273:LCM393275 LMI393273:LMI393275 LWE393273:LWE393275 MGA393273:MGA393275 MPW393273:MPW393275 MZS393273:MZS393275 NJO393273:NJO393275 NTK393273:NTK393275 ODG393273:ODG393275 ONC393273:ONC393275 OWY393273:OWY393275 PGU393273:PGU393275 PQQ393273:PQQ393275 QAM393273:QAM393275 QKI393273:QKI393275 QUE393273:QUE393275 REA393273:REA393275 RNW393273:RNW393275 RXS393273:RXS393275 SHO393273:SHO393275 SRK393273:SRK393275 TBG393273:TBG393275 TLC393273:TLC393275 TUY393273:TUY393275 UEU393273:UEU393275 UOQ393273:UOQ393275 UYM393273:UYM393275 VII393273:VII393275 VSE393273:VSE393275 WCA393273:WCA393275 WLW393273:WLW393275 WVS393273:WVS393275 J458809:J458811 JG458809:JG458811 TC458809:TC458811 ACY458809:ACY458811 AMU458809:AMU458811 AWQ458809:AWQ458811 BGM458809:BGM458811 BQI458809:BQI458811 CAE458809:CAE458811 CKA458809:CKA458811 CTW458809:CTW458811 DDS458809:DDS458811 DNO458809:DNO458811 DXK458809:DXK458811 EHG458809:EHG458811 ERC458809:ERC458811 FAY458809:FAY458811 FKU458809:FKU458811 FUQ458809:FUQ458811 GEM458809:GEM458811 GOI458809:GOI458811 GYE458809:GYE458811 HIA458809:HIA458811 HRW458809:HRW458811 IBS458809:IBS458811 ILO458809:ILO458811 IVK458809:IVK458811 JFG458809:JFG458811 JPC458809:JPC458811 JYY458809:JYY458811 KIU458809:KIU458811 KSQ458809:KSQ458811 LCM458809:LCM458811 LMI458809:LMI458811 LWE458809:LWE458811 MGA458809:MGA458811 MPW458809:MPW458811 MZS458809:MZS458811 NJO458809:NJO458811 NTK458809:NTK458811 ODG458809:ODG458811 ONC458809:ONC458811 OWY458809:OWY458811 PGU458809:PGU458811 PQQ458809:PQQ458811 QAM458809:QAM458811 QKI458809:QKI458811 QUE458809:QUE458811 REA458809:REA458811 RNW458809:RNW458811 RXS458809:RXS458811 SHO458809:SHO458811 SRK458809:SRK458811 TBG458809:TBG458811 TLC458809:TLC458811 TUY458809:TUY458811 UEU458809:UEU458811 UOQ458809:UOQ458811 UYM458809:UYM458811 VII458809:VII458811 VSE458809:VSE458811 WCA458809:WCA458811 WLW458809:WLW458811 WVS458809:WVS458811 J524345:J524347 JG524345:JG524347 TC524345:TC524347 ACY524345:ACY524347 AMU524345:AMU524347 AWQ524345:AWQ524347 BGM524345:BGM524347 BQI524345:BQI524347 CAE524345:CAE524347 CKA524345:CKA524347 CTW524345:CTW524347 DDS524345:DDS524347 DNO524345:DNO524347 DXK524345:DXK524347 EHG524345:EHG524347 ERC524345:ERC524347 FAY524345:FAY524347 FKU524345:FKU524347 FUQ524345:FUQ524347 GEM524345:GEM524347 GOI524345:GOI524347 GYE524345:GYE524347 HIA524345:HIA524347 HRW524345:HRW524347 IBS524345:IBS524347 ILO524345:ILO524347 IVK524345:IVK524347 JFG524345:JFG524347 JPC524345:JPC524347 JYY524345:JYY524347 KIU524345:KIU524347 KSQ524345:KSQ524347 LCM524345:LCM524347 LMI524345:LMI524347 LWE524345:LWE524347 MGA524345:MGA524347 MPW524345:MPW524347 MZS524345:MZS524347 NJO524345:NJO524347 NTK524345:NTK524347 ODG524345:ODG524347 ONC524345:ONC524347 OWY524345:OWY524347 PGU524345:PGU524347 PQQ524345:PQQ524347 QAM524345:QAM524347 QKI524345:QKI524347 QUE524345:QUE524347 REA524345:REA524347 RNW524345:RNW524347 RXS524345:RXS524347 SHO524345:SHO524347 SRK524345:SRK524347 TBG524345:TBG524347 TLC524345:TLC524347 TUY524345:TUY524347 UEU524345:UEU524347 UOQ524345:UOQ524347 UYM524345:UYM524347 VII524345:VII524347 VSE524345:VSE524347 WCA524345:WCA524347 WLW524345:WLW524347 WVS524345:WVS524347 J589881:J589883 JG589881:JG589883 TC589881:TC589883 ACY589881:ACY589883 AMU589881:AMU589883 AWQ589881:AWQ589883 BGM589881:BGM589883 BQI589881:BQI589883 CAE589881:CAE589883 CKA589881:CKA589883 CTW589881:CTW589883 DDS589881:DDS589883 DNO589881:DNO589883 DXK589881:DXK589883 EHG589881:EHG589883 ERC589881:ERC589883 FAY589881:FAY589883 FKU589881:FKU589883 FUQ589881:FUQ589883 GEM589881:GEM589883 GOI589881:GOI589883 GYE589881:GYE589883 HIA589881:HIA589883 HRW589881:HRW589883 IBS589881:IBS589883 ILO589881:ILO589883 IVK589881:IVK589883 JFG589881:JFG589883 JPC589881:JPC589883 JYY589881:JYY589883 KIU589881:KIU589883 KSQ589881:KSQ589883 LCM589881:LCM589883 LMI589881:LMI589883 LWE589881:LWE589883 MGA589881:MGA589883 MPW589881:MPW589883 MZS589881:MZS589883 NJO589881:NJO589883 NTK589881:NTK589883 ODG589881:ODG589883 ONC589881:ONC589883 OWY589881:OWY589883 PGU589881:PGU589883 PQQ589881:PQQ589883 QAM589881:QAM589883 QKI589881:QKI589883 QUE589881:QUE589883 REA589881:REA589883 RNW589881:RNW589883 RXS589881:RXS589883 SHO589881:SHO589883 SRK589881:SRK589883 TBG589881:TBG589883 TLC589881:TLC589883 TUY589881:TUY589883 UEU589881:UEU589883 UOQ589881:UOQ589883 UYM589881:UYM589883 VII589881:VII589883 VSE589881:VSE589883 WCA589881:WCA589883 WLW589881:WLW589883 WVS589881:WVS589883 J655417:J655419 JG655417:JG655419 TC655417:TC655419 ACY655417:ACY655419 AMU655417:AMU655419 AWQ655417:AWQ655419 BGM655417:BGM655419 BQI655417:BQI655419 CAE655417:CAE655419 CKA655417:CKA655419 CTW655417:CTW655419 DDS655417:DDS655419 DNO655417:DNO655419 DXK655417:DXK655419 EHG655417:EHG655419 ERC655417:ERC655419 FAY655417:FAY655419 FKU655417:FKU655419 FUQ655417:FUQ655419 GEM655417:GEM655419 GOI655417:GOI655419 GYE655417:GYE655419 HIA655417:HIA655419 HRW655417:HRW655419 IBS655417:IBS655419 ILO655417:ILO655419 IVK655417:IVK655419 JFG655417:JFG655419 JPC655417:JPC655419 JYY655417:JYY655419 KIU655417:KIU655419 KSQ655417:KSQ655419 LCM655417:LCM655419 LMI655417:LMI655419 LWE655417:LWE655419 MGA655417:MGA655419 MPW655417:MPW655419 MZS655417:MZS655419 NJO655417:NJO655419 NTK655417:NTK655419 ODG655417:ODG655419 ONC655417:ONC655419 OWY655417:OWY655419 PGU655417:PGU655419 PQQ655417:PQQ655419 QAM655417:QAM655419 QKI655417:QKI655419 QUE655417:QUE655419 REA655417:REA655419 RNW655417:RNW655419 RXS655417:RXS655419 SHO655417:SHO655419 SRK655417:SRK655419 TBG655417:TBG655419 TLC655417:TLC655419 TUY655417:TUY655419 UEU655417:UEU655419 UOQ655417:UOQ655419 UYM655417:UYM655419 VII655417:VII655419 VSE655417:VSE655419 WCA655417:WCA655419 WLW655417:WLW655419 WVS655417:WVS655419 J720953:J720955 JG720953:JG720955 TC720953:TC720955 ACY720953:ACY720955 AMU720953:AMU720955 AWQ720953:AWQ720955 BGM720953:BGM720955 BQI720953:BQI720955 CAE720953:CAE720955 CKA720953:CKA720955 CTW720953:CTW720955 DDS720953:DDS720955 DNO720953:DNO720955 DXK720953:DXK720955 EHG720953:EHG720955 ERC720953:ERC720955 FAY720953:FAY720955 FKU720953:FKU720955 FUQ720953:FUQ720955 GEM720953:GEM720955 GOI720953:GOI720955 GYE720953:GYE720955 HIA720953:HIA720955 HRW720953:HRW720955 IBS720953:IBS720955 ILO720953:ILO720955 IVK720953:IVK720955 JFG720953:JFG720955 JPC720953:JPC720955 JYY720953:JYY720955 KIU720953:KIU720955 KSQ720953:KSQ720955 LCM720953:LCM720955 LMI720953:LMI720955 LWE720953:LWE720955 MGA720953:MGA720955 MPW720953:MPW720955 MZS720953:MZS720955 NJO720953:NJO720955 NTK720953:NTK720955 ODG720953:ODG720955 ONC720953:ONC720955 OWY720953:OWY720955 PGU720953:PGU720955 PQQ720953:PQQ720955 QAM720953:QAM720955 QKI720953:QKI720955 QUE720953:QUE720955 REA720953:REA720955 RNW720953:RNW720955 RXS720953:RXS720955 SHO720953:SHO720955 SRK720953:SRK720955 TBG720953:TBG720955 TLC720953:TLC720955 TUY720953:TUY720955 UEU720953:UEU720955 UOQ720953:UOQ720955 UYM720953:UYM720955 VII720953:VII720955 VSE720953:VSE720955 WCA720953:WCA720955 WLW720953:WLW720955 WVS720953:WVS720955 J786489:J786491 JG786489:JG786491 TC786489:TC786491 ACY786489:ACY786491 AMU786489:AMU786491 AWQ786489:AWQ786491 BGM786489:BGM786491 BQI786489:BQI786491 CAE786489:CAE786491 CKA786489:CKA786491 CTW786489:CTW786491 DDS786489:DDS786491 DNO786489:DNO786491 DXK786489:DXK786491 EHG786489:EHG786491 ERC786489:ERC786491 FAY786489:FAY786491 FKU786489:FKU786491 FUQ786489:FUQ786491 GEM786489:GEM786491 GOI786489:GOI786491 GYE786489:GYE786491 HIA786489:HIA786491 HRW786489:HRW786491 IBS786489:IBS786491 ILO786489:ILO786491 IVK786489:IVK786491 JFG786489:JFG786491 JPC786489:JPC786491 JYY786489:JYY786491 KIU786489:KIU786491 KSQ786489:KSQ786491 LCM786489:LCM786491 LMI786489:LMI786491 LWE786489:LWE786491 MGA786489:MGA786491 MPW786489:MPW786491 MZS786489:MZS786491 NJO786489:NJO786491 NTK786489:NTK786491 ODG786489:ODG786491 ONC786489:ONC786491 OWY786489:OWY786491 PGU786489:PGU786491 PQQ786489:PQQ786491 QAM786489:QAM786491 QKI786489:QKI786491 QUE786489:QUE786491 REA786489:REA786491 RNW786489:RNW786491 RXS786489:RXS786491 SHO786489:SHO786491 SRK786489:SRK786491 TBG786489:TBG786491 TLC786489:TLC786491 TUY786489:TUY786491 UEU786489:UEU786491 UOQ786489:UOQ786491 UYM786489:UYM786491 VII786489:VII786491 VSE786489:VSE786491 WCA786489:WCA786491 WLW786489:WLW786491 WVS786489:WVS786491 J852025:J852027 JG852025:JG852027 TC852025:TC852027 ACY852025:ACY852027 AMU852025:AMU852027 AWQ852025:AWQ852027 BGM852025:BGM852027 BQI852025:BQI852027 CAE852025:CAE852027 CKA852025:CKA852027 CTW852025:CTW852027 DDS852025:DDS852027 DNO852025:DNO852027 DXK852025:DXK852027 EHG852025:EHG852027 ERC852025:ERC852027 FAY852025:FAY852027 FKU852025:FKU852027 FUQ852025:FUQ852027 GEM852025:GEM852027 GOI852025:GOI852027 GYE852025:GYE852027 HIA852025:HIA852027 HRW852025:HRW852027 IBS852025:IBS852027 ILO852025:ILO852027 IVK852025:IVK852027 JFG852025:JFG852027 JPC852025:JPC852027 JYY852025:JYY852027 KIU852025:KIU852027 KSQ852025:KSQ852027 LCM852025:LCM852027 LMI852025:LMI852027 LWE852025:LWE852027 MGA852025:MGA852027 MPW852025:MPW852027 MZS852025:MZS852027 NJO852025:NJO852027 NTK852025:NTK852027 ODG852025:ODG852027 ONC852025:ONC852027 OWY852025:OWY852027 PGU852025:PGU852027 PQQ852025:PQQ852027 QAM852025:QAM852027 QKI852025:QKI852027 QUE852025:QUE852027 REA852025:REA852027 RNW852025:RNW852027 RXS852025:RXS852027 SHO852025:SHO852027 SRK852025:SRK852027 TBG852025:TBG852027 TLC852025:TLC852027 TUY852025:TUY852027 UEU852025:UEU852027 UOQ852025:UOQ852027 UYM852025:UYM852027 VII852025:VII852027 VSE852025:VSE852027 WCA852025:WCA852027 WLW852025:WLW852027 WVS852025:WVS852027 J917561:J917563 JG917561:JG917563 TC917561:TC917563 ACY917561:ACY917563 AMU917561:AMU917563 AWQ917561:AWQ917563 BGM917561:BGM917563 BQI917561:BQI917563 CAE917561:CAE917563 CKA917561:CKA917563 CTW917561:CTW917563 DDS917561:DDS917563 DNO917561:DNO917563 DXK917561:DXK917563 EHG917561:EHG917563 ERC917561:ERC917563 FAY917561:FAY917563 FKU917561:FKU917563 FUQ917561:FUQ917563 GEM917561:GEM917563 GOI917561:GOI917563 GYE917561:GYE917563 HIA917561:HIA917563 HRW917561:HRW917563 IBS917561:IBS917563 ILO917561:ILO917563 IVK917561:IVK917563 JFG917561:JFG917563 JPC917561:JPC917563 JYY917561:JYY917563 KIU917561:KIU917563 KSQ917561:KSQ917563 LCM917561:LCM917563 LMI917561:LMI917563 LWE917561:LWE917563 MGA917561:MGA917563 MPW917561:MPW917563 MZS917561:MZS917563 NJO917561:NJO917563 NTK917561:NTK917563 ODG917561:ODG917563 ONC917561:ONC917563 OWY917561:OWY917563 PGU917561:PGU917563 PQQ917561:PQQ917563 QAM917561:QAM917563 QKI917561:QKI917563 QUE917561:QUE917563 REA917561:REA917563 RNW917561:RNW917563 RXS917561:RXS917563 SHO917561:SHO917563 SRK917561:SRK917563 TBG917561:TBG917563 TLC917561:TLC917563 TUY917561:TUY917563 UEU917561:UEU917563 UOQ917561:UOQ917563 UYM917561:UYM917563 VII917561:VII917563 VSE917561:VSE917563 WCA917561:WCA917563 WLW917561:WLW917563 WVS917561:WVS917563 J983097:J983099 JG983097:JG983099 TC983097:TC983099 ACY983097:ACY983099 AMU983097:AMU983099 AWQ983097:AWQ983099 BGM983097:BGM983099 BQI983097:BQI983099 CAE983097:CAE983099 CKA983097:CKA983099 CTW983097:CTW983099 DDS983097:DDS983099 DNO983097:DNO983099 DXK983097:DXK983099 EHG983097:EHG983099 ERC983097:ERC983099 FAY983097:FAY983099 FKU983097:FKU983099 FUQ983097:FUQ983099 GEM983097:GEM983099 GOI983097:GOI983099 GYE983097:GYE983099 HIA983097:HIA983099 HRW983097:HRW983099 IBS983097:IBS983099 ILO983097:ILO983099 IVK983097:IVK983099 JFG983097:JFG983099 JPC983097:JPC983099 JYY983097:JYY983099 KIU983097:KIU983099 KSQ983097:KSQ983099 LCM983097:LCM983099 LMI983097:LMI983099 LWE983097:LWE983099 MGA983097:MGA983099 MPW983097:MPW983099 MZS983097:MZS983099 NJO983097:NJO983099 NTK983097:NTK983099 ODG983097:ODG983099 ONC983097:ONC983099 OWY983097:OWY983099 PGU983097:PGU983099 PQQ983097:PQQ983099 QAM983097:QAM983099 QKI983097:QKI983099 QUE983097:QUE983099 REA983097:REA983099 RNW983097:RNW983099 RXS983097:RXS983099 SHO983097:SHO983099 SRK983097:SRK983099 TBG983097:TBG983099 TLC983097:TLC983099 TUY983097:TUY983099 UEU983097:UEU983099 UOQ983097:UOQ983099 UYM983097:UYM983099 VII983097:VII983099 VSE983097:VSE983099 WCA983097:WCA983099 WLW983097:WLW983099 WVS983097:WVS983099 J50:J51 JG50:JG51 TC50:TC51 ACY50:ACY51 AMU50:AMU51 AWQ50:AWQ51 BGM50:BGM51 BQI50:BQI51 CAE50:CAE51 CKA50:CKA51 CTW50:CTW51 DDS50:DDS51 DNO50:DNO51 DXK50:DXK51 EHG50:EHG51 ERC50:ERC51 FAY50:FAY51 FKU50:FKU51 FUQ50:FUQ51 GEM50:GEM51 GOI50:GOI51 GYE50:GYE51 HIA50:HIA51 HRW50:HRW51 IBS50:IBS51 ILO50:ILO51 IVK50:IVK51 JFG50:JFG51 JPC50:JPC51 JYY50:JYY51 KIU50:KIU51 KSQ50:KSQ51 LCM50:LCM51 LMI50:LMI51 LWE50:LWE51 MGA50:MGA51 MPW50:MPW51 MZS50:MZS51 NJO50:NJO51 NTK50:NTK51 ODG50:ODG51 ONC50:ONC51 OWY50:OWY51 PGU50:PGU51 PQQ50:PQQ51 QAM50:QAM51 QKI50:QKI51 QUE50:QUE51 REA50:REA51 RNW50:RNW51 RXS50:RXS51 SHO50:SHO51 SRK50:SRK51 TBG50:TBG51 TLC50:TLC51 TUY50:TUY51 UEU50:UEU51 UOQ50:UOQ51 UYM50:UYM51 VII50:VII51 VSE50:VSE51 WCA50:WCA51 WLW50:WLW51 WVS50:WVS51 J65586:J65587 JG65586:JG65587 TC65586:TC65587 ACY65586:ACY65587 AMU65586:AMU65587 AWQ65586:AWQ65587 BGM65586:BGM65587 BQI65586:BQI65587 CAE65586:CAE65587 CKA65586:CKA65587 CTW65586:CTW65587 DDS65586:DDS65587 DNO65586:DNO65587 DXK65586:DXK65587 EHG65586:EHG65587 ERC65586:ERC65587 FAY65586:FAY65587 FKU65586:FKU65587 FUQ65586:FUQ65587 GEM65586:GEM65587 GOI65586:GOI65587 GYE65586:GYE65587 HIA65586:HIA65587 HRW65586:HRW65587 IBS65586:IBS65587 ILO65586:ILO65587 IVK65586:IVK65587 JFG65586:JFG65587 JPC65586:JPC65587 JYY65586:JYY65587 KIU65586:KIU65587 KSQ65586:KSQ65587 LCM65586:LCM65587 LMI65586:LMI65587 LWE65586:LWE65587 MGA65586:MGA65587 MPW65586:MPW65587 MZS65586:MZS65587 NJO65586:NJO65587 NTK65586:NTK65587 ODG65586:ODG65587 ONC65586:ONC65587 OWY65586:OWY65587 PGU65586:PGU65587 PQQ65586:PQQ65587 QAM65586:QAM65587 QKI65586:QKI65587 QUE65586:QUE65587 REA65586:REA65587 RNW65586:RNW65587 RXS65586:RXS65587 SHO65586:SHO65587 SRK65586:SRK65587 TBG65586:TBG65587 TLC65586:TLC65587 TUY65586:TUY65587 UEU65586:UEU65587 UOQ65586:UOQ65587 UYM65586:UYM65587 VII65586:VII65587 VSE65586:VSE65587 WCA65586:WCA65587 WLW65586:WLW65587 WVS65586:WVS65587 J131122:J131123 JG131122:JG131123 TC131122:TC131123 ACY131122:ACY131123 AMU131122:AMU131123 AWQ131122:AWQ131123 BGM131122:BGM131123 BQI131122:BQI131123 CAE131122:CAE131123 CKA131122:CKA131123 CTW131122:CTW131123 DDS131122:DDS131123 DNO131122:DNO131123 DXK131122:DXK131123 EHG131122:EHG131123 ERC131122:ERC131123 FAY131122:FAY131123 FKU131122:FKU131123 FUQ131122:FUQ131123 GEM131122:GEM131123 GOI131122:GOI131123 GYE131122:GYE131123 HIA131122:HIA131123 HRW131122:HRW131123 IBS131122:IBS131123 ILO131122:ILO131123 IVK131122:IVK131123 JFG131122:JFG131123 JPC131122:JPC131123 JYY131122:JYY131123 KIU131122:KIU131123 KSQ131122:KSQ131123 LCM131122:LCM131123 LMI131122:LMI131123 LWE131122:LWE131123 MGA131122:MGA131123 MPW131122:MPW131123 MZS131122:MZS131123 NJO131122:NJO131123 NTK131122:NTK131123 ODG131122:ODG131123 ONC131122:ONC131123 OWY131122:OWY131123 PGU131122:PGU131123 PQQ131122:PQQ131123 QAM131122:QAM131123 QKI131122:QKI131123 QUE131122:QUE131123 REA131122:REA131123 RNW131122:RNW131123 RXS131122:RXS131123 SHO131122:SHO131123 SRK131122:SRK131123 TBG131122:TBG131123 TLC131122:TLC131123 TUY131122:TUY131123 UEU131122:UEU131123 UOQ131122:UOQ131123 UYM131122:UYM131123 VII131122:VII131123 VSE131122:VSE131123 WCA131122:WCA131123 WLW131122:WLW131123 WVS131122:WVS131123 J196658:J196659 JG196658:JG196659 TC196658:TC196659 ACY196658:ACY196659 AMU196658:AMU196659 AWQ196658:AWQ196659 BGM196658:BGM196659 BQI196658:BQI196659 CAE196658:CAE196659 CKA196658:CKA196659 CTW196658:CTW196659 DDS196658:DDS196659 DNO196658:DNO196659 DXK196658:DXK196659 EHG196658:EHG196659 ERC196658:ERC196659 FAY196658:FAY196659 FKU196658:FKU196659 FUQ196658:FUQ196659 GEM196658:GEM196659 GOI196658:GOI196659 GYE196658:GYE196659 HIA196658:HIA196659 HRW196658:HRW196659 IBS196658:IBS196659 ILO196658:ILO196659 IVK196658:IVK196659 JFG196658:JFG196659 JPC196658:JPC196659 JYY196658:JYY196659 KIU196658:KIU196659 KSQ196658:KSQ196659 LCM196658:LCM196659 LMI196658:LMI196659 LWE196658:LWE196659 MGA196658:MGA196659 MPW196658:MPW196659 MZS196658:MZS196659 NJO196658:NJO196659 NTK196658:NTK196659 ODG196658:ODG196659 ONC196658:ONC196659 OWY196658:OWY196659 PGU196658:PGU196659 PQQ196658:PQQ196659 QAM196658:QAM196659 QKI196658:QKI196659 QUE196658:QUE196659 REA196658:REA196659 RNW196658:RNW196659 RXS196658:RXS196659 SHO196658:SHO196659 SRK196658:SRK196659 TBG196658:TBG196659 TLC196658:TLC196659 TUY196658:TUY196659 UEU196658:UEU196659 UOQ196658:UOQ196659 UYM196658:UYM196659 VII196658:VII196659 VSE196658:VSE196659 WCA196658:WCA196659 WLW196658:WLW196659 WVS196658:WVS196659 J262194:J262195 JG262194:JG262195 TC262194:TC262195 ACY262194:ACY262195 AMU262194:AMU262195 AWQ262194:AWQ262195 BGM262194:BGM262195 BQI262194:BQI262195 CAE262194:CAE262195 CKA262194:CKA262195 CTW262194:CTW262195 DDS262194:DDS262195 DNO262194:DNO262195 DXK262194:DXK262195 EHG262194:EHG262195 ERC262194:ERC262195 FAY262194:FAY262195 FKU262194:FKU262195 FUQ262194:FUQ262195 GEM262194:GEM262195 GOI262194:GOI262195 GYE262194:GYE262195 HIA262194:HIA262195 HRW262194:HRW262195 IBS262194:IBS262195 ILO262194:ILO262195 IVK262194:IVK262195 JFG262194:JFG262195 JPC262194:JPC262195 JYY262194:JYY262195 KIU262194:KIU262195 KSQ262194:KSQ262195 LCM262194:LCM262195 LMI262194:LMI262195 LWE262194:LWE262195 MGA262194:MGA262195 MPW262194:MPW262195 MZS262194:MZS262195 NJO262194:NJO262195 NTK262194:NTK262195 ODG262194:ODG262195 ONC262194:ONC262195 OWY262194:OWY262195 PGU262194:PGU262195 PQQ262194:PQQ262195 QAM262194:QAM262195 QKI262194:QKI262195 QUE262194:QUE262195 REA262194:REA262195 RNW262194:RNW262195 RXS262194:RXS262195 SHO262194:SHO262195 SRK262194:SRK262195 TBG262194:TBG262195 TLC262194:TLC262195 TUY262194:TUY262195 UEU262194:UEU262195 UOQ262194:UOQ262195 UYM262194:UYM262195 VII262194:VII262195 VSE262194:VSE262195 WCA262194:WCA262195 WLW262194:WLW262195 WVS262194:WVS262195 J327730:J327731 JG327730:JG327731 TC327730:TC327731 ACY327730:ACY327731 AMU327730:AMU327731 AWQ327730:AWQ327731 BGM327730:BGM327731 BQI327730:BQI327731 CAE327730:CAE327731 CKA327730:CKA327731 CTW327730:CTW327731 DDS327730:DDS327731 DNO327730:DNO327731 DXK327730:DXK327731 EHG327730:EHG327731 ERC327730:ERC327731 FAY327730:FAY327731 FKU327730:FKU327731 FUQ327730:FUQ327731 GEM327730:GEM327731 GOI327730:GOI327731 GYE327730:GYE327731 HIA327730:HIA327731 HRW327730:HRW327731 IBS327730:IBS327731 ILO327730:ILO327731 IVK327730:IVK327731 JFG327730:JFG327731 JPC327730:JPC327731 JYY327730:JYY327731 KIU327730:KIU327731 KSQ327730:KSQ327731 LCM327730:LCM327731 LMI327730:LMI327731 LWE327730:LWE327731 MGA327730:MGA327731 MPW327730:MPW327731 MZS327730:MZS327731 NJO327730:NJO327731 NTK327730:NTK327731 ODG327730:ODG327731 ONC327730:ONC327731 OWY327730:OWY327731 PGU327730:PGU327731 PQQ327730:PQQ327731 QAM327730:QAM327731 QKI327730:QKI327731 QUE327730:QUE327731 REA327730:REA327731 RNW327730:RNW327731 RXS327730:RXS327731 SHO327730:SHO327731 SRK327730:SRK327731 TBG327730:TBG327731 TLC327730:TLC327731 TUY327730:TUY327731 UEU327730:UEU327731 UOQ327730:UOQ327731 UYM327730:UYM327731 VII327730:VII327731 VSE327730:VSE327731 WCA327730:WCA327731 WLW327730:WLW327731 WVS327730:WVS327731 J393266:J393267 JG393266:JG393267 TC393266:TC393267 ACY393266:ACY393267 AMU393266:AMU393267 AWQ393266:AWQ393267 BGM393266:BGM393267 BQI393266:BQI393267 CAE393266:CAE393267 CKA393266:CKA393267 CTW393266:CTW393267 DDS393266:DDS393267 DNO393266:DNO393267 DXK393266:DXK393267 EHG393266:EHG393267 ERC393266:ERC393267 FAY393266:FAY393267 FKU393266:FKU393267 FUQ393266:FUQ393267 GEM393266:GEM393267 GOI393266:GOI393267 GYE393266:GYE393267 HIA393266:HIA393267 HRW393266:HRW393267 IBS393266:IBS393267 ILO393266:ILO393267 IVK393266:IVK393267 JFG393266:JFG393267 JPC393266:JPC393267 JYY393266:JYY393267 KIU393266:KIU393267 KSQ393266:KSQ393267 LCM393266:LCM393267 LMI393266:LMI393267 LWE393266:LWE393267 MGA393266:MGA393267 MPW393266:MPW393267 MZS393266:MZS393267 NJO393266:NJO393267 NTK393266:NTK393267 ODG393266:ODG393267 ONC393266:ONC393267 OWY393266:OWY393267 PGU393266:PGU393267 PQQ393266:PQQ393267 QAM393266:QAM393267 QKI393266:QKI393267 QUE393266:QUE393267 REA393266:REA393267 RNW393266:RNW393267 RXS393266:RXS393267 SHO393266:SHO393267 SRK393266:SRK393267 TBG393266:TBG393267 TLC393266:TLC393267 TUY393266:TUY393267 UEU393266:UEU393267 UOQ393266:UOQ393267 UYM393266:UYM393267 VII393266:VII393267 VSE393266:VSE393267 WCA393266:WCA393267 WLW393266:WLW393267 WVS393266:WVS393267 J458802:J458803 JG458802:JG458803 TC458802:TC458803 ACY458802:ACY458803 AMU458802:AMU458803 AWQ458802:AWQ458803 BGM458802:BGM458803 BQI458802:BQI458803 CAE458802:CAE458803 CKA458802:CKA458803 CTW458802:CTW458803 DDS458802:DDS458803 DNO458802:DNO458803 DXK458802:DXK458803 EHG458802:EHG458803 ERC458802:ERC458803 FAY458802:FAY458803 FKU458802:FKU458803 FUQ458802:FUQ458803 GEM458802:GEM458803 GOI458802:GOI458803 GYE458802:GYE458803 HIA458802:HIA458803 HRW458802:HRW458803 IBS458802:IBS458803 ILO458802:ILO458803 IVK458802:IVK458803 JFG458802:JFG458803 JPC458802:JPC458803 JYY458802:JYY458803 KIU458802:KIU458803 KSQ458802:KSQ458803 LCM458802:LCM458803 LMI458802:LMI458803 LWE458802:LWE458803 MGA458802:MGA458803 MPW458802:MPW458803 MZS458802:MZS458803 NJO458802:NJO458803 NTK458802:NTK458803 ODG458802:ODG458803 ONC458802:ONC458803 OWY458802:OWY458803 PGU458802:PGU458803 PQQ458802:PQQ458803 QAM458802:QAM458803 QKI458802:QKI458803 QUE458802:QUE458803 REA458802:REA458803 RNW458802:RNW458803 RXS458802:RXS458803 SHO458802:SHO458803 SRK458802:SRK458803 TBG458802:TBG458803 TLC458802:TLC458803 TUY458802:TUY458803 UEU458802:UEU458803 UOQ458802:UOQ458803 UYM458802:UYM458803 VII458802:VII458803 VSE458802:VSE458803 WCA458802:WCA458803 WLW458802:WLW458803 WVS458802:WVS458803 J524338:J524339 JG524338:JG524339 TC524338:TC524339 ACY524338:ACY524339 AMU524338:AMU524339 AWQ524338:AWQ524339 BGM524338:BGM524339 BQI524338:BQI524339 CAE524338:CAE524339 CKA524338:CKA524339 CTW524338:CTW524339 DDS524338:DDS524339 DNO524338:DNO524339 DXK524338:DXK524339 EHG524338:EHG524339 ERC524338:ERC524339 FAY524338:FAY524339 FKU524338:FKU524339 FUQ524338:FUQ524339 GEM524338:GEM524339 GOI524338:GOI524339 GYE524338:GYE524339 HIA524338:HIA524339 HRW524338:HRW524339 IBS524338:IBS524339 ILO524338:ILO524339 IVK524338:IVK524339 JFG524338:JFG524339 JPC524338:JPC524339 JYY524338:JYY524339 KIU524338:KIU524339 KSQ524338:KSQ524339 LCM524338:LCM524339 LMI524338:LMI524339 LWE524338:LWE524339 MGA524338:MGA524339 MPW524338:MPW524339 MZS524338:MZS524339 NJO524338:NJO524339 NTK524338:NTK524339 ODG524338:ODG524339 ONC524338:ONC524339 OWY524338:OWY524339 PGU524338:PGU524339 PQQ524338:PQQ524339 QAM524338:QAM524339 QKI524338:QKI524339 QUE524338:QUE524339 REA524338:REA524339 RNW524338:RNW524339 RXS524338:RXS524339 SHO524338:SHO524339 SRK524338:SRK524339 TBG524338:TBG524339 TLC524338:TLC524339 TUY524338:TUY524339 UEU524338:UEU524339 UOQ524338:UOQ524339 UYM524338:UYM524339 VII524338:VII524339 VSE524338:VSE524339 WCA524338:WCA524339 WLW524338:WLW524339 WVS524338:WVS524339 J589874:J589875 JG589874:JG589875 TC589874:TC589875 ACY589874:ACY589875 AMU589874:AMU589875 AWQ589874:AWQ589875 BGM589874:BGM589875 BQI589874:BQI589875 CAE589874:CAE589875 CKA589874:CKA589875 CTW589874:CTW589875 DDS589874:DDS589875 DNO589874:DNO589875 DXK589874:DXK589875 EHG589874:EHG589875 ERC589874:ERC589875 FAY589874:FAY589875 FKU589874:FKU589875 FUQ589874:FUQ589875 GEM589874:GEM589875 GOI589874:GOI589875 GYE589874:GYE589875 HIA589874:HIA589875 HRW589874:HRW589875 IBS589874:IBS589875 ILO589874:ILO589875 IVK589874:IVK589875 JFG589874:JFG589875 JPC589874:JPC589875 JYY589874:JYY589875 KIU589874:KIU589875 KSQ589874:KSQ589875 LCM589874:LCM589875 LMI589874:LMI589875 LWE589874:LWE589875 MGA589874:MGA589875 MPW589874:MPW589875 MZS589874:MZS589875 NJO589874:NJO589875 NTK589874:NTK589875 ODG589874:ODG589875 ONC589874:ONC589875 OWY589874:OWY589875 PGU589874:PGU589875 PQQ589874:PQQ589875 QAM589874:QAM589875 QKI589874:QKI589875 QUE589874:QUE589875 REA589874:REA589875 RNW589874:RNW589875 RXS589874:RXS589875 SHO589874:SHO589875 SRK589874:SRK589875 TBG589874:TBG589875 TLC589874:TLC589875 TUY589874:TUY589875 UEU589874:UEU589875 UOQ589874:UOQ589875 UYM589874:UYM589875 VII589874:VII589875 VSE589874:VSE589875 WCA589874:WCA589875 WLW589874:WLW589875 WVS589874:WVS589875 J655410:J655411 JG655410:JG655411 TC655410:TC655411 ACY655410:ACY655411 AMU655410:AMU655411 AWQ655410:AWQ655411 BGM655410:BGM655411 BQI655410:BQI655411 CAE655410:CAE655411 CKA655410:CKA655411 CTW655410:CTW655411 DDS655410:DDS655411 DNO655410:DNO655411 DXK655410:DXK655411 EHG655410:EHG655411 ERC655410:ERC655411 FAY655410:FAY655411 FKU655410:FKU655411 FUQ655410:FUQ655411 GEM655410:GEM655411 GOI655410:GOI655411 GYE655410:GYE655411 HIA655410:HIA655411 HRW655410:HRW655411 IBS655410:IBS655411 ILO655410:ILO655411 IVK655410:IVK655411 JFG655410:JFG655411 JPC655410:JPC655411 JYY655410:JYY655411 KIU655410:KIU655411 KSQ655410:KSQ655411 LCM655410:LCM655411 LMI655410:LMI655411 LWE655410:LWE655411 MGA655410:MGA655411 MPW655410:MPW655411 MZS655410:MZS655411 NJO655410:NJO655411 NTK655410:NTK655411 ODG655410:ODG655411 ONC655410:ONC655411 OWY655410:OWY655411 PGU655410:PGU655411 PQQ655410:PQQ655411 QAM655410:QAM655411 QKI655410:QKI655411 QUE655410:QUE655411 REA655410:REA655411 RNW655410:RNW655411 RXS655410:RXS655411 SHO655410:SHO655411 SRK655410:SRK655411 TBG655410:TBG655411 TLC655410:TLC655411 TUY655410:TUY655411 UEU655410:UEU655411 UOQ655410:UOQ655411 UYM655410:UYM655411 VII655410:VII655411 VSE655410:VSE655411 WCA655410:WCA655411 WLW655410:WLW655411 WVS655410:WVS655411 J720946:J720947 JG720946:JG720947 TC720946:TC720947 ACY720946:ACY720947 AMU720946:AMU720947 AWQ720946:AWQ720947 BGM720946:BGM720947 BQI720946:BQI720947 CAE720946:CAE720947 CKA720946:CKA720947 CTW720946:CTW720947 DDS720946:DDS720947 DNO720946:DNO720947 DXK720946:DXK720947 EHG720946:EHG720947 ERC720946:ERC720947 FAY720946:FAY720947 FKU720946:FKU720947 FUQ720946:FUQ720947 GEM720946:GEM720947 GOI720946:GOI720947 GYE720946:GYE720947 HIA720946:HIA720947 HRW720946:HRW720947 IBS720946:IBS720947 ILO720946:ILO720947 IVK720946:IVK720947 JFG720946:JFG720947 JPC720946:JPC720947 JYY720946:JYY720947 KIU720946:KIU720947 KSQ720946:KSQ720947 LCM720946:LCM720947 LMI720946:LMI720947 LWE720946:LWE720947 MGA720946:MGA720947 MPW720946:MPW720947 MZS720946:MZS720947 NJO720946:NJO720947 NTK720946:NTK720947 ODG720946:ODG720947 ONC720946:ONC720947 OWY720946:OWY720947 PGU720946:PGU720947 PQQ720946:PQQ720947 QAM720946:QAM720947 QKI720946:QKI720947 QUE720946:QUE720947 REA720946:REA720947 RNW720946:RNW720947 RXS720946:RXS720947 SHO720946:SHO720947 SRK720946:SRK720947 TBG720946:TBG720947 TLC720946:TLC720947 TUY720946:TUY720947 UEU720946:UEU720947 UOQ720946:UOQ720947 UYM720946:UYM720947 VII720946:VII720947 VSE720946:VSE720947 WCA720946:WCA720947 WLW720946:WLW720947 WVS720946:WVS720947 J786482:J786483 JG786482:JG786483 TC786482:TC786483 ACY786482:ACY786483 AMU786482:AMU786483 AWQ786482:AWQ786483 BGM786482:BGM786483 BQI786482:BQI786483 CAE786482:CAE786483 CKA786482:CKA786483 CTW786482:CTW786483 DDS786482:DDS786483 DNO786482:DNO786483 DXK786482:DXK786483 EHG786482:EHG786483 ERC786482:ERC786483 FAY786482:FAY786483 FKU786482:FKU786483 FUQ786482:FUQ786483 GEM786482:GEM786483 GOI786482:GOI786483 GYE786482:GYE786483 HIA786482:HIA786483 HRW786482:HRW786483 IBS786482:IBS786483 ILO786482:ILO786483 IVK786482:IVK786483 JFG786482:JFG786483 JPC786482:JPC786483 JYY786482:JYY786483 KIU786482:KIU786483 KSQ786482:KSQ786483 LCM786482:LCM786483 LMI786482:LMI786483 LWE786482:LWE786483 MGA786482:MGA786483 MPW786482:MPW786483 MZS786482:MZS786483 NJO786482:NJO786483 NTK786482:NTK786483 ODG786482:ODG786483 ONC786482:ONC786483 OWY786482:OWY786483 PGU786482:PGU786483 PQQ786482:PQQ786483 QAM786482:QAM786483 QKI786482:QKI786483 QUE786482:QUE786483 REA786482:REA786483 RNW786482:RNW786483 RXS786482:RXS786483 SHO786482:SHO786483 SRK786482:SRK786483 TBG786482:TBG786483 TLC786482:TLC786483 TUY786482:TUY786483 UEU786482:UEU786483 UOQ786482:UOQ786483 UYM786482:UYM786483 VII786482:VII786483 VSE786482:VSE786483 WCA786482:WCA786483 WLW786482:WLW786483 WVS786482:WVS786483 J852018:J852019 JG852018:JG852019 TC852018:TC852019 ACY852018:ACY852019 AMU852018:AMU852019 AWQ852018:AWQ852019 BGM852018:BGM852019 BQI852018:BQI852019 CAE852018:CAE852019 CKA852018:CKA852019 CTW852018:CTW852019 DDS852018:DDS852019 DNO852018:DNO852019 DXK852018:DXK852019 EHG852018:EHG852019 ERC852018:ERC852019 FAY852018:FAY852019 FKU852018:FKU852019 FUQ852018:FUQ852019 GEM852018:GEM852019 GOI852018:GOI852019 GYE852018:GYE852019 HIA852018:HIA852019 HRW852018:HRW852019 IBS852018:IBS852019 ILO852018:ILO852019 IVK852018:IVK852019 JFG852018:JFG852019 JPC852018:JPC852019 JYY852018:JYY852019 KIU852018:KIU852019 KSQ852018:KSQ852019 LCM852018:LCM852019 LMI852018:LMI852019 LWE852018:LWE852019 MGA852018:MGA852019 MPW852018:MPW852019 MZS852018:MZS852019 NJO852018:NJO852019 NTK852018:NTK852019 ODG852018:ODG852019 ONC852018:ONC852019 OWY852018:OWY852019 PGU852018:PGU852019 PQQ852018:PQQ852019 QAM852018:QAM852019 QKI852018:QKI852019 QUE852018:QUE852019 REA852018:REA852019 RNW852018:RNW852019 RXS852018:RXS852019 SHO852018:SHO852019 SRK852018:SRK852019 TBG852018:TBG852019 TLC852018:TLC852019 TUY852018:TUY852019 UEU852018:UEU852019 UOQ852018:UOQ852019 UYM852018:UYM852019 VII852018:VII852019 VSE852018:VSE852019 WCA852018:WCA852019 WLW852018:WLW852019 WVS852018:WVS852019 J917554:J917555 JG917554:JG917555 TC917554:TC917555 ACY917554:ACY917555 AMU917554:AMU917555 AWQ917554:AWQ917555 BGM917554:BGM917555 BQI917554:BQI917555 CAE917554:CAE917555 CKA917554:CKA917555 CTW917554:CTW917555 DDS917554:DDS917555 DNO917554:DNO917555 DXK917554:DXK917555 EHG917554:EHG917555 ERC917554:ERC917555 FAY917554:FAY917555 FKU917554:FKU917555 FUQ917554:FUQ917555 GEM917554:GEM917555 GOI917554:GOI917555 GYE917554:GYE917555 HIA917554:HIA917555 HRW917554:HRW917555 IBS917554:IBS917555 ILO917554:ILO917555 IVK917554:IVK917555 JFG917554:JFG917555 JPC917554:JPC917555 JYY917554:JYY917555 KIU917554:KIU917555 KSQ917554:KSQ917555 LCM917554:LCM917555 LMI917554:LMI917555 LWE917554:LWE917555 MGA917554:MGA917555 MPW917554:MPW917555 MZS917554:MZS917555 NJO917554:NJO917555 NTK917554:NTK917555 ODG917554:ODG917555 ONC917554:ONC917555 OWY917554:OWY917555 PGU917554:PGU917555 PQQ917554:PQQ917555 QAM917554:QAM917555 QKI917554:QKI917555 QUE917554:QUE917555 REA917554:REA917555 RNW917554:RNW917555 RXS917554:RXS917555 SHO917554:SHO917555 SRK917554:SRK917555 TBG917554:TBG917555 TLC917554:TLC917555 TUY917554:TUY917555 UEU917554:UEU917555 UOQ917554:UOQ917555 UYM917554:UYM917555 VII917554:VII917555 VSE917554:VSE917555 WCA917554:WCA917555 WLW917554:WLW917555 WVS917554:WVS917555 J983090:J983091 JG983090:JG983091 TC983090:TC983091 ACY983090:ACY983091 AMU983090:AMU983091 AWQ983090:AWQ983091 BGM983090:BGM983091 BQI983090:BQI983091 CAE983090:CAE983091 CKA983090:CKA983091 CTW983090:CTW983091 DDS983090:DDS983091 DNO983090:DNO983091 DXK983090:DXK983091 EHG983090:EHG983091 ERC983090:ERC983091 FAY983090:FAY983091 FKU983090:FKU983091 FUQ983090:FUQ983091 GEM983090:GEM983091 GOI983090:GOI983091 GYE983090:GYE983091 HIA983090:HIA983091 HRW983090:HRW983091 IBS983090:IBS983091 ILO983090:ILO983091 IVK983090:IVK983091 JFG983090:JFG983091 JPC983090:JPC983091 JYY983090:JYY983091 KIU983090:KIU983091 KSQ983090:KSQ983091 LCM983090:LCM983091 LMI983090:LMI983091 LWE983090:LWE983091 MGA983090:MGA983091 MPW983090:MPW983091 MZS983090:MZS983091 NJO983090:NJO983091 NTK983090:NTK983091 ODG983090:ODG983091 ONC983090:ONC983091 OWY983090:OWY983091 PGU983090:PGU983091 PQQ983090:PQQ983091 QAM983090:QAM983091 QKI983090:QKI983091 QUE983090:QUE983091 REA983090:REA983091 RNW983090:RNW983091 RXS983090:RXS983091 SHO983090:SHO983091 SRK983090:SRK983091 TBG983090:TBG983091 TLC983090:TLC983091 TUY983090:TUY983091 UEU983090:UEU983091 UOQ983090:UOQ983091 UYM983090:UYM983091 VII983090:VII983091 VSE983090:VSE983091 WCA983090:WCA983091 WLW983090:WLW983091 J179</xm:sqref>
        </x14:dataValidation>
        <x14:dataValidation type="list" allowBlank="1" showInputMessage="1" showErrorMessage="1">
          <x14:formula1>
            <xm:f>'FR Y-15 Data'!$A$2:$A$35</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tint="0.79998168889431442"/>
  </sheetPr>
  <dimension ref="A1:EQ415"/>
  <sheetViews>
    <sheetView showGridLines="0" showWhiteSpace="0" zoomScale="85" zoomScaleNormal="85" zoomScaleSheetLayoutView="100" zoomScalePageLayoutView="40" workbookViewId="0">
      <pane xSplit="16" topLeftCell="Q1" activePane="topRight" state="frozen"/>
      <selection activeCell="D3" sqref="D3"/>
      <selection pane="topRight" activeCell="R3" sqref="R3"/>
    </sheetView>
  </sheetViews>
  <sheetFormatPr defaultRowHeight="15"/>
  <cols>
    <col min="1" max="1" width="8.7109375" customWidth="1"/>
    <col min="15" max="15" width="8.85546875" customWidth="1"/>
    <col min="16" max="17" width="8.7109375" customWidth="1"/>
    <col min="18" max="18" width="44.7109375" customWidth="1"/>
    <col min="19" max="19" width="12.7109375" customWidth="1"/>
    <col min="20" max="20" width="14.5703125" bestFit="1" customWidth="1"/>
    <col min="22" max="22" width="44.7109375" customWidth="1"/>
    <col min="23" max="23" width="12.7109375" customWidth="1"/>
    <col min="24" max="24" width="26.5703125" bestFit="1" customWidth="1"/>
    <col min="26" max="26" width="44.7109375" customWidth="1"/>
    <col min="27" max="27" width="12.7109375" customWidth="1"/>
    <col min="28" max="28" width="28.42578125" bestFit="1" customWidth="1"/>
    <col min="30" max="30" width="44.7109375" customWidth="1"/>
    <col min="31" max="31" width="12.7109375" customWidth="1"/>
    <col min="32" max="32" width="20.140625" bestFit="1" customWidth="1"/>
    <col min="34" max="34" width="44.7109375" customWidth="1"/>
    <col min="35" max="35" width="12.7109375" customWidth="1"/>
    <col min="36" max="36" width="16.28515625" bestFit="1" customWidth="1"/>
    <col min="38" max="38" width="44.7109375" customWidth="1"/>
    <col min="39" max="39" width="12.7109375" customWidth="1"/>
    <col min="40" max="40" width="20" bestFit="1" customWidth="1"/>
    <col min="42" max="42" width="44.7109375" customWidth="1"/>
    <col min="43" max="43" width="12.7109375" customWidth="1"/>
    <col min="44" max="44" width="12.5703125" bestFit="1" customWidth="1"/>
    <col min="46" max="46" width="44.7109375" customWidth="1"/>
    <col min="47" max="47" width="12.7109375" customWidth="1"/>
    <col min="48" max="48" width="15.28515625" bestFit="1" customWidth="1"/>
    <col min="50" max="50" width="44.7109375" customWidth="1"/>
    <col min="51" max="51" width="12.7109375" customWidth="1"/>
    <col min="52" max="52" width="24.140625" bestFit="1" customWidth="1"/>
    <col min="54" max="54" width="44.7109375" customWidth="1"/>
    <col min="55" max="55" width="12.7109375" customWidth="1"/>
    <col min="56" max="56" width="13.5703125" bestFit="1" customWidth="1"/>
    <col min="58" max="58" width="44.7109375" customWidth="1"/>
    <col min="59" max="59" width="12.7109375" customWidth="1"/>
    <col min="60" max="60" width="23.85546875" bestFit="1" customWidth="1"/>
    <col min="62" max="62" width="44.7109375" customWidth="1"/>
    <col min="63" max="63" width="12.7109375" customWidth="1"/>
    <col min="64" max="64" width="25.5703125" bestFit="1" customWidth="1"/>
    <col min="66" max="66" width="44.7109375" customWidth="1"/>
    <col min="67" max="67" width="12.7109375" customWidth="1"/>
    <col min="68" max="68" width="19.28515625" bestFit="1" customWidth="1"/>
  </cols>
  <sheetData>
    <row r="1" spans="2:147" ht="15" customHeight="1"/>
    <row r="2" spans="2:147" ht="15" customHeight="1">
      <c r="R2" s="202" t="str">
        <f>"Graph 1: "&amp;T3&amp;" "&amp;Indicators!$D$2</f>
        <v>Graph 1: Total Exposures (millions of USD)</v>
      </c>
      <c r="S2" s="207"/>
      <c r="T2" s="201" t="str">
        <f>Indicators!D$4</f>
        <v>RISKM350</v>
      </c>
      <c r="V2" s="202" t="str">
        <f>"Graph 2: "&amp;X3&amp;" "&amp;Indicators!$D$2</f>
        <v>Graph 2: Intra-Financial System Assets (millions of USD)</v>
      </c>
      <c r="W2" s="207"/>
      <c r="X2" s="201" t="str">
        <f>Indicators!E$4</f>
        <v>RISKM362</v>
      </c>
      <c r="Z2" s="202" t="str">
        <f>"Graph 3: "&amp;AB3&amp;" "&amp;Indicators!$D$2</f>
        <v>Graph 3: Intra-Financial System Liabilities (millions of USD)</v>
      </c>
      <c r="AA2" s="207"/>
      <c r="AB2" s="201" t="str">
        <f>Indicators!F$4</f>
        <v>RISKM370</v>
      </c>
      <c r="AD2" s="202" t="str">
        <f>"Graph 4: "&amp;AF3&amp;" "&amp;Indicators!$D$2</f>
        <v>Graph 4: Securities Outstanding (millions of USD)</v>
      </c>
      <c r="AE2" s="207"/>
      <c r="AF2" s="201" t="str">
        <f>Indicators!G$4</f>
        <v>RISKM376</v>
      </c>
      <c r="AH2" s="202" t="str">
        <f>"Graph 5: "&amp;AJ3&amp;" "&amp;Indicators!$D$2</f>
        <v>Graph 5: Payments  (millions of USD)</v>
      </c>
      <c r="AI2" s="207"/>
      <c r="AJ2" s="201" t="str">
        <f>Indicators!H4</f>
        <v>RISKM390</v>
      </c>
      <c r="AL2" s="202" t="str">
        <f>"Graph 6: "&amp;AN3&amp;" "&amp;Indicators!$D$2</f>
        <v>Graph 6: Assets Under Custody (millions of USD)</v>
      </c>
      <c r="AM2" s="207"/>
      <c r="AN2" s="201" t="str">
        <f>Indicators!I4</f>
        <v>RISKM405</v>
      </c>
      <c r="AP2" s="202" t="str">
        <f>"Graph 7: "&amp;AR3&amp;" "&amp;Indicators!$D$2</f>
        <v>Graph 7: Underwriting (millions of USD)</v>
      </c>
      <c r="AQ2" s="207"/>
      <c r="AR2" s="201" t="str">
        <f>Indicators!J4</f>
        <v>RISKM408</v>
      </c>
      <c r="AT2" s="202" t="str">
        <f>"Graph 8: "&amp;AV3&amp;" "&amp;Indicators!$D$2</f>
        <v>Graph 8: OTC Derivatives (millions of USD)</v>
      </c>
      <c r="AU2" s="207"/>
      <c r="AV2" s="201" t="str">
        <f>Indicators!K4</f>
        <v>RISKM411</v>
      </c>
      <c r="AX2" s="202" t="str">
        <f>"Graph 9: "&amp;AZ3&amp;" "&amp;Indicators!$D$2</f>
        <v>Graph 9: Trading and AFS Securities (millions of USD)</v>
      </c>
      <c r="AY2" s="207"/>
      <c r="AZ2" s="201" t="str">
        <f>Indicators!L4</f>
        <v>RISKN255</v>
      </c>
      <c r="BB2" s="202" t="str">
        <f>"Graph 10: "&amp;BD3&amp;" "&amp;Indicators!$D$2</f>
        <v>Graph 10: Level 3 Assets (millions of USD)</v>
      </c>
      <c r="BC2" s="207"/>
      <c r="BD2" s="201" t="str">
        <f>Indicators!M4</f>
        <v>RISKG506</v>
      </c>
      <c r="BF2" s="202" t="str">
        <f>"Graph 11: "&amp;BH3&amp;" "&amp;Indicators!$D$2</f>
        <v>Graph 11: Cross-Jurisdictional Claims (millions of USD)</v>
      </c>
      <c r="BG2" s="207"/>
      <c r="BH2" s="201" t="str">
        <f>Indicators!N4</f>
        <v>RISKM422</v>
      </c>
      <c r="BJ2" s="202" t="str">
        <f>"Graph 12: "&amp;BL3&amp;" "&amp;Indicators!$D$2</f>
        <v>Graph 12: Cross-Jurisdictional Liabilities (millions of USD)</v>
      </c>
      <c r="BK2" s="207"/>
      <c r="BL2" s="201" t="str">
        <f>Indicators!O4</f>
        <v>RISKM426</v>
      </c>
      <c r="BN2" s="202" t="s">
        <v>466</v>
      </c>
      <c r="BO2" s="1"/>
      <c r="BP2" s="198"/>
    </row>
    <row r="3" spans="2:147" ht="15" customHeight="1">
      <c r="B3" s="363" t="str">
        <f>R2</f>
        <v>Graph 1: Total Exposures (millions of USD)</v>
      </c>
      <c r="C3" s="363"/>
      <c r="D3" s="363"/>
      <c r="E3" s="363"/>
      <c r="F3" s="363"/>
      <c r="G3" s="363"/>
      <c r="H3" s="363"/>
      <c r="I3" s="363"/>
      <c r="J3" s="363"/>
      <c r="K3" s="363"/>
      <c r="L3" s="363"/>
      <c r="M3" s="363"/>
      <c r="N3" s="363"/>
      <c r="O3" s="363"/>
      <c r="P3" s="226"/>
      <c r="Q3" s="226"/>
      <c r="R3" s="3" t="str">
        <f>Indicators!B5</f>
        <v>Institution Name</v>
      </c>
      <c r="S3" s="203" t="str">
        <f>Indicators!C5</f>
        <v>ID Number</v>
      </c>
      <c r="T3" s="192" t="str">
        <f>INDEX(Indicators!$D$5:$O$5,MATCH($T$2,Indicators!$D$4:$O$4,0))</f>
        <v>Total Exposures</v>
      </c>
      <c r="V3" s="3" t="str">
        <f>Indicators!B5</f>
        <v>Institution Name</v>
      </c>
      <c r="W3" s="203" t="str">
        <f>Indicators!C5</f>
        <v>ID Number</v>
      </c>
      <c r="X3" s="217" t="str">
        <f>INDEX(Indicators!$D$5:$O$5,MATCH($X$2,Indicators!$D$4:$O$4,0))</f>
        <v>Intra-Financial System Assets</v>
      </c>
      <c r="Z3" s="3" t="str">
        <f>Indicators!B5</f>
        <v>Institution Name</v>
      </c>
      <c r="AA3" s="203" t="str">
        <f>Indicators!C5</f>
        <v>ID Number</v>
      </c>
      <c r="AB3" s="217" t="str">
        <f>INDEX(Indicators!$D$5:$O$5,MATCH($AB$2,Indicators!$D$4:$O$4,0))</f>
        <v>Intra-Financial System Liabilities</v>
      </c>
      <c r="AD3" s="3" t="str">
        <f>Indicators!$B$5</f>
        <v>Institution Name</v>
      </c>
      <c r="AE3" s="203" t="str">
        <f>Indicators!$C$5</f>
        <v>ID Number</v>
      </c>
      <c r="AF3" s="217" t="str">
        <f>INDEX(Indicators!$D$5:$O$5,MATCH($AF$2,Indicators!$D$4:$O$4,0))</f>
        <v>Securities Outstanding</v>
      </c>
      <c r="AH3" s="3" t="str">
        <f>Indicators!$B$5</f>
        <v>Institution Name</v>
      </c>
      <c r="AI3" s="203" t="str">
        <f>Indicators!$C$5</f>
        <v>ID Number</v>
      </c>
      <c r="AJ3" s="218" t="str">
        <f>INDEX(Indicators!$D$5:$O$5,MATCH($AJ$2,Indicators!$D$4:$O$4,0))</f>
        <v xml:space="preserve">Payments </v>
      </c>
      <c r="AL3" s="3" t="str">
        <f>Indicators!$B$5</f>
        <v>Institution Name</v>
      </c>
      <c r="AM3" s="203" t="str">
        <f>Indicators!$C$5</f>
        <v>ID Number</v>
      </c>
      <c r="AN3" s="218" t="str">
        <f>INDEX(Indicators!$D$5:$O$5,MATCH($AN$2,Indicators!$D$4:$O$4,0))</f>
        <v>Assets Under Custody</v>
      </c>
      <c r="AP3" s="3" t="str">
        <f>Indicators!$B$5</f>
        <v>Institution Name</v>
      </c>
      <c r="AQ3" s="203" t="str">
        <f>Indicators!$C$5</f>
        <v>ID Number</v>
      </c>
      <c r="AR3" s="218" t="str">
        <f>INDEX(Indicators!$D$5:$O$5,MATCH($AR$2,Indicators!$D$4:$O$4,0))</f>
        <v>Underwriting</v>
      </c>
      <c r="AT3" s="3" t="str">
        <f>Indicators!$B$5</f>
        <v>Institution Name</v>
      </c>
      <c r="AU3" s="203" t="str">
        <f>Indicators!$C$5</f>
        <v>ID Number</v>
      </c>
      <c r="AV3" s="222" t="str">
        <f>INDEX(Indicators!$D$5:$O$5,MATCH($AV$2,Indicators!$D$4:$O$4,0))</f>
        <v>OTC Derivatives</v>
      </c>
      <c r="AX3" s="3" t="str">
        <f>Indicators!$B$5</f>
        <v>Institution Name</v>
      </c>
      <c r="AY3" s="203" t="str">
        <f>Indicators!$C$5</f>
        <v>ID Number</v>
      </c>
      <c r="AZ3" s="222" t="str">
        <f>INDEX(Indicators!$D$5:$O$5,MATCH($AZ$2,Indicators!$D$4:$O$4,0))</f>
        <v>Trading and AFS Securities</v>
      </c>
      <c r="BB3" s="3" t="str">
        <f>Indicators!$B$5</f>
        <v>Institution Name</v>
      </c>
      <c r="BC3" s="203" t="str">
        <f>Indicators!$C$5</f>
        <v>ID Number</v>
      </c>
      <c r="BD3" s="222" t="str">
        <f>INDEX(Indicators!$D$5:$O$5,MATCH($BD$2,Indicators!$D$4:$O$4,0))</f>
        <v>Level 3 Assets</v>
      </c>
      <c r="BF3" s="3" t="str">
        <f>Indicators!$B$5</f>
        <v>Institution Name</v>
      </c>
      <c r="BG3" s="203" t="str">
        <f>Indicators!$C$5</f>
        <v>ID Number</v>
      </c>
      <c r="BH3" s="223" t="str">
        <f>INDEX(Indicators!$D$5:$O$5,MATCH($BH$2,Indicators!$D$4:$O$4,0))</f>
        <v>Cross-Jurisdictional Claims</v>
      </c>
      <c r="BJ3" s="3" t="str">
        <f>Indicators!$B$5</f>
        <v>Institution Name</v>
      </c>
      <c r="BK3" s="203" t="str">
        <f>Indicators!$C$5</f>
        <v>ID Number</v>
      </c>
      <c r="BL3" s="223" t="str">
        <f>INDEX(Indicators!$D$5:$O$5,MATCH($BL$2,Indicators!$D$4:$O$4,0))</f>
        <v>Cross-Jurisdictional Liabilities</v>
      </c>
      <c r="BN3" s="3" t="str">
        <f>Scores!B10</f>
        <v>Institution Name</v>
      </c>
      <c r="BO3" s="203" t="str">
        <f>Scores!C10</f>
        <v>ID Number</v>
      </c>
      <c r="BP3" s="224" t="str">
        <f>Scores!P10</f>
        <v>Systemic Score (bps)</v>
      </c>
      <c r="ED3" s="205"/>
      <c r="EE3" s="205"/>
      <c r="EF3" s="205"/>
      <c r="EG3" s="205"/>
      <c r="EH3" s="205"/>
      <c r="EI3" s="205"/>
      <c r="EJ3" s="205"/>
      <c r="EK3" s="205"/>
      <c r="EL3" s="205"/>
      <c r="EM3" s="205"/>
      <c r="EN3" s="205"/>
      <c r="EO3" s="205"/>
      <c r="EP3" s="205"/>
      <c r="EQ3" s="205"/>
    </row>
    <row r="4" spans="2:147" ht="15" customHeight="1">
      <c r="P4" s="219"/>
      <c r="Q4" s="219"/>
      <c r="R4" s="190" t="str">
        <f>PROPER(TRIM(INDEX('FR Y-15 Data'!$A$1:$A$35,MATCH(S4,'FR Y-15 Data'!$C$1:$C$35,0))))</f>
        <v>Jpmorgan Chase &amp; Co.</v>
      </c>
      <c r="S4" s="5">
        <f t="array" ref="S4">INDEX(Indicators!$C$5:$C$38,SMALL(IF(Indicators!$D$5:$D$38=Graphs!T4,ROW(Indicators!$D$5:$D$38),""),COUNTIF(Graphs!$T$4:T4,Graphs!T4))-ROW(Indicators!$D$5)+1,0)</f>
        <v>1039502</v>
      </c>
      <c r="T4" s="204">
        <f>LARGE(Indicators!$D$5:$D$38,ROWS(Graphs!$T$3:$T4)-1)</f>
        <v>3569551.8</v>
      </c>
      <c r="V4" s="190" t="str">
        <f>PROPER(TRIM(INDEX('FR Y-15 Data'!$A$1:$A$35,MATCH(W4,'FR Y-15 Data'!$C$1:$C$35,0))))</f>
        <v>Morgan Stanley</v>
      </c>
      <c r="W4" s="5">
        <f t="array" ref="W4">INDEX(Indicators!$C$5:$C$38,SMALL(IF(Indicators!$E$5:$E$38=Graphs!X4,ROW(Indicators!$E$5:$E$38),""),COUNTIF(Graphs!$X$4:X4,Graphs!X4))-ROW(Indicators!$E$5)+1,0)</f>
        <v>2162966</v>
      </c>
      <c r="X4" s="204">
        <f>LARGE(Indicators!$E$5:$E$38,ROWS(Graphs!$X$3:$X4)-1)</f>
        <v>535021.79799999995</v>
      </c>
      <c r="Z4" s="190" t="str">
        <f>PROPER(TRIM(INDEX('FR Y-15 Data'!$A$1:$A$35,MATCH(AA4,'FR Y-15 Data'!$C$1:$C$35,0))))</f>
        <v>Jpmorgan Chase &amp; Co.</v>
      </c>
      <c r="AA4" s="5">
        <f t="array" ref="AA4">INDEX(Indicators!$C$5:$C$38,SMALL(IF(Indicators!$F$5:$F$38=Graphs!AB4,ROW(Indicators!$F$5:$F$38),""),COUNTIF(Graphs!$AB$4:AB4,Graphs!AB4))-ROW(Indicators!$F$5)+1,0)</f>
        <v>1039502</v>
      </c>
      <c r="AB4" s="204">
        <f>LARGE(Indicators!$F$5:$F$38,ROWS(Graphs!$AB$3:$AB4)-1)</f>
        <v>544258</v>
      </c>
      <c r="AD4" s="190" t="str">
        <f>PROPER(TRIM(INDEX('FR Y-15 Data'!$A$1:$A$35,MATCH(AE4,'FR Y-15 Data'!$C$1:$C$35,0))))</f>
        <v>Jpmorgan Chase &amp; Co.</v>
      </c>
      <c r="AE4" s="5">
        <f t="array" ref="AE4">INDEX(Indicators!$C$5:$C$38,SMALL(IF(Indicators!$G$5:$G$38=Graphs!AF4,ROW(Indicators!$G$5:$G$38),""),COUNTIF(Graphs!$AF$4:AF4,Graphs!AF4))-ROW(Indicators!$G$5)+1,0)</f>
        <v>1039502</v>
      </c>
      <c r="AF4" s="204">
        <f>LARGE(Indicators!$G$5:$G$38,ROWS(Graphs!$AF$3:$AF4)-1)</f>
        <v>598997</v>
      </c>
      <c r="AH4" s="190" t="str">
        <f>PROPER(TRIM(INDEX('FR Y-15 Data'!$A$1:$A$35,MATCH(AI4,'FR Y-15 Data'!$C$1:$C$35,0))))</f>
        <v>Jpmorgan Chase &amp; Co.</v>
      </c>
      <c r="AI4" s="5">
        <f t="array" ref="AI4">INDEX(Indicators!$C$5:$C$38,SMALL(IF(Indicators!$H$5:$H$38=Graphs!AJ4,ROW(Indicators!$H$5:$H$38),""),COUNTIF(Graphs!$AJ$4:AJ4,Graphs!AJ4))-ROW(Indicators!$H$5)+1,0)</f>
        <v>1039502</v>
      </c>
      <c r="AJ4" s="204">
        <f>LARGE(Indicators!$H$5:$H$38,ROWS(Graphs!$AJ$4:$AJ5)-1)</f>
        <v>321458431</v>
      </c>
      <c r="AL4" s="190" t="str">
        <f>PROPER(TRIM(INDEX('FR Y-15 Data'!$A$1:$A$35,MATCH(AM4,'FR Y-15 Data'!$C$1:$C$35,0))))</f>
        <v>Bank Of New York Mellon Corporation, The</v>
      </c>
      <c r="AM4" s="5">
        <f t="array" ref="AM4">INDEX(Indicators!$C$5:$C$38,SMALL(IF(Indicators!$I$5:$I$38=Graphs!AN4,ROW(Indicators!$I$5:$I$38),""),COUNTIF(Graphs!$AN$4:AN4,Graphs!AN4))-ROW(Indicators!$I$5)+1,0)</f>
        <v>3587146</v>
      </c>
      <c r="AN4" s="204">
        <f>LARGE(Indicators!$I$5:$I$38,ROWS(Graphs!$AN$3:$AN4)-1)</f>
        <v>23590412</v>
      </c>
      <c r="AP4" s="190" t="str">
        <f>PROPER(TRIM(INDEX('FR Y-15 Data'!$A$1:$A$35,MATCH(AQ4,'FR Y-15 Data'!$C$1:$C$35,0))))</f>
        <v>Jpmorgan Chase &amp; Co.</v>
      </c>
      <c r="AQ4" s="5">
        <f t="array" ref="AQ4">INDEX(Indicators!$C$5:$C$38,SMALL(IF(Indicators!$J$5:$J$38=Graphs!AR4,ROW(Indicators!$J$5:$J$38),""),COUNTIF(Graphs!$AR$4:AR4,Graphs!AR4))-ROW(Indicators!$J$5)+1,0)</f>
        <v>1039502</v>
      </c>
      <c r="AR4" s="204">
        <f>LARGE(Indicators!$J$5:$J$38,ROWS(Graphs!$AR$3:$AR4)-1)</f>
        <v>507734</v>
      </c>
      <c r="AT4" s="190" t="str">
        <f>PROPER(TRIM(INDEX('FR Y-15 Data'!$A$1:$A$35,MATCH(AU4,'FR Y-15 Data'!$C$1:$C$35,0))))</f>
        <v>Jpmorgan Chase &amp; Co.</v>
      </c>
      <c r="AU4" s="5">
        <f t="array" ref="AU4">INDEX(Indicators!$C$5:$C$38,SMALL(IF(Indicators!$K$5:$K$38=Graphs!AV4,ROW(Indicators!$K$5:$K$38),""),COUNTIF(Graphs!$AV$4:AV4,Graphs!AV4))-ROW(Indicators!$K$5)+1,0)</f>
        <v>1039502</v>
      </c>
      <c r="AV4" s="204">
        <f>LARGE(Indicators!$K$5:$K$38,ROWS(Graphs!$AV$3:$AV4)-1)</f>
        <v>68003662</v>
      </c>
      <c r="AX4" s="190" t="str">
        <f>PROPER(TRIM(INDEX('FR Y-15 Data'!$A$1:$A$35,MATCH(AY4,'FR Y-15 Data'!$C$1:$C$35,0))))</f>
        <v>Jpmorgan Chase &amp; Co.</v>
      </c>
      <c r="AY4" s="5">
        <f t="array" ref="AY4">INDEX(Indicators!$C$5:$C$38,SMALL(IF(Indicators!$L$5:$L$38=Graphs!AZ4,ROW(Indicators!$L$5:$L$38),""),COUNTIF(Graphs!$AZ$4:AZ4,Graphs!AZ4))-ROW(Indicators!$L$5)+1,0)</f>
        <v>1039502</v>
      </c>
      <c r="AZ4" s="204">
        <f>LARGE(Indicators!$L$5:$L$38,ROWS(Graphs!$AZ$3:$AZ4)-1)</f>
        <v>446323</v>
      </c>
      <c r="BB4" s="190" t="str">
        <f>PROPER(TRIM(INDEX('FR Y-15 Data'!$A$1:$A$35,MATCH(BC4,'FR Y-15 Data'!$C$1:$C$35,0))))</f>
        <v>Jpmorgan Chase &amp; Co.</v>
      </c>
      <c r="BC4" s="5">
        <f t="array" ref="BC4">INDEX(Indicators!$C$5:$C$38,SMALL(IF(Indicators!$M$5:$M$38=Graphs!BD4,ROW(Indicators!$M$5:$M$38),""),COUNTIF(Graphs!$BD$4:BD4,Graphs!BD4))-ROW(Indicators!$M$5)+1,0)</f>
        <v>1039502</v>
      </c>
      <c r="BD4" s="204">
        <f>LARGE(Indicators!$M$5:$M$38,ROWS(Graphs!$BD$3:$BD4)-1)</f>
        <v>69310</v>
      </c>
      <c r="BF4" s="190" t="str">
        <f>PROPER(TRIM(INDEX('FR Y-15 Data'!$A$1:$A$35,MATCH(BG4,'FR Y-15 Data'!$C$1:$C$35,0))))</f>
        <v>Citigroup Inc.</v>
      </c>
      <c r="BG4" s="5">
        <f t="array" ref="BG4">INDEX(Indicators!$C$5:$C$38,SMALL(IF(Indicators!$N$5:$N$38=Graphs!BH4,ROW(Indicators!$N$5:$N$38),""),COUNTIF(Graphs!$BH$4:BH4,Graphs!BH4))-ROW(Indicators!$N$5)+1,0)</f>
        <v>1951350</v>
      </c>
      <c r="BH4" s="204">
        <f>LARGE(Indicators!$N$5:$N$38,ROWS(Graphs!$BH$3:$BH4)-1)</f>
        <v>838644</v>
      </c>
      <c r="BJ4" s="190" t="str">
        <f>PROPER(TRIM(INDEX('FR Y-15 Data'!$A$1:$A$35,MATCH(BK4,'FR Y-15 Data'!$C$1:$C$35,0))))</f>
        <v>Citigroup Inc.</v>
      </c>
      <c r="BK4" s="5">
        <f t="array" ref="BK4">INDEX(Indicators!$C$5:$C$38,SMALL(IF(Indicators!$O$5:$O$38=Graphs!BL4,ROW(Indicators!$O$5:$O$38),""),COUNTIF(Graphs!$BL$4:BL4,Graphs!BL4))-ROW(Indicators!$O$5)+1,0)</f>
        <v>1951350</v>
      </c>
      <c r="BL4" s="204">
        <f>LARGE(Indicators!$O$5:$O$38,ROWS(Graphs!$BL$3:$BL4)-1)</f>
        <v>742475</v>
      </c>
      <c r="BN4" s="190" t="str">
        <f>PROPER(TRIM(INDEX('FR Y-15 Data'!$A$1:$A$35,MATCH(BO4,'FR Y-15 Data'!$C$1:$C$35,0))))</f>
        <v>Ally Financial Inc.</v>
      </c>
      <c r="BO4" s="5">
        <f t="array" ref="BO4">INDEX(Scores!$C$10:$C$43,SMALL(IF(Scores!$P$10:$P$43=Graphs!BP4,ROW(Scores!$P$10:$P$43),""),COUNTIF(Graphs!$BP$4:BP4,Graphs!BP4))-ROW(Scores!$P$10)+1,0)</f>
        <v>1562859</v>
      </c>
      <c r="BP4" s="199">
        <f>LARGE(Scores!$P$10:$P$64,ROWS($BP$3:$BP4)-1)</f>
        <v>0</v>
      </c>
      <c r="EB4" s="206"/>
      <c r="ED4" s="206"/>
      <c r="EE4" s="206"/>
      <c r="EF4" s="206"/>
      <c r="EG4" s="206"/>
      <c r="EH4" s="206"/>
      <c r="EI4" s="206"/>
      <c r="EJ4" s="206"/>
      <c r="EK4" s="206"/>
      <c r="EL4" s="206"/>
      <c r="EM4" s="206"/>
      <c r="EN4" s="206"/>
      <c r="EO4" s="206"/>
      <c r="EP4" s="206"/>
      <c r="EQ4" s="206"/>
    </row>
    <row r="5" spans="2:147" ht="15" customHeight="1">
      <c r="P5" s="219"/>
      <c r="Q5" s="219"/>
      <c r="R5" s="190" t="str">
        <f>PROPER(TRIM(INDEX('FR Y-15 Data'!$A$1:$A$35,MATCH(S5,'FR Y-15 Data'!$C$1:$C$35,0))))</f>
        <v>Citigroup Inc.</v>
      </c>
      <c r="S5" s="5">
        <f t="array" ref="S5">INDEX(Indicators!$C$5:$C$38,SMALL(IF(Indicators!$D$5:$D$38=Graphs!T5,ROW(Indicators!$D$5:$D$38),""),COUNTIF(Graphs!$T$4:T5,Graphs!T5))-ROW(Indicators!$D$5)+1,0)</f>
        <v>1951350</v>
      </c>
      <c r="T5" s="204">
        <f>LARGE(Indicators!$D$5:$D$38,ROWS(Graphs!$T$3:$T5)-1)</f>
        <v>2894627.6</v>
      </c>
      <c r="V5" s="190" t="str">
        <f>PROPER(TRIM(INDEX('FR Y-15 Data'!$A$1:$A$35,MATCH(W5,'FR Y-15 Data'!$C$1:$C$35,0))))</f>
        <v>Jpmorgan Chase &amp; Co.</v>
      </c>
      <c r="W5" s="5">
        <f t="array" ref="W5">INDEX(Indicators!$C$5:$C$38,SMALL(IF(Indicators!$E$5:$E$38=Graphs!X5,ROW(Indicators!$E$5:$E$38),""),COUNTIF(Graphs!$X$4:X5,Graphs!X5))-ROW(Indicators!$E$5)+1,0)</f>
        <v>1039502</v>
      </c>
      <c r="X5" s="204">
        <f>LARGE(Indicators!$E$5:$E$38,ROWS(Graphs!$X$3:$X5)-1)</f>
        <v>421963</v>
      </c>
      <c r="Z5" s="190" t="str">
        <f>PROPER(TRIM(INDEX('FR Y-15 Data'!$A$1:$A$35,MATCH(AA5,'FR Y-15 Data'!$C$1:$C$35,0))))</f>
        <v>Citigroup Inc.</v>
      </c>
      <c r="AA5" s="5">
        <f t="array" ref="AA5">INDEX(Indicators!$C$5:$C$38,SMALL(IF(Indicators!$F$5:$F$38=Graphs!AB5,ROW(Indicators!$F$5:$F$38),""),COUNTIF(Graphs!$AB$4:AB5,Graphs!AB5))-ROW(Indicators!$F$5)+1,0)</f>
        <v>1951350</v>
      </c>
      <c r="AB5" s="204">
        <f>LARGE(Indicators!$F$5:$F$38,ROWS(Graphs!$AB$3:$AB5)-1)</f>
        <v>512523</v>
      </c>
      <c r="AD5" s="190" t="str">
        <f>PROPER(TRIM(INDEX('FR Y-15 Data'!$A$1:$A$35,MATCH(AE5,'FR Y-15 Data'!$C$1:$C$35,0))))</f>
        <v>Citigroup Inc.</v>
      </c>
      <c r="AE5" s="5">
        <f t="array" ref="AE5">INDEX(Indicators!$C$5:$C$38,SMALL(IF(Indicators!$G$5:$G$38=Graphs!AF5,ROW(Indicators!$G$5:$G$38),""),COUNTIF(Graphs!$AF$4:AF5,Graphs!AF5))-ROW(Indicators!$G$5)+1,0)</f>
        <v>1951350</v>
      </c>
      <c r="AF5" s="204">
        <f>LARGE(Indicators!$G$5:$G$38,ROWS(Graphs!$AF$3:$AF5)-1)</f>
        <v>595500</v>
      </c>
      <c r="AH5" s="190" t="str">
        <f>PROPER(TRIM(INDEX('FR Y-15 Data'!$A$1:$A$35,MATCH(AI5,'FR Y-15 Data'!$C$1:$C$35,0))))</f>
        <v>Citigroup Inc.</v>
      </c>
      <c r="AI5" s="5">
        <f t="array" ref="AI5">INDEX(Indicators!$C$5:$C$38,SMALL(IF(Indicators!$H$5:$H$38=Graphs!AJ5,ROW(Indicators!$H$5:$H$38),""),COUNTIF(Graphs!$AJ$4:AJ5,Graphs!AJ5))-ROW(Indicators!$H$5)+1,0)</f>
        <v>1951350</v>
      </c>
      <c r="AJ5" s="204">
        <f>LARGE(Indicators!$H$5:$H$38,ROWS(Graphs!$AJ$4:$AJ6)-1)</f>
        <v>300782648</v>
      </c>
      <c r="AL5" s="190" t="str">
        <f>PROPER(TRIM(INDEX('FR Y-15 Data'!$A$1:$A$35,MATCH(AM5,'FR Y-15 Data'!$C$1:$C$35,0))))</f>
        <v>Jpmorgan Chase &amp; Co.</v>
      </c>
      <c r="AM5" s="5">
        <f t="array" ref="AM5">INDEX(Indicators!$C$5:$C$38,SMALL(IF(Indicators!$I$5:$I$38=Graphs!AN5,ROW(Indicators!$I$5:$I$38),""),COUNTIF(Graphs!$AN$4:AN5,Graphs!AN5))-ROW(Indicators!$I$5)+1,0)</f>
        <v>1039502</v>
      </c>
      <c r="AN5" s="204">
        <f>LARGE(Indicators!$I$5:$I$38,ROWS(Graphs!$AN$3:$AN5)-1)</f>
        <v>21320085</v>
      </c>
      <c r="AP5" s="190" t="str">
        <f>PROPER(TRIM(INDEX('FR Y-15 Data'!$A$1:$A$35,MATCH(AQ5,'FR Y-15 Data'!$C$1:$C$35,0))))</f>
        <v>Bank Of America Corporation</v>
      </c>
      <c r="AQ5" s="5">
        <f t="array" ref="AQ5">INDEX(Indicators!$C$5:$C$38,SMALL(IF(Indicators!$J$5:$J$38=Graphs!AR5,ROW(Indicators!$J$5:$J$38),""),COUNTIF(Graphs!$AR$4:AR5,Graphs!AR5))-ROW(Indicators!$J$5)+1,0)</f>
        <v>1073757</v>
      </c>
      <c r="AR5" s="204">
        <f>LARGE(Indicators!$J$5:$J$38,ROWS(Graphs!$AR$3:$AR5)-1)</f>
        <v>390267.4</v>
      </c>
      <c r="AT5" s="190" t="str">
        <f>PROPER(TRIM(INDEX('FR Y-15 Data'!$A$1:$A$35,MATCH(AU5,'FR Y-15 Data'!$C$1:$C$35,0))))</f>
        <v>Citigroup Inc.</v>
      </c>
      <c r="AU5" s="5">
        <f t="array" ref="AU5">INDEX(Indicators!$C$5:$C$38,SMALL(IF(Indicators!$K$5:$K$38=Graphs!AV5,ROW(Indicators!$K$5:$K$38),""),COUNTIF(Graphs!$AV$4:AV5,Graphs!AV5))-ROW(Indicators!$K$5)+1,0)</f>
        <v>1951350</v>
      </c>
      <c r="AV5" s="204">
        <f>LARGE(Indicators!$K$5:$K$38,ROWS(Graphs!$AV$3:$AV5)-1)</f>
        <v>59472006</v>
      </c>
      <c r="AX5" s="190" t="str">
        <f>PROPER(TRIM(INDEX('FR Y-15 Data'!$A$1:$A$35,MATCH(AY5,'FR Y-15 Data'!$C$1:$C$35,0))))</f>
        <v>Morgan Stanley</v>
      </c>
      <c r="AY5" s="5">
        <f t="array" ref="AY5">INDEX(Indicators!$C$5:$C$38,SMALL(IF(Indicators!$L$5:$L$38=Graphs!AZ5,ROW(Indicators!$L$5:$L$38),""),COUNTIF(Graphs!$AZ$4:AZ5,Graphs!AZ5))-ROW(Indicators!$L$5)+1,0)</f>
        <v>2162966</v>
      </c>
      <c r="AZ5" s="204">
        <f>LARGE(Indicators!$L$5:$L$38,ROWS(Graphs!$AZ$3:$AZ5)-1)</f>
        <v>316368.65500000003</v>
      </c>
      <c r="BB5" s="190" t="str">
        <f>PROPER(TRIM(INDEX('FR Y-15 Data'!$A$1:$A$35,MATCH(BC5,'FR Y-15 Data'!$C$1:$C$35,0))))</f>
        <v>Citigroup Inc.</v>
      </c>
      <c r="BC5" s="5">
        <f t="array" ref="BC5">INDEX(Indicators!$C$5:$C$38,SMALL(IF(Indicators!$M$5:$M$38=Graphs!BD5,ROW(Indicators!$M$5:$M$38),""),COUNTIF(Graphs!$BD$4:BD5,Graphs!BD5))-ROW(Indicators!$M$5)+1,0)</f>
        <v>1951350</v>
      </c>
      <c r="BD5" s="204">
        <f>LARGE(Indicators!$M$5:$M$38,ROWS(Graphs!$BD$3:$BD5)-1)</f>
        <v>45685</v>
      </c>
      <c r="BF5" s="190" t="str">
        <f>PROPER(TRIM(INDEX('FR Y-15 Data'!$A$1:$A$35,MATCH(BG5,'FR Y-15 Data'!$C$1:$C$35,0))))</f>
        <v>Jpmorgan Chase &amp; Co.</v>
      </c>
      <c r="BG5" s="5">
        <f t="array" ref="BG5">INDEX(Indicators!$C$5:$C$38,SMALL(IF(Indicators!$N$5:$N$38=Graphs!BH5,ROW(Indicators!$N$5:$N$38),""),COUNTIF(Graphs!$BH$4:BH5,Graphs!BH5))-ROW(Indicators!$N$5)+1,0)</f>
        <v>1039502</v>
      </c>
      <c r="BH5" s="204">
        <f>LARGE(Indicators!$N$5:$N$38,ROWS(Graphs!$BH$3:$BH5)-1)</f>
        <v>692557</v>
      </c>
      <c r="BJ5" s="190" t="str">
        <f>PROPER(TRIM(INDEX('FR Y-15 Data'!$A$1:$A$35,MATCH(BK5,'FR Y-15 Data'!$C$1:$C$35,0))))</f>
        <v>Jpmorgan Chase &amp; Co.</v>
      </c>
      <c r="BK5" s="5">
        <f t="array" ref="BK5">INDEX(Indicators!$C$5:$C$38,SMALL(IF(Indicators!$O$5:$O$38=Graphs!BL5,ROW(Indicators!$O$5:$O$38),""),COUNTIF(Graphs!$BL$4:BL5,Graphs!BL5))-ROW(Indicators!$O$5)+1,0)</f>
        <v>1039502</v>
      </c>
      <c r="BL5" s="204">
        <f>LARGE(Indicators!$O$5:$O$38,ROWS(Graphs!$BL$3:$BL5)-1)</f>
        <v>673734</v>
      </c>
      <c r="BN5" s="190" t="str">
        <f>PROPER(TRIM(INDEX('FR Y-15 Data'!$A$1:$A$35,MATCH(BO5,'FR Y-15 Data'!$C$1:$C$35,0))))</f>
        <v>American Express Company</v>
      </c>
      <c r="BO5" s="5">
        <f t="array" ref="BO5">INDEX(Scores!$C$10:$C$43,SMALL(IF(Scores!$P$10:$P$43=Graphs!BP5,ROW(Scores!$P$10:$P$43),""),COUNTIF(Graphs!$BP$4:BP5,Graphs!BP5))-ROW(Scores!$P$10)+1,0)</f>
        <v>1275216</v>
      </c>
      <c r="BP5" s="199">
        <f>LARGE(Scores!$P$10:$P$64,ROWS($BP$3:$BP5)-1)</f>
        <v>0</v>
      </c>
      <c r="ED5" s="205"/>
      <c r="EE5" s="205"/>
      <c r="EF5" s="205"/>
      <c r="EG5" s="205"/>
      <c r="EH5" s="205"/>
      <c r="EI5" s="205"/>
      <c r="EJ5" s="205"/>
      <c r="EK5" s="205"/>
      <c r="EL5" s="205"/>
      <c r="EM5" s="205"/>
      <c r="EN5" s="205"/>
      <c r="EO5" s="205"/>
      <c r="EP5" s="205"/>
      <c r="EQ5" s="205"/>
    </row>
    <row r="6" spans="2:147" ht="15" customHeight="1">
      <c r="P6" s="219"/>
      <c r="Q6" s="219"/>
      <c r="R6" s="190" t="str">
        <f>PROPER(TRIM(INDEX('FR Y-15 Data'!$A$1:$A$35,MATCH(S6,'FR Y-15 Data'!$C$1:$C$35,0))))</f>
        <v>Bank Of America Corporation</v>
      </c>
      <c r="S6" s="5">
        <f t="array" ref="S6">INDEX(Indicators!$C$5:$C$38,SMALL(IF(Indicators!$D$5:$D$38=Graphs!T6,ROW(Indicators!$D$5:$D$38),""),COUNTIF(Graphs!$T$4:T6,Graphs!T6))-ROW(Indicators!$D$5)+1,0)</f>
        <v>1073757</v>
      </c>
      <c r="T6" s="204">
        <f>LARGE(Indicators!$D$5:$D$38,ROWS(Graphs!$T$3:$T6)-1)</f>
        <v>2695636.963</v>
      </c>
      <c r="V6" s="190" t="str">
        <f>PROPER(TRIM(INDEX('FR Y-15 Data'!$A$1:$A$35,MATCH(W6,'FR Y-15 Data'!$C$1:$C$35,0))))</f>
        <v>Citigroup Inc.</v>
      </c>
      <c r="W6" s="5">
        <f t="array" ref="W6">INDEX(Indicators!$C$5:$C$38,SMALL(IF(Indicators!$E$5:$E$38=Graphs!X6,ROW(Indicators!$E$5:$E$38),""),COUNTIF(Graphs!$X$4:X6,Graphs!X6))-ROW(Indicators!$E$5)+1,0)</f>
        <v>1951350</v>
      </c>
      <c r="X6" s="204">
        <f>LARGE(Indicators!$E$5:$E$38,ROWS(Graphs!$X$3:$X6)-1)</f>
        <v>420904</v>
      </c>
      <c r="Z6" s="190" t="str">
        <f>PROPER(TRIM(INDEX('FR Y-15 Data'!$A$1:$A$35,MATCH(AA6,'FR Y-15 Data'!$C$1:$C$35,0))))</f>
        <v>Bank Of New York Mellon Corporation, The</v>
      </c>
      <c r="AA6" s="5">
        <f t="array" ref="AA6">INDEX(Indicators!$C$5:$C$38,SMALL(IF(Indicators!$F$5:$F$38=Graphs!AB6,ROW(Indicators!$F$5:$F$38),""),COUNTIF(Graphs!$AB$4:AB6,Graphs!AB6))-ROW(Indicators!$F$5)+1,0)</f>
        <v>3587146</v>
      </c>
      <c r="AB6" s="204">
        <f>LARGE(Indicators!$F$5:$F$38,ROWS(Graphs!$AB$3:$AB6)-1)</f>
        <v>229805</v>
      </c>
      <c r="AD6" s="190" t="str">
        <f>PROPER(TRIM(INDEX('FR Y-15 Data'!$A$1:$A$35,MATCH(AE6,'FR Y-15 Data'!$C$1:$C$35,0))))</f>
        <v>Wells Fargo &amp; Company</v>
      </c>
      <c r="AE6" s="5">
        <f t="array" ref="AE6">INDEX(Indicators!$C$5:$C$38,SMALL(IF(Indicators!$G$5:$G$38=Graphs!AF6,ROW(Indicators!$G$5:$G$38),""),COUNTIF(Graphs!$AF$4:AF6,Graphs!AF6))-ROW(Indicators!$G$5)+1,0)</f>
        <v>1120754</v>
      </c>
      <c r="AF6" s="204">
        <f>LARGE(Indicators!$G$5:$G$38,ROWS(Graphs!$AF$3:$AF6)-1)</f>
        <v>507718</v>
      </c>
      <c r="AH6" s="190" t="str">
        <f>PROPER(TRIM(INDEX('FR Y-15 Data'!$A$1:$A$35,MATCH(AI6,'FR Y-15 Data'!$C$1:$C$35,0))))</f>
        <v>Bank Of New York Mellon Corporation, The</v>
      </c>
      <c r="AI6" s="5">
        <f t="array" ref="AI6">INDEX(Indicators!$C$5:$C$38,SMALL(IF(Indicators!$H$5:$H$38=Graphs!AJ6,ROW(Indicators!$H$5:$H$38),""),COUNTIF(Graphs!$AJ$4:AJ6,Graphs!AJ6))-ROW(Indicators!$H$5)+1,0)</f>
        <v>3587146</v>
      </c>
      <c r="AJ6" s="204">
        <f>LARGE(Indicators!$H$5:$H$38,ROWS(Graphs!$AJ$4:$AJ7)-1)</f>
        <v>166278578</v>
      </c>
      <c r="AL6" s="190" t="str">
        <f>PROPER(TRIM(INDEX('FR Y-15 Data'!$A$1:$A$35,MATCH(AM6,'FR Y-15 Data'!$C$1:$C$35,0))))</f>
        <v>State Street Corporation</v>
      </c>
      <c r="AM6" s="5">
        <f t="array" ref="AM6">INDEX(Indicators!$C$5:$C$38,SMALL(IF(Indicators!$I$5:$I$38=Graphs!AN6,ROW(Indicators!$I$5:$I$38),""),COUNTIF(Graphs!$AN$4:AN6,Graphs!AN6))-ROW(Indicators!$I$5)+1,0)</f>
        <v>1111435</v>
      </c>
      <c r="AN6" s="204">
        <f>LARGE(Indicators!$I$5:$I$38,ROWS(Graphs!$AN$3:$AN6)-1)</f>
        <v>20411068</v>
      </c>
      <c r="AP6" s="190" t="str">
        <f>PROPER(TRIM(INDEX('FR Y-15 Data'!$A$1:$A$35,MATCH(AQ6,'FR Y-15 Data'!$C$1:$C$35,0))))</f>
        <v>Goldman Sachs Group, Inc., The</v>
      </c>
      <c r="AQ6" s="5">
        <f t="array" ref="AQ6">INDEX(Indicators!$C$5:$C$38,SMALL(IF(Indicators!$J$5:$J$38=Graphs!AR6,ROW(Indicators!$J$5:$J$38),""),COUNTIF(Graphs!$AR$4:AR6,Graphs!AR6))-ROW(Indicators!$J$5)+1,0)</f>
        <v>2380443</v>
      </c>
      <c r="AR6" s="204">
        <f>LARGE(Indicators!$J$5:$J$38,ROWS(Graphs!$AR$3:$AR6)-1)</f>
        <v>371000</v>
      </c>
      <c r="AT6" s="190" t="str">
        <f>PROPER(TRIM(INDEX('FR Y-15 Data'!$A$1:$A$35,MATCH(AU6,'FR Y-15 Data'!$C$1:$C$35,0))))</f>
        <v>Bank Of America Corporation</v>
      </c>
      <c r="AU6" s="5">
        <f t="array" ref="AU6">INDEX(Indicators!$C$5:$C$38,SMALL(IF(Indicators!$K$5:$K$38=Graphs!AV6,ROW(Indicators!$K$5:$K$38),""),COUNTIF(Graphs!$AV$4:AV6,Graphs!AV6))-ROW(Indicators!$K$5)+1,0)</f>
        <v>1073757</v>
      </c>
      <c r="AV6" s="204">
        <f>LARGE(Indicators!$K$5:$K$38,ROWS(Graphs!$AV$3:$AV6)-1)</f>
        <v>54887232.052000001</v>
      </c>
      <c r="AX6" s="190" t="str">
        <f>PROPER(TRIM(INDEX('FR Y-15 Data'!$A$1:$A$35,MATCH(AY6,'FR Y-15 Data'!$C$1:$C$35,0))))</f>
        <v>Bank Of America Corporation</v>
      </c>
      <c r="AY6" s="5">
        <f t="array" ref="AY6">INDEX(Indicators!$C$5:$C$38,SMALL(IF(Indicators!$L$5:$L$38=Graphs!AZ6,ROW(Indicators!$L$5:$L$38),""),COUNTIF(Graphs!$AZ$4:AZ6,Graphs!AZ6))-ROW(Indicators!$L$5)+1,0)</f>
        <v>1073757</v>
      </c>
      <c r="AZ6" s="204">
        <f>LARGE(Indicators!$L$5:$L$38,ROWS(Graphs!$AZ$3:$AZ6)-1)</f>
        <v>203137.92600000001</v>
      </c>
      <c r="BB6" s="190" t="str">
        <f>PROPER(TRIM(INDEX('FR Y-15 Data'!$A$1:$A$35,MATCH(BC6,'FR Y-15 Data'!$C$1:$C$35,0))))</f>
        <v>Goldman Sachs Group, Inc., The</v>
      </c>
      <c r="BC6" s="5">
        <f t="array" ref="BC6">INDEX(Indicators!$C$5:$C$38,SMALL(IF(Indicators!$M$5:$M$38=Graphs!BD6,ROW(Indicators!$M$5:$M$38),""),COUNTIF(Graphs!$BD$4:BD6,Graphs!BD6))-ROW(Indicators!$M$5)+1,0)</f>
        <v>2380443</v>
      </c>
      <c r="BD6" s="204">
        <f>LARGE(Indicators!$M$5:$M$38,ROWS(Graphs!$BD$3:$BD6)-1)</f>
        <v>43003</v>
      </c>
      <c r="BF6" s="190" t="str">
        <f>PROPER(TRIM(INDEX('FR Y-15 Data'!$A$1:$A$35,MATCH(BG6,'FR Y-15 Data'!$C$1:$C$35,0))))</f>
        <v>Bank Of America Corporation</v>
      </c>
      <c r="BG6" s="5">
        <f t="array" ref="BG6">INDEX(Indicators!$C$5:$C$38,SMALL(IF(Indicators!$N$5:$N$38=Graphs!BH6,ROW(Indicators!$N$5:$N$38),""),COUNTIF(Graphs!$BH$4:BH6,Graphs!BH6))-ROW(Indicators!$N$5)+1,0)</f>
        <v>1073757</v>
      </c>
      <c r="BH6" s="204">
        <f>LARGE(Indicators!$N$5:$N$38,ROWS(Graphs!$BH$3:$BH6)-1)</f>
        <v>387493</v>
      </c>
      <c r="BJ6" s="190" t="str">
        <f>PROPER(TRIM(INDEX('FR Y-15 Data'!$A$1:$A$35,MATCH(BK6,'FR Y-15 Data'!$C$1:$C$35,0))))</f>
        <v>Morgan Stanley</v>
      </c>
      <c r="BK6" s="5">
        <f t="array" ref="BK6">INDEX(Indicators!$C$5:$C$38,SMALL(IF(Indicators!$O$5:$O$38=Graphs!BL6,ROW(Indicators!$O$5:$O$38),""),COUNTIF(Graphs!$BL$4:BL6,Graphs!BL6))-ROW(Indicators!$O$5)+1,0)</f>
        <v>2162966</v>
      </c>
      <c r="BL6" s="204">
        <f>LARGE(Indicators!$O$5:$O$38,ROWS(Graphs!$BL$3:$BL6)-1)</f>
        <v>470008</v>
      </c>
      <c r="BN6" s="190" t="str">
        <f>PROPER(TRIM(INDEX('FR Y-15 Data'!$A$1:$A$35,MATCH(BO6,'FR Y-15 Data'!$C$1:$C$35,0))))</f>
        <v>Bancwest Corporation</v>
      </c>
      <c r="BO6" s="5">
        <f t="array" ref="BO6">INDEX(Scores!$C$10:$C$43,SMALL(IF(Scores!$P$10:$P$43=Graphs!BP6,ROW(Scores!$P$10:$P$43),""),COUNTIF(Graphs!$BP$4:BP6,Graphs!BP6))-ROW(Scores!$P$10)+1,0)</f>
        <v>1025608</v>
      </c>
      <c r="BP6" s="199">
        <f>LARGE(Scores!$P$10:$P$64,ROWS($BP$3:$BP6)-1)</f>
        <v>0</v>
      </c>
    </row>
    <row r="7" spans="2:147" ht="15" customHeight="1">
      <c r="P7" s="219"/>
      <c r="Q7" s="219"/>
      <c r="R7" s="190" t="str">
        <f>PROPER(TRIM(INDEX('FR Y-15 Data'!$A$1:$A$35,MATCH(S7,'FR Y-15 Data'!$C$1:$C$35,0))))</f>
        <v>Wells Fargo &amp; Company</v>
      </c>
      <c r="S7" s="5">
        <f t="array" ref="S7">INDEX(Indicators!$C$5:$C$38,SMALL(IF(Indicators!$D$5:$D$38=Graphs!T7,ROW(Indicators!$D$5:$D$38),""),COUNTIF(Graphs!$T$4:T7,Graphs!T7))-ROW(Indicators!$D$5)+1,0)</f>
        <v>1120754</v>
      </c>
      <c r="T7" s="204">
        <f>LARGE(Indicators!$D$5:$D$38,ROWS(Graphs!$T$3:$T7)-1)</f>
        <v>1961304.7</v>
      </c>
      <c r="V7" s="190" t="str">
        <f>PROPER(TRIM(INDEX('FR Y-15 Data'!$A$1:$A$35,MATCH(W7,'FR Y-15 Data'!$C$1:$C$35,0))))</f>
        <v>Goldman Sachs Group, Inc., The</v>
      </c>
      <c r="W7" s="5">
        <f t="array" ref="W7">INDEX(Indicators!$C$5:$C$38,SMALL(IF(Indicators!$E$5:$E$38=Graphs!X7,ROW(Indicators!$E$5:$E$38),""),COUNTIF(Graphs!$X$4:X7,Graphs!X7))-ROW(Indicators!$E$5)+1,0)</f>
        <v>2380443</v>
      </c>
      <c r="X7" s="204">
        <f>LARGE(Indicators!$E$5:$E$38,ROWS(Graphs!$X$3:$X7)-1)</f>
        <v>336644</v>
      </c>
      <c r="Z7" s="190" t="str">
        <f>PROPER(TRIM(INDEX('FR Y-15 Data'!$A$1:$A$35,MATCH(AA7,'FR Y-15 Data'!$C$1:$C$35,0))))</f>
        <v>Bank Of America Corporation</v>
      </c>
      <c r="AA7" s="5">
        <f t="array" ref="AA7">INDEX(Indicators!$C$5:$C$38,SMALL(IF(Indicators!$F$5:$F$38=Graphs!AB7,ROW(Indicators!$F$5:$F$38),""),COUNTIF(Graphs!$AB$4:AB7,Graphs!AB7))-ROW(Indicators!$F$5)+1,0)</f>
        <v>1073757</v>
      </c>
      <c r="AB7" s="204">
        <f>LARGE(Indicators!$F$5:$F$38,ROWS(Graphs!$AB$3:$AB7)-1)</f>
        <v>219926.538</v>
      </c>
      <c r="AD7" s="190" t="str">
        <f>PROPER(TRIM(INDEX('FR Y-15 Data'!$A$1:$A$35,MATCH(AE7,'FR Y-15 Data'!$C$1:$C$35,0))))</f>
        <v>Bank Of America Corporation</v>
      </c>
      <c r="AE7" s="5">
        <f t="array" ref="AE7">INDEX(Indicators!$C$5:$C$38,SMALL(IF(Indicators!$G$5:$G$38=Graphs!AF7,ROW(Indicators!$G$5:$G$38),""),COUNTIF(Graphs!$AF$4:AF7,Graphs!AF7))-ROW(Indicators!$G$5)+1,0)</f>
        <v>1073757</v>
      </c>
      <c r="AF7" s="204">
        <f>LARGE(Indicators!$G$5:$G$38,ROWS(Graphs!$AF$3:$AF7)-1)</f>
        <v>488785.261</v>
      </c>
      <c r="AH7" s="190" t="str">
        <f>PROPER(TRIM(INDEX('FR Y-15 Data'!$A$1:$A$35,MATCH(AI7,'FR Y-15 Data'!$C$1:$C$35,0))))</f>
        <v>Bank Of America Corporation</v>
      </c>
      <c r="AI7" s="5">
        <f t="array" ref="AI7">INDEX(Indicators!$C$5:$C$38,SMALL(IF(Indicators!$H$5:$H$38=Graphs!AJ7,ROW(Indicators!$H$5:$H$38),""),COUNTIF(Graphs!$AJ$4:AJ7,Graphs!AJ7))-ROW(Indicators!$H$5)+1,0)</f>
        <v>1073757</v>
      </c>
      <c r="AJ7" s="204">
        <f>LARGE(Indicators!$H$5:$H$38,ROWS(Graphs!$AJ$4:$AJ8)-1)</f>
        <v>83704983.989999995</v>
      </c>
      <c r="AL7" s="190" t="str">
        <f>PROPER(TRIM(INDEX('FR Y-15 Data'!$A$1:$A$35,MATCH(AM7,'FR Y-15 Data'!$C$1:$C$35,0))))</f>
        <v>Citigroup Inc.</v>
      </c>
      <c r="AM7" s="5">
        <f t="array" ref="AM7">INDEX(Indicators!$C$5:$C$38,SMALL(IF(Indicators!$I$5:$I$38=Graphs!AN7,ROW(Indicators!$I$5:$I$38),""),COUNTIF(Graphs!$AN$4:AN7,Graphs!AN7))-ROW(Indicators!$I$5)+1,0)</f>
        <v>1951350</v>
      </c>
      <c r="AN7" s="204">
        <f>LARGE(Indicators!$I$5:$I$38,ROWS(Graphs!$AN$3:$AN7)-1)</f>
        <v>11095924</v>
      </c>
      <c r="AP7" s="190" t="str">
        <f>PROPER(TRIM(INDEX('FR Y-15 Data'!$A$1:$A$35,MATCH(AQ7,'FR Y-15 Data'!$C$1:$C$35,0))))</f>
        <v>Citigroup Inc.</v>
      </c>
      <c r="AQ7" s="5">
        <f t="array" ref="AQ7">INDEX(Indicators!$C$5:$C$38,SMALL(IF(Indicators!$J$5:$J$38=Graphs!AR7,ROW(Indicators!$J$5:$J$38),""),COUNTIF(Graphs!$AR$4:AR7,Graphs!AR7))-ROW(Indicators!$J$5)+1,0)</f>
        <v>1951350</v>
      </c>
      <c r="AR7" s="204">
        <f>LARGE(Indicators!$J$5:$J$38,ROWS(Graphs!$AR$3:$AR7)-1)</f>
        <v>331012</v>
      </c>
      <c r="AT7" s="190" t="str">
        <f>PROPER(TRIM(INDEX('FR Y-15 Data'!$A$1:$A$35,MATCH(AU7,'FR Y-15 Data'!$C$1:$C$35,0))))</f>
        <v>Goldman Sachs Group, Inc., The</v>
      </c>
      <c r="AU7" s="5">
        <f t="array" ref="AU7">INDEX(Indicators!$C$5:$C$38,SMALL(IF(Indicators!$K$5:$K$38=Graphs!AV7,ROW(Indicators!$K$5:$K$38),""),COUNTIF(Graphs!$AV$4:AV7,Graphs!AV7))-ROW(Indicators!$K$5)+1,0)</f>
        <v>2380443</v>
      </c>
      <c r="AV7" s="204">
        <f>LARGE(Indicators!$K$5:$K$38,ROWS(Graphs!$AV$3:$AV7)-1)</f>
        <v>50355240</v>
      </c>
      <c r="AX7" s="190" t="str">
        <f>PROPER(TRIM(INDEX('FR Y-15 Data'!$A$1:$A$35,MATCH(AY7,'FR Y-15 Data'!$C$1:$C$35,0))))</f>
        <v>Goldman Sachs Group, Inc., The</v>
      </c>
      <c r="AY7" s="5">
        <f t="array" ref="AY7">INDEX(Indicators!$C$5:$C$38,SMALL(IF(Indicators!$L$5:$L$38=Graphs!AZ7,ROW(Indicators!$L$5:$L$38),""),COUNTIF(Graphs!$AZ$4:AZ7,Graphs!AZ7))-ROW(Indicators!$L$5)+1,0)</f>
        <v>2380443</v>
      </c>
      <c r="AZ7" s="204">
        <f>LARGE(Indicators!$L$5:$L$38,ROWS(Graphs!$AZ$3:$AZ7)-1)</f>
        <v>138305</v>
      </c>
      <c r="BB7" s="190" t="str">
        <f>PROPER(TRIM(INDEX('FR Y-15 Data'!$A$1:$A$35,MATCH(BC7,'FR Y-15 Data'!$C$1:$C$35,0))))</f>
        <v>Wells Fargo &amp; Company</v>
      </c>
      <c r="BC7" s="5">
        <f t="array" ref="BC7">INDEX(Indicators!$C$5:$C$38,SMALL(IF(Indicators!$M$5:$M$38=Graphs!BD7,ROW(Indicators!$M$5:$M$38),""),COUNTIF(Graphs!$BD$4:BD7,Graphs!BD7))-ROW(Indicators!$M$5)+1,0)</f>
        <v>1120754</v>
      </c>
      <c r="BD7" s="204">
        <f>LARGE(Indicators!$M$5:$M$38,ROWS(Graphs!$BD$3:$BD7)-1)</f>
        <v>37171</v>
      </c>
      <c r="BF7" s="190" t="str">
        <f>PROPER(TRIM(INDEX('FR Y-15 Data'!$A$1:$A$35,MATCH(BG7,'FR Y-15 Data'!$C$1:$C$35,0))))</f>
        <v>Morgan Stanley</v>
      </c>
      <c r="BG7" s="5">
        <f t="array" ref="BG7">INDEX(Indicators!$C$5:$C$38,SMALL(IF(Indicators!$N$5:$N$38=Graphs!BH7,ROW(Indicators!$N$5:$N$38),""),COUNTIF(Graphs!$BH$4:BH7,Graphs!BH7))-ROW(Indicators!$N$5)+1,0)</f>
        <v>2162966</v>
      </c>
      <c r="BH7" s="204">
        <f>LARGE(Indicators!$N$5:$N$38,ROWS(Graphs!$BH$3:$BH7)-1)</f>
        <v>353380</v>
      </c>
      <c r="BJ7" s="190" t="str">
        <f>PROPER(TRIM(INDEX('FR Y-15 Data'!$A$1:$A$35,MATCH(BK7,'FR Y-15 Data'!$C$1:$C$35,0))))</f>
        <v>Goldman Sachs Group, Inc., The</v>
      </c>
      <c r="BK7" s="5">
        <f t="array" ref="BK7">INDEX(Indicators!$C$5:$C$38,SMALL(IF(Indicators!$O$5:$O$38=Graphs!BL7,ROW(Indicators!$O$5:$O$38),""),COUNTIF(Graphs!$BL$4:BL7,Graphs!BL7))-ROW(Indicators!$O$5)+1,0)</f>
        <v>2380443</v>
      </c>
      <c r="BL7" s="204">
        <f>LARGE(Indicators!$O$5:$O$38,ROWS(Graphs!$BL$3:$BL7)-1)</f>
        <v>319418</v>
      </c>
      <c r="BN7" s="190" t="str">
        <f>PROPER(TRIM(INDEX('FR Y-15 Data'!$A$1:$A$35,MATCH(BO7,'FR Y-15 Data'!$C$1:$C$35,0))))</f>
        <v>Bank Of America Corporation</v>
      </c>
      <c r="BO7" s="5">
        <f t="array" ref="BO7">INDEX(Scores!$C$10:$C$43,SMALL(IF(Scores!$P$10:$P$43=Graphs!BP7,ROW(Scores!$P$10:$P$43),""),COUNTIF(Graphs!$BP$4:BP7,Graphs!BP7))-ROW(Scores!$P$10)+1,0)</f>
        <v>1073757</v>
      </c>
      <c r="BP7" s="199">
        <f>LARGE(Scores!$P$10:$P$64,ROWS($BP$3:$BP7)-1)</f>
        <v>0</v>
      </c>
    </row>
    <row r="8" spans="2:147" ht="15" customHeight="1">
      <c r="P8" s="219"/>
      <c r="Q8" s="219"/>
      <c r="R8" s="190" t="str">
        <f>PROPER(TRIM(INDEX('FR Y-15 Data'!$A$1:$A$35,MATCH(S8,'FR Y-15 Data'!$C$1:$C$35,0))))</f>
        <v>Goldman Sachs Group, Inc., The</v>
      </c>
      <c r="S8" s="5">
        <f t="array" ref="S8">INDEX(Indicators!$C$5:$C$38,SMALL(IF(Indicators!$D$5:$D$38=Graphs!T8,ROW(Indicators!$D$5:$D$38),""),COUNTIF(Graphs!$T$4:T8,Graphs!T8))-ROW(Indicators!$D$5)+1,0)</f>
        <v>2380443</v>
      </c>
      <c r="T8" s="204">
        <f>LARGE(Indicators!$D$5:$D$38,ROWS(Graphs!$T$3:$T8)-1)</f>
        <v>1517513.7</v>
      </c>
      <c r="V8" s="190" t="str">
        <f>PROPER(TRIM(INDEX('FR Y-15 Data'!$A$1:$A$35,MATCH(W8,'FR Y-15 Data'!$C$1:$C$35,0))))</f>
        <v>Bank Of America Corporation</v>
      </c>
      <c r="W8" s="5">
        <f t="array" ref="W8">INDEX(Indicators!$C$5:$C$38,SMALL(IF(Indicators!$E$5:$E$38=Graphs!X8,ROW(Indicators!$E$5:$E$38),""),COUNTIF(Graphs!$X$4:X8,Graphs!X8))-ROW(Indicators!$E$5)+1,0)</f>
        <v>1073757</v>
      </c>
      <c r="X8" s="204">
        <f>LARGE(Indicators!$E$5:$E$38,ROWS(Graphs!$X$3:$X8)-1)</f>
        <v>293938.65899999999</v>
      </c>
      <c r="Z8" s="190" t="str">
        <f>PROPER(TRIM(INDEX('FR Y-15 Data'!$A$1:$A$35,MATCH(AA8,'FR Y-15 Data'!$C$1:$C$35,0))))</f>
        <v>State Street Corporation</v>
      </c>
      <c r="AA8" s="5">
        <f t="array" ref="AA8">INDEX(Indicators!$C$5:$C$38,SMALL(IF(Indicators!$F$5:$F$38=Graphs!AB8,ROW(Indicators!$F$5:$F$38),""),COUNTIF(Graphs!$AB$4:AB8,Graphs!AB8))-ROW(Indicators!$F$5)+1,0)</f>
        <v>1111435</v>
      </c>
      <c r="AB8" s="204">
        <f>LARGE(Indicators!$F$5:$F$38,ROWS(Graphs!$AB$3:$AB8)-1)</f>
        <v>209263.087</v>
      </c>
      <c r="AD8" s="190" t="str">
        <f>PROPER(TRIM(INDEX('FR Y-15 Data'!$A$1:$A$35,MATCH(AE8,'FR Y-15 Data'!$C$1:$C$35,0))))</f>
        <v>Goldman Sachs Group, Inc., The</v>
      </c>
      <c r="AE8" s="5">
        <f t="array" ref="AE8">INDEX(Indicators!$C$5:$C$38,SMALL(IF(Indicators!$G$5:$G$38=Graphs!AF8,ROW(Indicators!$G$5:$G$38),""),COUNTIF(Graphs!$AF$4:AF8,Graphs!AF8))-ROW(Indicators!$G$5)+1,0)</f>
        <v>2380443</v>
      </c>
      <c r="AF8" s="204">
        <f>LARGE(Indicators!$G$5:$G$38,ROWS(Graphs!$AF$3:$AF8)-1)</f>
        <v>310141</v>
      </c>
      <c r="AH8" s="190" t="str">
        <f>PROPER(TRIM(INDEX('FR Y-15 Data'!$A$1:$A$35,MATCH(AI8,'FR Y-15 Data'!$C$1:$C$35,0))))</f>
        <v>State Street Corporation</v>
      </c>
      <c r="AI8" s="5">
        <f t="array" ref="AI8">INDEX(Indicators!$C$5:$C$38,SMALL(IF(Indicators!$H$5:$H$38=Graphs!AJ8,ROW(Indicators!$H$5:$H$38),""),COUNTIF(Graphs!$AJ$4:AJ8,Graphs!AJ8))-ROW(Indicators!$H$5)+1,0)</f>
        <v>1111435</v>
      </c>
      <c r="AJ8" s="204">
        <f>LARGE(Indicators!$H$5:$H$38,ROWS(Graphs!$AJ$4:$AJ9)-1)</f>
        <v>59122189.976999998</v>
      </c>
      <c r="AL8" s="190" t="str">
        <f>PROPER(TRIM(INDEX('FR Y-15 Data'!$A$1:$A$35,MATCH(AM8,'FR Y-15 Data'!$C$1:$C$35,0))))</f>
        <v>Northern Trust Corporation</v>
      </c>
      <c r="AM8" s="5">
        <f t="array" ref="AM8">INDEX(Indicators!$C$5:$C$38,SMALL(IF(Indicators!$I$5:$I$38=Graphs!AN8,ROW(Indicators!$I$5:$I$38),""),COUNTIF(Graphs!$AN$4:AN8,Graphs!AN8))-ROW(Indicators!$I$5)+1,0)</f>
        <v>1199611</v>
      </c>
      <c r="AN8" s="204">
        <f>LARGE(Indicators!$I$5:$I$38,ROWS(Graphs!$AN$3:$AN8)-1)</f>
        <v>5575700</v>
      </c>
      <c r="AP8" s="190" t="str">
        <f>PROPER(TRIM(INDEX('FR Y-15 Data'!$A$1:$A$35,MATCH(AQ8,'FR Y-15 Data'!$C$1:$C$35,0))))</f>
        <v>Morgan Stanley</v>
      </c>
      <c r="AQ8" s="5">
        <f t="array" ref="AQ8">INDEX(Indicators!$C$5:$C$38,SMALL(IF(Indicators!$J$5:$J$38=Graphs!AR8,ROW(Indicators!$J$5:$J$38),""),COUNTIF(Graphs!$AR$4:AR8,Graphs!AR8))-ROW(Indicators!$J$5)+1,0)</f>
        <v>2162966</v>
      </c>
      <c r="AR8" s="204">
        <f>LARGE(Indicators!$J$5:$J$38,ROWS(Graphs!$AR$3:$AR8)-1)</f>
        <v>261804.79999999999</v>
      </c>
      <c r="AT8" s="190" t="str">
        <f>PROPER(TRIM(INDEX('FR Y-15 Data'!$A$1:$A$35,MATCH(AU8,'FR Y-15 Data'!$C$1:$C$35,0))))</f>
        <v>Morgan Stanley</v>
      </c>
      <c r="AU8" s="5">
        <f t="array" ref="AU8">INDEX(Indicators!$C$5:$C$38,SMALL(IF(Indicators!$K$5:$K$38=Graphs!AV8,ROW(Indicators!$K$5:$K$38),""),COUNTIF(Graphs!$AV$4:AV8,Graphs!AV8))-ROW(Indicators!$K$5)+1,0)</f>
        <v>2162966</v>
      </c>
      <c r="AV8" s="204">
        <f>LARGE(Indicators!$K$5:$K$38,ROWS(Graphs!$AV$3:$AV8)-1)</f>
        <v>43610512.376000002</v>
      </c>
      <c r="AX8" s="190" t="str">
        <f>PROPER(TRIM(INDEX('FR Y-15 Data'!$A$1:$A$35,MATCH(AY8,'FR Y-15 Data'!$C$1:$C$35,0))))</f>
        <v>Citigroup Inc.</v>
      </c>
      <c r="AY8" s="5">
        <f t="array" ref="AY8">INDEX(Indicators!$C$5:$C$38,SMALL(IF(Indicators!$L$5:$L$38=Graphs!AZ8,ROW(Indicators!$L$5:$L$38),""),COUNTIF(Graphs!$AZ$4:AZ8,Graphs!AZ8))-ROW(Indicators!$L$5)+1,0)</f>
        <v>1951350</v>
      </c>
      <c r="AZ8" s="204">
        <f>LARGE(Indicators!$L$5:$L$38,ROWS(Graphs!$AZ$3:$AZ8)-1)</f>
        <v>130113</v>
      </c>
      <c r="BB8" s="190" t="str">
        <f>PROPER(TRIM(INDEX('FR Y-15 Data'!$A$1:$A$35,MATCH(BC8,'FR Y-15 Data'!$C$1:$C$35,0))))</f>
        <v>Bank Of America Corporation</v>
      </c>
      <c r="BC8" s="5">
        <f t="array" ref="BC8">INDEX(Indicators!$C$5:$C$38,SMALL(IF(Indicators!$M$5:$M$38=Graphs!BD8,ROW(Indicators!$M$5:$M$38),""),COUNTIF(Graphs!$BD$4:BD8,Graphs!BD8))-ROW(Indicators!$M$5)+1,0)</f>
        <v>1073757</v>
      </c>
      <c r="BD8" s="204">
        <f>LARGE(Indicators!$M$5:$M$38,ROWS(Graphs!$BD$3:$BD8)-1)</f>
        <v>31779</v>
      </c>
      <c r="BF8" s="190" t="str">
        <f>PROPER(TRIM(INDEX('FR Y-15 Data'!$A$1:$A$35,MATCH(BG8,'FR Y-15 Data'!$C$1:$C$35,0))))</f>
        <v>Goldman Sachs Group, Inc., The</v>
      </c>
      <c r="BG8" s="5">
        <f t="array" ref="BG8">INDEX(Indicators!$C$5:$C$38,SMALL(IF(Indicators!$N$5:$N$38=Graphs!BH8,ROW(Indicators!$N$5:$N$38),""),COUNTIF(Graphs!$BH$4:BH8,Graphs!BH8))-ROW(Indicators!$N$5)+1,0)</f>
        <v>2380443</v>
      </c>
      <c r="BH8" s="204">
        <f>LARGE(Indicators!$N$5:$N$38,ROWS(Graphs!$BH$3:$BH8)-1)</f>
        <v>346666</v>
      </c>
      <c r="BJ8" s="190" t="str">
        <f>PROPER(TRIM(INDEX('FR Y-15 Data'!$A$1:$A$35,MATCH(BK8,'FR Y-15 Data'!$C$1:$C$35,0))))</f>
        <v>Bank Of America Corporation</v>
      </c>
      <c r="BK8" s="5">
        <f t="array" ref="BK8">INDEX(Indicators!$C$5:$C$38,SMALL(IF(Indicators!$O$5:$O$38=Graphs!BL8,ROW(Indicators!$O$5:$O$38),""),COUNTIF(Graphs!$BL$4:BL8,Graphs!BL8))-ROW(Indicators!$O$5)+1,0)</f>
        <v>1073757</v>
      </c>
      <c r="BL8" s="204">
        <f>LARGE(Indicators!$O$5:$O$38,ROWS(Graphs!$BL$3:$BL8)-1)</f>
        <v>245722</v>
      </c>
      <c r="BN8" s="190" t="str">
        <f>PROPER(TRIM(INDEX('FR Y-15 Data'!$A$1:$A$35,MATCH(BO8,'FR Y-15 Data'!$C$1:$C$35,0))))</f>
        <v>Bank Of New York Mellon Corporation, The</v>
      </c>
      <c r="BO8" s="5">
        <f t="array" ref="BO8">INDEX(Scores!$C$10:$C$43,SMALL(IF(Scores!$P$10:$P$43=Graphs!BP8,ROW(Scores!$P$10:$P$43),""),COUNTIF(Graphs!$BP$4:BP8,Graphs!BP8))-ROW(Scores!$P$10)+1,0)</f>
        <v>3587146</v>
      </c>
      <c r="BP8" s="199">
        <f>LARGE(Scores!$P$10:$P$64,ROWS($BP$3:$BP8)-1)</f>
        <v>0</v>
      </c>
    </row>
    <row r="9" spans="2:147" ht="15" customHeight="1">
      <c r="P9" s="219"/>
      <c r="Q9" s="219"/>
      <c r="R9" s="190" t="str">
        <f>PROPER(TRIM(INDEX('FR Y-15 Data'!$A$1:$A$35,MATCH(S9,'FR Y-15 Data'!$C$1:$C$35,0))))</f>
        <v>Morgan Stanley</v>
      </c>
      <c r="S9" s="5">
        <f t="array" ref="S9">INDEX(Indicators!$C$5:$C$38,SMALL(IF(Indicators!$D$5:$D$38=Graphs!T9,ROW(Indicators!$D$5:$D$38),""),COUNTIF(Graphs!$T$4:T9,Graphs!T9))-ROW(Indicators!$D$5)+1,0)</f>
        <v>2162966</v>
      </c>
      <c r="T9" s="204">
        <f>LARGE(Indicators!$D$5:$D$38,ROWS(Graphs!$T$3:$T9)-1)</f>
        <v>1282726.862</v>
      </c>
      <c r="V9" s="190" t="str">
        <f>PROPER(TRIM(INDEX('FR Y-15 Data'!$A$1:$A$35,MATCH(W9,'FR Y-15 Data'!$C$1:$C$35,0))))</f>
        <v>Wells Fargo &amp; Company</v>
      </c>
      <c r="W9" s="5">
        <f t="array" ref="W9">INDEX(Indicators!$C$5:$C$38,SMALL(IF(Indicators!$E$5:$E$38=Graphs!X9,ROW(Indicators!$E$5:$E$38),""),COUNTIF(Graphs!$X$4:X9,Graphs!X9))-ROW(Indicators!$E$5)+1,0)</f>
        <v>1120754</v>
      </c>
      <c r="X9" s="204">
        <f>LARGE(Indicators!$E$5:$E$38,ROWS(Graphs!$X$3:$X9)-1)</f>
        <v>110263</v>
      </c>
      <c r="Z9" s="190" t="str">
        <f>PROPER(TRIM(INDEX('FR Y-15 Data'!$A$1:$A$35,MATCH(AA9,'FR Y-15 Data'!$C$1:$C$35,0))))</f>
        <v>Morgan Stanley</v>
      </c>
      <c r="AA9" s="5">
        <f t="array" ref="AA9">INDEX(Indicators!$C$5:$C$38,SMALL(IF(Indicators!$F$5:$F$38=Graphs!AB9,ROW(Indicators!$F$5:$F$38),""),COUNTIF(Graphs!$AB$4:AB9,Graphs!AB9))-ROW(Indicators!$F$5)+1,0)</f>
        <v>2162966</v>
      </c>
      <c r="AB9" s="204">
        <f>LARGE(Indicators!$F$5:$F$38,ROWS(Graphs!$AB$3:$AB9)-1)</f>
        <v>182491.08900000001</v>
      </c>
      <c r="AD9" s="190" t="str">
        <f>PROPER(TRIM(INDEX('FR Y-15 Data'!$A$1:$A$35,MATCH(AE9,'FR Y-15 Data'!$C$1:$C$35,0))))</f>
        <v>Morgan Stanley</v>
      </c>
      <c r="AE9" s="5">
        <f t="array" ref="AE9">INDEX(Indicators!$C$5:$C$38,SMALL(IF(Indicators!$G$5:$G$38=Graphs!AF9,ROW(Indicators!$G$5:$G$38),""),COUNTIF(Graphs!$AF$4:AF9,Graphs!AF9))-ROW(Indicators!$G$5)+1,0)</f>
        <v>2162966</v>
      </c>
      <c r="AF9" s="204">
        <f>LARGE(Indicators!$G$5:$G$38,ROWS(Graphs!$AF$3:$AF9)-1)</f>
        <v>231405.818</v>
      </c>
      <c r="AH9" s="190" t="str">
        <f>PROPER(TRIM(INDEX('FR Y-15 Data'!$A$1:$A$35,MATCH(AI9,'FR Y-15 Data'!$C$1:$C$35,0))))</f>
        <v>Deutsche Bank Trust Corporation</v>
      </c>
      <c r="AI9" s="5">
        <f t="array" ref="AI9">INDEX(Indicators!$C$5:$C$38,SMALL(IF(Indicators!$H$5:$H$38=Graphs!AJ9,ROW(Indicators!$H$5:$H$38),""),COUNTIF(Graphs!$AJ$4:AJ9,Graphs!AJ9))-ROW(Indicators!$H$5)+1,0)</f>
        <v>1032473</v>
      </c>
      <c r="AJ9" s="204">
        <f>LARGE(Indicators!$H$5:$H$38,ROWS(Graphs!$AJ$4:$AJ10)-1)</f>
        <v>58495158</v>
      </c>
      <c r="AL9" s="190" t="str">
        <f>PROPER(TRIM(INDEX('FR Y-15 Data'!$A$1:$A$35,MATCH(AM9,'FR Y-15 Data'!$C$1:$C$35,0))))</f>
        <v>Wells Fargo &amp; Company</v>
      </c>
      <c r="AM9" s="5">
        <f t="array" ref="AM9">INDEX(Indicators!$C$5:$C$38,SMALL(IF(Indicators!$I$5:$I$38=Graphs!AN9,ROW(Indicators!$I$5:$I$38),""),COUNTIF(Graphs!$AN$4:AN9,Graphs!AN9))-ROW(Indicators!$I$5)+1,0)</f>
        <v>1120754</v>
      </c>
      <c r="AN9" s="204">
        <f>LARGE(Indicators!$I$5:$I$38,ROWS(Graphs!$AN$3:$AN9)-1)</f>
        <v>2400000</v>
      </c>
      <c r="AP9" s="190" t="str">
        <f>PROPER(TRIM(INDEX('FR Y-15 Data'!$A$1:$A$35,MATCH(AQ9,'FR Y-15 Data'!$C$1:$C$35,0))))</f>
        <v>Wells Fargo &amp; Company</v>
      </c>
      <c r="AQ9" s="5">
        <f t="array" ref="AQ9">INDEX(Indicators!$C$5:$C$38,SMALL(IF(Indicators!$J$5:$J$38=Graphs!AR9,ROW(Indicators!$J$5:$J$38),""),COUNTIF(Graphs!$AR$4:AR9,Graphs!AR9))-ROW(Indicators!$J$5)+1,0)</f>
        <v>1120754</v>
      </c>
      <c r="AR9" s="204">
        <f>LARGE(Indicators!$J$5:$J$38,ROWS(Graphs!$AR$3:$AR9)-1)</f>
        <v>85947</v>
      </c>
      <c r="AT9" s="190" t="str">
        <f>PROPER(TRIM(INDEX('FR Y-15 Data'!$A$1:$A$35,MATCH(AU9,'FR Y-15 Data'!$C$1:$C$35,0))))</f>
        <v>Hsbc North America Holdings Inc.</v>
      </c>
      <c r="AU9" s="5">
        <f t="array" ref="AU9">INDEX(Indicators!$C$5:$C$38,SMALL(IF(Indicators!$K$5:$K$38=Graphs!AV9,ROW(Indicators!$K$5:$K$38),""),COUNTIF(Graphs!$AV$4:AV9,Graphs!AV9))-ROW(Indicators!$K$5)+1,0)</f>
        <v>3232316</v>
      </c>
      <c r="AV9" s="204">
        <f>LARGE(Indicators!$K$5:$K$38,ROWS(Graphs!$AV$3:$AV9)-1)</f>
        <v>5193826.41</v>
      </c>
      <c r="AX9" s="190" t="str">
        <f>PROPER(TRIM(INDEX('FR Y-15 Data'!$A$1:$A$35,MATCH(AY9,'FR Y-15 Data'!$C$1:$C$35,0))))</f>
        <v>Wells Fargo &amp; Company</v>
      </c>
      <c r="AY9" s="5">
        <f t="array" ref="AY9">INDEX(Indicators!$C$5:$C$38,SMALL(IF(Indicators!$L$5:$L$38=Graphs!AZ9,ROW(Indicators!$L$5:$L$38),""),COUNTIF(Graphs!$AZ$4:AZ9,Graphs!AZ9))-ROW(Indicators!$L$5)+1,0)</f>
        <v>1120754</v>
      </c>
      <c r="AZ9" s="204">
        <f>LARGE(Indicators!$L$5:$L$38,ROWS(Graphs!$AZ$3:$AZ9)-1)</f>
        <v>127761</v>
      </c>
      <c r="BB9" s="190" t="str">
        <f>PROPER(TRIM(INDEX('FR Y-15 Data'!$A$1:$A$35,MATCH(BC9,'FR Y-15 Data'!$C$1:$C$35,0))))</f>
        <v>Morgan Stanley</v>
      </c>
      <c r="BC9" s="5">
        <f t="array" ref="BC9">INDEX(Indicators!$C$5:$C$38,SMALL(IF(Indicators!$M$5:$M$38=Graphs!BD9,ROW(Indicators!$M$5:$M$38),""),COUNTIF(Graphs!$BD$4:BD9,Graphs!BD9))-ROW(Indicators!$M$5)+1,0)</f>
        <v>2162966</v>
      </c>
      <c r="BD9" s="204">
        <f>LARGE(Indicators!$M$5:$M$38,ROWS(Graphs!$BD$3:$BD9)-1)</f>
        <v>23281</v>
      </c>
      <c r="BF9" s="190" t="str">
        <f>PROPER(TRIM(INDEX('FR Y-15 Data'!$A$1:$A$35,MATCH(BG9,'FR Y-15 Data'!$C$1:$C$35,0))))</f>
        <v>Bank Of New York Mellon Corporation, The</v>
      </c>
      <c r="BG9" s="5">
        <f t="array" ref="BG9">INDEX(Indicators!$C$5:$C$38,SMALL(IF(Indicators!$N$5:$N$38=Graphs!BH9,ROW(Indicators!$N$5:$N$38),""),COUNTIF(Graphs!$BH$4:BH9,Graphs!BH9))-ROW(Indicators!$N$5)+1,0)</f>
        <v>3587146</v>
      </c>
      <c r="BH9" s="204">
        <f>LARGE(Indicators!$N$5:$N$38,ROWS(Graphs!$BH$3:$BH9)-1)</f>
        <v>86775</v>
      </c>
      <c r="BJ9" s="190" t="str">
        <f>PROPER(TRIM(INDEX('FR Y-15 Data'!$A$1:$A$35,MATCH(BK9,'FR Y-15 Data'!$C$1:$C$35,0))))</f>
        <v>Bank Of New York Mellon Corporation, The</v>
      </c>
      <c r="BK9" s="5">
        <f t="array" ref="BK9">INDEX(Indicators!$C$5:$C$38,SMALL(IF(Indicators!$O$5:$O$38=Graphs!BL9,ROW(Indicators!$O$5:$O$38),""),COUNTIF(Graphs!$BL$4:BL9,Graphs!BL9))-ROW(Indicators!$O$5)+1,0)</f>
        <v>3587146</v>
      </c>
      <c r="BL9" s="204">
        <f>LARGE(Indicators!$O$5:$O$38,ROWS(Graphs!$BL$3:$BL9)-1)</f>
        <v>164125</v>
      </c>
      <c r="BN9" s="190" t="str">
        <f>PROPER(TRIM(INDEX('FR Y-15 Data'!$A$1:$A$35,MATCH(BO9,'FR Y-15 Data'!$C$1:$C$35,0))))</f>
        <v>Bb&amp;T Corporation</v>
      </c>
      <c r="BO9" s="5">
        <f t="array" ref="BO9">INDEX(Scores!$C$10:$C$43,SMALL(IF(Scores!$P$10:$P$43=Graphs!BP9,ROW(Scores!$P$10:$P$43),""),COUNTIF(Graphs!$BP$4:BP9,Graphs!BP9))-ROW(Scores!$P$10)+1,0)</f>
        <v>1074156</v>
      </c>
      <c r="BP9" s="199">
        <f>LARGE(Scores!$P$10:$P$64,ROWS($BP$3:$BP9)-1)</f>
        <v>0</v>
      </c>
    </row>
    <row r="10" spans="2:147" ht="15" customHeight="1">
      <c r="P10" s="219"/>
      <c r="Q10" s="219"/>
      <c r="R10" s="190" t="str">
        <f>PROPER(TRIM(INDEX('FR Y-15 Data'!$A$1:$A$35,MATCH(S10,'FR Y-15 Data'!$C$1:$C$35,0))))</f>
        <v>U.S. Bancorp</v>
      </c>
      <c r="S10" s="5">
        <f t="array" ref="S10">INDEX(Indicators!$C$5:$C$38,SMALL(IF(Indicators!$D$5:$D$38=Graphs!T10,ROW(Indicators!$D$5:$D$38),""),COUNTIF(Graphs!$T$4:T10,Graphs!T10))-ROW(Indicators!$D$5)+1,0)</f>
        <v>1119794</v>
      </c>
      <c r="T10" s="204">
        <f>LARGE(Indicators!$D$5:$D$38,ROWS(Graphs!$T$3:$T10)-1)</f>
        <v>524636.19999999995</v>
      </c>
      <c r="V10" s="190" t="str">
        <f>PROPER(TRIM(INDEX('FR Y-15 Data'!$A$1:$A$35,MATCH(W10,'FR Y-15 Data'!$C$1:$C$35,0))))</f>
        <v>Bank Of New York Mellon Corporation, The</v>
      </c>
      <c r="W10" s="5">
        <f t="array" ref="W10">INDEX(Indicators!$C$5:$C$38,SMALL(IF(Indicators!$E$5:$E$38=Graphs!X10,ROW(Indicators!$E$5:$E$38),""),COUNTIF(Graphs!$X$4:X10,Graphs!X10))-ROW(Indicators!$E$5)+1,0)</f>
        <v>3587146</v>
      </c>
      <c r="X10" s="204">
        <f>LARGE(Indicators!$E$5:$E$38,ROWS(Graphs!$X$3:$X10)-1)</f>
        <v>79313</v>
      </c>
      <c r="Z10" s="190" t="str">
        <f>PROPER(TRIM(INDEX('FR Y-15 Data'!$A$1:$A$35,MATCH(AA10,'FR Y-15 Data'!$C$1:$C$35,0))))</f>
        <v>Wells Fargo &amp; Company</v>
      </c>
      <c r="AA10" s="5">
        <f t="array" ref="AA10">INDEX(Indicators!$C$5:$C$38,SMALL(IF(Indicators!$F$5:$F$38=Graphs!AB10,ROW(Indicators!$F$5:$F$38),""),COUNTIF(Graphs!$AB$4:AB10,Graphs!AB10))-ROW(Indicators!$F$5)+1,0)</f>
        <v>1120754</v>
      </c>
      <c r="AB10" s="204">
        <f>LARGE(Indicators!$F$5:$F$38,ROWS(Graphs!$AB$3:$AB10)-1)</f>
        <v>128896</v>
      </c>
      <c r="AD10" s="190" t="str">
        <f>PROPER(TRIM(INDEX('FR Y-15 Data'!$A$1:$A$35,MATCH(AE10,'FR Y-15 Data'!$C$1:$C$35,0))))</f>
        <v>American Express Company</v>
      </c>
      <c r="AE10" s="5">
        <f t="array" ref="AE10">INDEX(Indicators!$C$5:$C$38,SMALL(IF(Indicators!$G$5:$G$38=Graphs!AF10,ROW(Indicators!$G$5:$G$38),""),COUNTIF(Graphs!$AF$4:AF10,Graphs!AF10))-ROW(Indicators!$G$5)+1,0)</f>
        <v>1275216</v>
      </c>
      <c r="AF10" s="204">
        <f>LARGE(Indicators!$G$5:$G$38,ROWS(Graphs!$AF$3:$AF10)-1)</f>
        <v>161518</v>
      </c>
      <c r="AH10" s="190" t="str">
        <f>PROPER(TRIM(INDEX('FR Y-15 Data'!$A$1:$A$35,MATCH(AI10,'FR Y-15 Data'!$C$1:$C$35,0))))</f>
        <v>Northern Trust Corporation</v>
      </c>
      <c r="AI10" s="5">
        <f t="array" ref="AI10">INDEX(Indicators!$C$5:$C$38,SMALL(IF(Indicators!$H$5:$H$38=Graphs!AJ10,ROW(Indicators!$H$5:$H$38),""),COUNTIF(Graphs!$AJ$4:AJ10,Graphs!AJ10))-ROW(Indicators!$H$5)+1,0)</f>
        <v>1199611</v>
      </c>
      <c r="AJ10" s="204">
        <f>LARGE(Indicators!$H$5:$H$38,ROWS(Graphs!$AJ$4:$AJ11)-1)</f>
        <v>32997307.763</v>
      </c>
      <c r="AL10" s="190" t="str">
        <f>PROPER(TRIM(INDEX('FR Y-15 Data'!$A$1:$A$35,MATCH(AM10,'FR Y-15 Data'!$C$1:$C$35,0))))</f>
        <v>Morgan Stanley</v>
      </c>
      <c r="AM10" s="5">
        <f t="array" ref="AM10">INDEX(Indicators!$C$5:$C$38,SMALL(IF(Indicators!$I$5:$I$38=Graphs!AN10,ROW(Indicators!$I$5:$I$38),""),COUNTIF(Graphs!$AN$4:AN10,Graphs!AN10))-ROW(Indicators!$I$5)+1,0)</f>
        <v>2162966</v>
      </c>
      <c r="AN10" s="204">
        <f>LARGE(Indicators!$I$5:$I$38,ROWS(Graphs!$AN$3:$AN10)-1)</f>
        <v>1369185.923</v>
      </c>
      <c r="AP10" s="190" t="str">
        <f>PROPER(TRIM(INDEX('FR Y-15 Data'!$A$1:$A$35,MATCH(AQ10,'FR Y-15 Data'!$C$1:$C$35,0))))</f>
        <v>Bbva Compass Bancshares, Inc.</v>
      </c>
      <c r="AQ10" s="5">
        <f t="array" ref="AQ10">INDEX(Indicators!$C$5:$C$38,SMALL(IF(Indicators!$J$5:$J$38=Graphs!AR10,ROW(Indicators!$J$5:$J$38),""),COUNTIF(Graphs!$AR$4:AR10,Graphs!AR10))-ROW(Indicators!$J$5)+1,0)</f>
        <v>1078529</v>
      </c>
      <c r="AR10" s="204">
        <f>LARGE(Indicators!$J$5:$J$38,ROWS(Graphs!$AR$3:$AR10)-1)</f>
        <v>79954.813999999998</v>
      </c>
      <c r="AT10" s="190" t="str">
        <f>PROPER(TRIM(INDEX('FR Y-15 Data'!$A$1:$A$35,MATCH(AU10,'FR Y-15 Data'!$C$1:$C$35,0))))</f>
        <v>Wells Fargo &amp; Company</v>
      </c>
      <c r="AU10" s="5">
        <f t="array" ref="AU10">INDEX(Indicators!$C$5:$C$38,SMALL(IF(Indicators!$K$5:$K$38=Graphs!AV10,ROW(Indicators!$K$5:$K$38),""),COUNTIF(Graphs!$AV$4:AV10,Graphs!AV10))-ROW(Indicators!$K$5)+1,0)</f>
        <v>1120754</v>
      </c>
      <c r="AV10" s="204">
        <f>LARGE(Indicators!$K$5:$K$38,ROWS(Graphs!$AV$3:$AV10)-1)</f>
        <v>4879596</v>
      </c>
      <c r="AX10" s="190" t="str">
        <f>PROPER(TRIM(INDEX('FR Y-15 Data'!$A$1:$A$35,MATCH(AY10,'FR Y-15 Data'!$C$1:$C$35,0))))</f>
        <v>State Street Corporation</v>
      </c>
      <c r="AY10" s="5">
        <f t="array" ref="AY10">INDEX(Indicators!$C$5:$C$38,SMALL(IF(Indicators!$L$5:$L$38=Graphs!AZ10,ROW(Indicators!$L$5:$L$38),""),COUNTIF(Graphs!$AZ$4:AZ10,Graphs!AZ10))-ROW(Indicators!$L$5)+1,0)</f>
        <v>1111435</v>
      </c>
      <c r="AZ10" s="204">
        <f>LARGE(Indicators!$L$5:$L$38,ROWS(Graphs!$AZ$3:$AZ10)-1)</f>
        <v>53759.419000000002</v>
      </c>
      <c r="BB10" s="190" t="str">
        <f>PROPER(TRIM(INDEX('FR Y-15 Data'!$A$1:$A$35,MATCH(BC10,'FR Y-15 Data'!$C$1:$C$35,0))))</f>
        <v>Pnc Financial Services Group, Inc., The</v>
      </c>
      <c r="BC10" s="5">
        <f t="array" ref="BC10">INDEX(Indicators!$C$5:$C$38,SMALL(IF(Indicators!$M$5:$M$38=Graphs!BD10,ROW(Indicators!$M$5:$M$38),""),COUNTIF(Graphs!$BD$4:BD10,Graphs!BD10))-ROW(Indicators!$M$5)+1,0)</f>
        <v>1069778</v>
      </c>
      <c r="BD10" s="204">
        <f>LARGE(Indicators!$M$5:$M$38,ROWS(Graphs!$BD$3:$BD10)-1)</f>
        <v>10635.102999999999</v>
      </c>
      <c r="BF10" s="190" t="str">
        <f>PROPER(TRIM(INDEX('FR Y-15 Data'!$A$1:$A$35,MATCH(BG10,'FR Y-15 Data'!$C$1:$C$35,0))))</f>
        <v>Wells Fargo &amp; Company</v>
      </c>
      <c r="BG10" s="5">
        <f t="array" ref="BG10">INDEX(Indicators!$C$5:$C$38,SMALL(IF(Indicators!$N$5:$N$38=Graphs!BH10,ROW(Indicators!$N$5:$N$38),""),COUNTIF(Graphs!$BH$4:BH10,Graphs!BH10))-ROW(Indicators!$N$5)+1,0)</f>
        <v>1120754</v>
      </c>
      <c r="BH10" s="204">
        <f>LARGE(Indicators!$N$5:$N$38,ROWS(Graphs!$BH$3:$BH10)-1)</f>
        <v>70104</v>
      </c>
      <c r="BJ10" s="190" t="str">
        <f>PROPER(TRIM(INDEX('FR Y-15 Data'!$A$1:$A$35,MATCH(BK10,'FR Y-15 Data'!$C$1:$C$35,0))))</f>
        <v>Wells Fargo &amp; Company</v>
      </c>
      <c r="BK10" s="5">
        <f t="array" ref="BK10">INDEX(Indicators!$C$5:$C$38,SMALL(IF(Indicators!$O$5:$O$38=Graphs!BL10,ROW(Indicators!$O$5:$O$38),""),COUNTIF(Graphs!$BL$4:BL10,Graphs!BL10))-ROW(Indicators!$O$5)+1,0)</f>
        <v>1120754</v>
      </c>
      <c r="BL10" s="204">
        <f>LARGE(Indicators!$O$5:$O$38,ROWS(Graphs!$BL$3:$BL10)-1)</f>
        <v>130239</v>
      </c>
      <c r="BN10" s="190" t="str">
        <f>PROPER(TRIM(INDEX('FR Y-15 Data'!$A$1:$A$35,MATCH(BO10,'FR Y-15 Data'!$C$1:$C$35,0))))</f>
        <v>Bbva Compass Bancshares, Inc.</v>
      </c>
      <c r="BO10" s="5">
        <f t="array" ref="BO10">INDEX(Scores!$C$10:$C$43,SMALL(IF(Scores!$P$10:$P$43=Graphs!BP10,ROW(Scores!$P$10:$P$43),""),COUNTIF(Graphs!$BP$4:BP10,Graphs!BP10))-ROW(Scores!$P$10)+1,0)</f>
        <v>1078529</v>
      </c>
      <c r="BP10" s="199">
        <f>LARGE(Scores!$P$10:$P$64,ROWS($BP$3:$BP10)-1)</f>
        <v>0</v>
      </c>
    </row>
    <row r="11" spans="2:147" ht="15" customHeight="1">
      <c r="P11" s="219"/>
      <c r="Q11" s="219"/>
      <c r="R11" s="190" t="str">
        <f>PROPER(TRIM(INDEX('FR Y-15 Data'!$A$1:$A$35,MATCH(S11,'FR Y-15 Data'!$C$1:$C$35,0))))</f>
        <v>Pnc Financial Services Group, Inc., The</v>
      </c>
      <c r="S11" s="5">
        <f t="array" ref="S11">INDEX(Indicators!$C$5:$C$38,SMALL(IF(Indicators!$D$5:$D$38=Graphs!T11,ROW(Indicators!$D$5:$D$38),""),COUNTIF(Graphs!$T$4:T11,Graphs!T11))-ROW(Indicators!$D$5)+1,0)</f>
        <v>1069778</v>
      </c>
      <c r="T11" s="204">
        <f>LARGE(Indicators!$D$5:$D$38,ROWS(Graphs!$T$3:$T11)-1)</f>
        <v>425387.038</v>
      </c>
      <c r="V11" s="190" t="str">
        <f>PROPER(TRIM(INDEX('FR Y-15 Data'!$A$1:$A$35,MATCH(W11,'FR Y-15 Data'!$C$1:$C$35,0))))</f>
        <v>Northern Trust Corporation</v>
      </c>
      <c r="W11" s="5">
        <f t="array" ref="W11">INDEX(Indicators!$C$5:$C$38,SMALL(IF(Indicators!$E$5:$E$38=Graphs!X11,ROW(Indicators!$E$5:$E$38),""),COUNTIF(Graphs!$X$4:X11,Graphs!X11))-ROW(Indicators!$E$5)+1,0)</f>
        <v>1199611</v>
      </c>
      <c r="X11" s="204">
        <f>LARGE(Indicators!$E$5:$E$38,ROWS(Graphs!$X$3:$X11)-1)</f>
        <v>43593.978000000003</v>
      </c>
      <c r="Z11" s="190" t="str">
        <f>PROPER(TRIM(INDEX('FR Y-15 Data'!$A$1:$A$35,MATCH(AA11,'FR Y-15 Data'!$C$1:$C$35,0))))</f>
        <v>Goldman Sachs Group, Inc., The</v>
      </c>
      <c r="AA11" s="5">
        <f t="array" ref="AA11">INDEX(Indicators!$C$5:$C$38,SMALL(IF(Indicators!$F$5:$F$38=Graphs!AB11,ROW(Indicators!$F$5:$F$38),""),COUNTIF(Graphs!$AB$4:AB11,Graphs!AB11))-ROW(Indicators!$F$5)+1,0)</f>
        <v>2380443</v>
      </c>
      <c r="AB11" s="204">
        <f>LARGE(Indicators!$F$5:$F$38,ROWS(Graphs!$AB$3:$AB11)-1)</f>
        <v>106942</v>
      </c>
      <c r="AD11" s="190" t="str">
        <f>PROPER(TRIM(INDEX('FR Y-15 Data'!$A$1:$A$35,MATCH(AE11,'FR Y-15 Data'!$C$1:$C$35,0))))</f>
        <v>U.S. Bancorp</v>
      </c>
      <c r="AE11" s="5">
        <f t="array" ref="AE11">INDEX(Indicators!$C$5:$C$38,SMALL(IF(Indicators!$G$5:$G$38=Graphs!AF11,ROW(Indicators!$G$5:$G$38),""),COUNTIF(Graphs!$AF$4:AF11,Graphs!AF11))-ROW(Indicators!$G$5)+1,0)</f>
        <v>1119794</v>
      </c>
      <c r="AF11" s="204">
        <f>LARGE(Indicators!$G$5:$G$38,ROWS(Graphs!$AF$3:$AF11)-1)</f>
        <v>138882</v>
      </c>
      <c r="AH11" s="190" t="str">
        <f>PROPER(TRIM(INDEX('FR Y-15 Data'!$A$1:$A$35,MATCH(AI11,'FR Y-15 Data'!$C$1:$C$35,0))))</f>
        <v>Wells Fargo &amp; Company</v>
      </c>
      <c r="AI11" s="5">
        <f t="array" ref="AI11">INDEX(Indicators!$C$5:$C$38,SMALL(IF(Indicators!$H$5:$H$38=Graphs!AJ11,ROW(Indicators!$H$5:$H$38),""),COUNTIF(Graphs!$AJ$4:AJ11,Graphs!AJ11))-ROW(Indicators!$H$5)+1,0)</f>
        <v>1120754</v>
      </c>
      <c r="AJ11" s="204">
        <f>LARGE(Indicators!$H$5:$H$38,ROWS(Graphs!$AJ$4:$AJ12)-1)</f>
        <v>28761213</v>
      </c>
      <c r="AL11" s="190" t="str">
        <f>PROPER(TRIM(INDEX('FR Y-15 Data'!$A$1:$A$35,MATCH(AM11,'FR Y-15 Data'!$C$1:$C$35,0))))</f>
        <v>U.S. Bancorp</v>
      </c>
      <c r="AM11" s="5">
        <f t="array" ref="AM11">INDEX(Indicators!$C$5:$C$38,SMALL(IF(Indicators!$I$5:$I$38=Graphs!AN11,ROW(Indicators!$I$5:$I$38),""),COUNTIF(Graphs!$AN$4:AN11,Graphs!AN11))-ROW(Indicators!$I$5)+1,0)</f>
        <v>1119794</v>
      </c>
      <c r="AN11" s="204">
        <f>LARGE(Indicators!$I$5:$I$38,ROWS(Graphs!$AN$3:$AN11)-1)</f>
        <v>959466</v>
      </c>
      <c r="AP11" s="190" t="str">
        <f>PROPER(TRIM(INDEX('FR Y-15 Data'!$A$1:$A$35,MATCH(AQ11,'FR Y-15 Data'!$C$1:$C$35,0))))</f>
        <v>Hsbc North America Holdings Inc.</v>
      </c>
      <c r="AQ11" s="5">
        <f t="array" ref="AQ11">INDEX(Indicators!$C$5:$C$38,SMALL(IF(Indicators!$J$5:$J$38=Graphs!AR11,ROW(Indicators!$J$5:$J$38),""),COUNTIF(Graphs!$AR$4:AR11,Graphs!AR11))-ROW(Indicators!$J$5)+1,0)</f>
        <v>3232316</v>
      </c>
      <c r="AR11" s="204">
        <f>LARGE(Indicators!$J$5:$J$38,ROWS(Graphs!$AR$3:$AR11)-1)</f>
        <v>48735.222999999998</v>
      </c>
      <c r="AT11" s="190" t="str">
        <f>PROPER(TRIM(INDEX('FR Y-15 Data'!$A$1:$A$35,MATCH(AU11,'FR Y-15 Data'!$C$1:$C$35,0))))</f>
        <v>Bank Of New York Mellon Corporation, The</v>
      </c>
      <c r="AU11" s="5">
        <f t="array" ref="AU11">INDEX(Indicators!$C$5:$C$38,SMALL(IF(Indicators!$K$5:$K$38=Graphs!AV11,ROW(Indicators!$K$5:$K$38),""),COUNTIF(Graphs!$AV$4:AV11,Graphs!AV11))-ROW(Indicators!$K$5)+1,0)</f>
        <v>3587146</v>
      </c>
      <c r="AV11" s="204">
        <f>LARGE(Indicators!$K$5:$K$38,ROWS(Graphs!$AV$3:$AV11)-1)</f>
        <v>1157850</v>
      </c>
      <c r="AX11" s="190" t="str">
        <f>PROPER(TRIM(INDEX('FR Y-15 Data'!$A$1:$A$35,MATCH(AY11,'FR Y-15 Data'!$C$1:$C$35,0))))</f>
        <v>Hsbc North America Holdings Inc.</v>
      </c>
      <c r="AY11" s="5">
        <f t="array" ref="AY11">INDEX(Indicators!$C$5:$C$38,SMALL(IF(Indicators!$L$5:$L$38=Graphs!AZ11,ROW(Indicators!$L$5:$L$38),""),COUNTIF(Graphs!$AZ$4:AZ11,Graphs!AZ11))-ROW(Indicators!$L$5)+1,0)</f>
        <v>3232316</v>
      </c>
      <c r="AZ11" s="204">
        <f>LARGE(Indicators!$L$5:$L$38,ROWS(Graphs!$AZ$3:$AZ11)-1)</f>
        <v>39638.237999999998</v>
      </c>
      <c r="BB11" s="190" t="str">
        <f>PROPER(TRIM(INDEX('FR Y-15 Data'!$A$1:$A$35,MATCH(BC11,'FR Y-15 Data'!$C$1:$C$35,0))))</f>
        <v>State Street Corporation</v>
      </c>
      <c r="BC11" s="5">
        <f t="array" ref="BC11">INDEX(Indicators!$C$5:$C$38,SMALL(IF(Indicators!$M$5:$M$38=Graphs!BD11,ROW(Indicators!$M$5:$M$38),""),COUNTIF(Graphs!$BD$4:BD11,Graphs!BD11))-ROW(Indicators!$M$5)+1,0)</f>
        <v>1111435</v>
      </c>
      <c r="BD11" s="204">
        <f>LARGE(Indicators!$M$5:$M$38,ROWS(Graphs!$BD$3:$BD11)-1)</f>
        <v>7563.6180000000004</v>
      </c>
      <c r="BF11" s="190" t="str">
        <f>PROPER(TRIM(INDEX('FR Y-15 Data'!$A$1:$A$35,MATCH(BG11,'FR Y-15 Data'!$C$1:$C$35,0))))</f>
        <v>State Street Corporation</v>
      </c>
      <c r="BG11" s="5">
        <f t="array" ref="BG11">INDEX(Indicators!$C$5:$C$38,SMALL(IF(Indicators!$N$5:$N$38=Graphs!BH11,ROW(Indicators!$N$5:$N$38),""),COUNTIF(Graphs!$BH$4:BH11,Graphs!BH11))-ROW(Indicators!$N$5)+1,0)</f>
        <v>1111435</v>
      </c>
      <c r="BH11" s="204">
        <f>LARGE(Indicators!$N$5:$N$38,ROWS(Graphs!$BH$3:$BH11)-1)</f>
        <v>47446.989000000001</v>
      </c>
      <c r="BJ11" s="190" t="str">
        <f>PROPER(TRIM(INDEX('FR Y-15 Data'!$A$1:$A$35,MATCH(BK11,'FR Y-15 Data'!$C$1:$C$35,0))))</f>
        <v>State Street Corporation</v>
      </c>
      <c r="BK11" s="5">
        <f t="array" ref="BK11">INDEX(Indicators!$C$5:$C$38,SMALL(IF(Indicators!$O$5:$O$38=Graphs!BL11,ROW(Indicators!$O$5:$O$38),""),COUNTIF(Graphs!$BL$4:BL11,Graphs!BL11))-ROW(Indicators!$O$5)+1,0)</f>
        <v>1111435</v>
      </c>
      <c r="BL11" s="204">
        <f>LARGE(Indicators!$O$5:$O$38,ROWS(Graphs!$BL$3:$BL11)-1)</f>
        <v>124911</v>
      </c>
      <c r="BN11" s="190" t="str">
        <f>PROPER(TRIM(INDEX('FR Y-15 Data'!$A$1:$A$35,MATCH(BO11,'FR Y-15 Data'!$C$1:$C$35,0))))</f>
        <v>Bmo Financial Corp.</v>
      </c>
      <c r="BO11" s="5">
        <f t="array" ref="BO11">INDEX(Scores!$C$10:$C$43,SMALL(IF(Scores!$P$10:$P$43=Graphs!BP11,ROW(Scores!$P$10:$P$43),""),COUNTIF(Graphs!$BP$4:BP11,Graphs!BP11))-ROW(Scores!$P$10)+1,0)</f>
        <v>1245415</v>
      </c>
      <c r="BP11" s="199">
        <f>LARGE(Scores!$P$10:$P$64,ROWS($BP$3:$BP11)-1)</f>
        <v>0</v>
      </c>
    </row>
    <row r="12" spans="2:147" ht="15" customHeight="1">
      <c r="P12" s="219"/>
      <c r="Q12" s="219"/>
      <c r="R12" s="190" t="str">
        <f>PROPER(TRIM(INDEX('FR Y-15 Data'!$A$1:$A$35,MATCH(S12,'FR Y-15 Data'!$C$1:$C$35,0))))</f>
        <v>Bank Of New York Mellon Corporation, The</v>
      </c>
      <c r="S12" s="5">
        <f t="array" ref="S12">INDEX(Indicators!$C$5:$C$38,SMALL(IF(Indicators!$D$5:$D$38=Graphs!T12,ROW(Indicators!$D$5:$D$38),""),COUNTIF(Graphs!$T$4:T12,Graphs!T12))-ROW(Indicators!$D$5)+1,0)</f>
        <v>3587146</v>
      </c>
      <c r="T12" s="204">
        <f>LARGE(Indicators!$D$5:$D$38,ROWS(Graphs!$T$3:$T12)-1)</f>
        <v>409666.2</v>
      </c>
      <c r="V12" s="190" t="str">
        <f>PROPER(TRIM(INDEX('FR Y-15 Data'!$A$1:$A$35,MATCH(W12,'FR Y-15 Data'!$C$1:$C$35,0))))</f>
        <v>Hsbc North America Holdings Inc.</v>
      </c>
      <c r="W12" s="5">
        <f t="array" ref="W12">INDEX(Indicators!$C$5:$C$38,SMALL(IF(Indicators!$E$5:$E$38=Graphs!X12,ROW(Indicators!$E$5:$E$38),""),COUNTIF(Graphs!$X$4:X12,Graphs!X12))-ROW(Indicators!$E$5)+1,0)</f>
        <v>3232316</v>
      </c>
      <c r="X12" s="204">
        <f>LARGE(Indicators!$E$5:$E$38,ROWS(Graphs!$X$3:$X12)-1)</f>
        <v>35711.364999999998</v>
      </c>
      <c r="Z12" s="190" t="str">
        <f>PROPER(TRIM(INDEX('FR Y-15 Data'!$A$1:$A$35,MATCH(AA12,'FR Y-15 Data'!$C$1:$C$35,0))))</f>
        <v>Hsbc North America Holdings Inc.</v>
      </c>
      <c r="AA12" s="5">
        <f t="array" ref="AA12">INDEX(Indicators!$C$5:$C$38,SMALL(IF(Indicators!$F$5:$F$38=Graphs!AB12,ROW(Indicators!$F$5:$F$38),""),COUNTIF(Graphs!$AB$4:AB12,Graphs!AB12))-ROW(Indicators!$F$5)+1,0)</f>
        <v>3232316</v>
      </c>
      <c r="AB12" s="204">
        <f>LARGE(Indicators!$F$5:$F$38,ROWS(Graphs!$AB$3:$AB12)-1)</f>
        <v>54924.874000000003</v>
      </c>
      <c r="AD12" s="190" t="str">
        <f>PROPER(TRIM(INDEX('FR Y-15 Data'!$A$1:$A$35,MATCH(AE12,'FR Y-15 Data'!$C$1:$C$35,0))))</f>
        <v>Ally Financial Inc.</v>
      </c>
      <c r="AE12" s="5">
        <f t="array" ref="AE12">INDEX(Indicators!$C$5:$C$38,SMALL(IF(Indicators!$G$5:$G$38=Graphs!AF12,ROW(Indicators!$G$5:$G$38),""),COUNTIF(Graphs!$AF$4:AF12,Graphs!AF12))-ROW(Indicators!$G$5)+1,0)</f>
        <v>1562859</v>
      </c>
      <c r="AF12" s="204">
        <f>LARGE(Indicators!$G$5:$G$38,ROWS(Graphs!$AF$3:$AF12)-1)</f>
        <v>108149</v>
      </c>
      <c r="AH12" s="190" t="str">
        <f>PROPER(TRIM(INDEX('FR Y-15 Data'!$A$1:$A$35,MATCH(AI12,'FR Y-15 Data'!$C$1:$C$35,0))))</f>
        <v>Morgan Stanley</v>
      </c>
      <c r="AI12" s="5">
        <f t="array" ref="AI12">INDEX(Indicators!$C$5:$C$38,SMALL(IF(Indicators!$H$5:$H$38=Graphs!AJ12,ROW(Indicators!$H$5:$H$38),""),COUNTIF(Graphs!$AJ$4:AJ12,Graphs!AJ12))-ROW(Indicators!$H$5)+1,0)</f>
        <v>2162966</v>
      </c>
      <c r="AJ12" s="204">
        <f>LARGE(Indicators!$H$5:$H$38,ROWS(Graphs!$AJ$4:$AJ13)-1)</f>
        <v>9811965.0739999991</v>
      </c>
      <c r="AL12" s="190" t="str">
        <f>PROPER(TRIM(INDEX('FR Y-15 Data'!$A$1:$A$35,MATCH(AM12,'FR Y-15 Data'!$C$1:$C$35,0))))</f>
        <v>Goldman Sachs Group, Inc., The</v>
      </c>
      <c r="AM12" s="5">
        <f t="array" ref="AM12">INDEX(Indicators!$C$5:$C$38,SMALL(IF(Indicators!$I$5:$I$38=Graphs!AN12,ROW(Indicators!$I$5:$I$38),""),COUNTIF(Graphs!$AN$4:AN12,Graphs!AN12))-ROW(Indicators!$I$5)+1,0)</f>
        <v>2380443</v>
      </c>
      <c r="AN12" s="204">
        <f>LARGE(Indicators!$I$5:$I$38,ROWS(Graphs!$AN$3:$AN12)-1)</f>
        <v>865755</v>
      </c>
      <c r="AP12" s="190" t="str">
        <f>PROPER(TRIM(INDEX('FR Y-15 Data'!$A$1:$A$35,MATCH(AQ12,'FR Y-15 Data'!$C$1:$C$35,0))))</f>
        <v>Regions Financial Corporation</v>
      </c>
      <c r="AQ12" s="5">
        <f t="array" ref="AQ12">INDEX(Indicators!$C$5:$C$38,SMALL(IF(Indicators!$J$5:$J$38=Graphs!AR12,ROW(Indicators!$J$5:$J$38),""),COUNTIF(Graphs!$AR$4:AR12,Graphs!AR12))-ROW(Indicators!$J$5)+1,0)</f>
        <v>3242838</v>
      </c>
      <c r="AR12" s="204">
        <f>LARGE(Indicators!$J$5:$J$38,ROWS(Graphs!$AR$3:$AR12)-1)</f>
        <v>44635.402999999998</v>
      </c>
      <c r="AT12" s="190" t="str">
        <f>PROPER(TRIM(INDEX('FR Y-15 Data'!$A$1:$A$35,MATCH(AU12,'FR Y-15 Data'!$C$1:$C$35,0))))</f>
        <v>State Street Corporation</v>
      </c>
      <c r="AU12" s="5">
        <f t="array" ref="AU12">INDEX(Indicators!$C$5:$C$38,SMALL(IF(Indicators!$K$5:$K$38=Graphs!AV12,ROW(Indicators!$K$5:$K$38),""),COUNTIF(Graphs!$AV$4:AV12,Graphs!AV12))-ROW(Indicators!$K$5)+1,0)</f>
        <v>1111435</v>
      </c>
      <c r="AV12" s="204">
        <f>LARGE(Indicators!$K$5:$K$38,ROWS(Graphs!$AV$3:$AV12)-1)</f>
        <v>1141088.6499999999</v>
      </c>
      <c r="AX12" s="190" t="str">
        <f>PROPER(TRIM(INDEX('FR Y-15 Data'!$A$1:$A$35,MATCH(AY12,'FR Y-15 Data'!$C$1:$C$35,0))))</f>
        <v>Bank Of New York Mellon Corporation, The</v>
      </c>
      <c r="AY12" s="5">
        <f t="array" ref="AY12">INDEX(Indicators!$C$5:$C$38,SMALL(IF(Indicators!$L$5:$L$38=Graphs!AZ12,ROW(Indicators!$L$5:$L$38),""),COUNTIF(Graphs!$AZ$4:AZ12,Graphs!AZ12))-ROW(Indicators!$L$5)+1,0)</f>
        <v>3587146</v>
      </c>
      <c r="AZ12" s="204">
        <f>LARGE(Indicators!$L$5:$L$38,ROWS(Graphs!$AZ$3:$AZ12)-1)</f>
        <v>38944</v>
      </c>
      <c r="BB12" s="190" t="str">
        <f>PROPER(TRIM(INDEX('FR Y-15 Data'!$A$1:$A$35,MATCH(BC12,'FR Y-15 Data'!$C$1:$C$35,0))))</f>
        <v>Hsbc North America Holdings Inc.</v>
      </c>
      <c r="BC12" s="5">
        <f t="array" ref="BC12">INDEX(Indicators!$C$5:$C$38,SMALL(IF(Indicators!$M$5:$M$38=Graphs!BD12,ROW(Indicators!$M$5:$M$38),""),COUNTIF(Graphs!$BD$4:BD12,Graphs!BD12))-ROW(Indicators!$M$5)+1,0)</f>
        <v>3232316</v>
      </c>
      <c r="BD12" s="204">
        <f>LARGE(Indicators!$M$5:$M$38,ROWS(Graphs!$BD$3:$BD12)-1)</f>
        <v>4205.9679999999998</v>
      </c>
      <c r="BF12" s="190" t="str">
        <f>PROPER(TRIM(INDEX('FR Y-15 Data'!$A$1:$A$35,MATCH(BG12,'FR Y-15 Data'!$C$1:$C$35,0))))</f>
        <v>Hsbc North America Holdings Inc.</v>
      </c>
      <c r="BG12" s="5">
        <f t="array" ref="BG12">INDEX(Indicators!$C$5:$C$38,SMALL(IF(Indicators!$N$5:$N$38=Graphs!BH12,ROW(Indicators!$N$5:$N$38),""),COUNTIF(Graphs!$BH$4:BH12,Graphs!BH12))-ROW(Indicators!$N$5)+1,0)</f>
        <v>3232316</v>
      </c>
      <c r="BH12" s="204">
        <f>LARGE(Indicators!$N$5:$N$38,ROWS(Graphs!$BH$3:$BH12)-1)</f>
        <v>43465</v>
      </c>
      <c r="BJ12" s="190" t="str">
        <f>PROPER(TRIM(INDEX('FR Y-15 Data'!$A$1:$A$35,MATCH(BK12,'FR Y-15 Data'!$C$1:$C$35,0))))</f>
        <v>Northern Trust Corporation</v>
      </c>
      <c r="BK12" s="5">
        <f t="array" ref="BK12">INDEX(Indicators!$C$5:$C$38,SMALL(IF(Indicators!$O$5:$O$38=Graphs!BL12,ROW(Indicators!$O$5:$O$38),""),COUNTIF(Graphs!$BL$4:BL12,Graphs!BL12))-ROW(Indicators!$O$5)+1,0)</f>
        <v>1199611</v>
      </c>
      <c r="BL12" s="204">
        <f>LARGE(Indicators!$O$5:$O$38,ROWS(Graphs!$BL$3:$BL12)-1)</f>
        <v>51357.603000000003</v>
      </c>
      <c r="BN12" s="190" t="str">
        <f>PROPER(TRIM(INDEX('FR Y-15 Data'!$A$1:$A$35,MATCH(BO12,'FR Y-15 Data'!$C$1:$C$35,0))))</f>
        <v>Capital One Financial Corporation</v>
      </c>
      <c r="BO12" s="5">
        <f t="array" ref="BO12">INDEX(Scores!$C$10:$C$43,SMALL(IF(Scores!$P$10:$P$43=Graphs!BP12,ROW(Scores!$P$10:$P$43),""),COUNTIF(Graphs!$BP$4:BP12,Graphs!BP12))-ROW(Scores!$P$10)+1,0)</f>
        <v>2277860</v>
      </c>
      <c r="BP12" s="199">
        <f>LARGE(Scores!$P$10:$P$64,ROWS($BP$3:$BP12)-1)</f>
        <v>0</v>
      </c>
    </row>
    <row r="13" spans="2:147" ht="15" customHeight="1">
      <c r="P13" s="219"/>
      <c r="Q13" s="219"/>
      <c r="R13" s="190" t="str">
        <f>PROPER(TRIM(INDEX('FR Y-15 Data'!$A$1:$A$35,MATCH(S13,'FR Y-15 Data'!$C$1:$C$35,0))))</f>
        <v>Hsbc North America Holdings Inc.</v>
      </c>
      <c r="S13" s="5">
        <f t="array" ref="S13">INDEX(Indicators!$C$5:$C$38,SMALL(IF(Indicators!$D$5:$D$38=Graphs!T13,ROW(Indicators!$D$5:$D$38),""),COUNTIF(Graphs!$T$4:T13,Graphs!T13))-ROW(Indicators!$D$5)+1,0)</f>
        <v>3232316</v>
      </c>
      <c r="T13" s="204">
        <f>LARGE(Indicators!$D$5:$D$38,ROWS(Graphs!$T$3:$T13)-1)</f>
        <v>405781.91700000002</v>
      </c>
      <c r="V13" s="190" t="str">
        <f>PROPER(TRIM(INDEX('FR Y-15 Data'!$A$1:$A$35,MATCH(W13,'FR Y-15 Data'!$C$1:$C$35,0))))</f>
        <v>State Street Corporation</v>
      </c>
      <c r="W13" s="5">
        <f t="array" ref="W13">INDEX(Indicators!$C$5:$C$38,SMALL(IF(Indicators!$E$5:$E$38=Graphs!X13,ROW(Indicators!$E$5:$E$38),""),COUNTIF(Graphs!$X$4:X13,Graphs!X13))-ROW(Indicators!$E$5)+1,0)</f>
        <v>1111435</v>
      </c>
      <c r="X13" s="204">
        <f>LARGE(Indicators!$E$5:$E$38,ROWS(Graphs!$X$3:$X13)-1)</f>
        <v>30393.030999999999</v>
      </c>
      <c r="Z13" s="190" t="str">
        <f>PROPER(TRIM(INDEX('FR Y-15 Data'!$A$1:$A$35,MATCH(AA13,'FR Y-15 Data'!$C$1:$C$35,0))))</f>
        <v>American Express Company</v>
      </c>
      <c r="AA13" s="5">
        <f t="array" ref="AA13">INDEX(Indicators!$C$5:$C$38,SMALL(IF(Indicators!$F$5:$F$38=Graphs!AB13,ROW(Indicators!$F$5:$F$38),""),COUNTIF(Graphs!$AB$4:AB13,Graphs!AB13))-ROW(Indicators!$F$5)+1,0)</f>
        <v>1275216</v>
      </c>
      <c r="AB13" s="204">
        <f>LARGE(Indicators!$F$5:$F$38,ROWS(Graphs!$AB$3:$AB13)-1)</f>
        <v>36921</v>
      </c>
      <c r="AD13" s="190" t="str">
        <f>PROPER(TRIM(INDEX('FR Y-15 Data'!$A$1:$A$35,MATCH(AE13,'FR Y-15 Data'!$C$1:$C$35,0))))</f>
        <v>Capital One Financial Corporation</v>
      </c>
      <c r="AE13" s="5">
        <f t="array" ref="AE13">INDEX(Indicators!$C$5:$C$38,SMALL(IF(Indicators!$G$5:$G$38=Graphs!AF13,ROW(Indicators!$G$5:$G$38),""),COUNTIF(Graphs!$AF$4:AF13,Graphs!AF13))-ROW(Indicators!$G$5)+1,0)</f>
        <v>2277860</v>
      </c>
      <c r="AF13" s="204">
        <f>LARGE(Indicators!$G$5:$G$38,ROWS(Graphs!$AF$3:$AF13)-1)</f>
        <v>94444.311000000002</v>
      </c>
      <c r="AH13" s="190" t="str">
        <f>PROPER(TRIM(INDEX('FR Y-15 Data'!$A$1:$A$35,MATCH(AI13,'FR Y-15 Data'!$C$1:$C$35,0))))</f>
        <v>Goldman Sachs Group, Inc., The</v>
      </c>
      <c r="AI13" s="5">
        <f t="array" ref="AI13">INDEX(Indicators!$C$5:$C$38,SMALL(IF(Indicators!$H$5:$H$38=Graphs!AJ13,ROW(Indicators!$H$5:$H$38),""),COUNTIF(Graphs!$AJ$4:AJ13,Graphs!AJ13))-ROW(Indicators!$H$5)+1,0)</f>
        <v>2380443</v>
      </c>
      <c r="AJ13" s="204">
        <f>LARGE(Indicators!$H$5:$H$38,ROWS(Graphs!$AJ$4:$AJ14)-1)</f>
        <v>9584773</v>
      </c>
      <c r="AL13" s="190" t="str">
        <f>PROPER(TRIM(INDEX('FR Y-15 Data'!$A$1:$A$35,MATCH(AM13,'FR Y-15 Data'!$C$1:$C$35,0))))</f>
        <v>Bmo Financial Corp.</v>
      </c>
      <c r="AM13" s="5">
        <f t="array" ref="AM13">INDEX(Indicators!$C$5:$C$38,SMALL(IF(Indicators!$I$5:$I$38=Graphs!AN13,ROW(Indicators!$I$5:$I$38),""),COUNTIF(Graphs!$AN$4:AN13,Graphs!AN13))-ROW(Indicators!$I$5)+1,0)</f>
        <v>1245415</v>
      </c>
      <c r="AN13" s="204">
        <f>LARGE(Indicators!$I$5:$I$38,ROWS(Graphs!$AN$3:$AN13)-1)</f>
        <v>257113</v>
      </c>
      <c r="AP13" s="190" t="str">
        <f>PROPER(TRIM(INDEX('FR Y-15 Data'!$A$1:$A$35,MATCH(AQ13,'FR Y-15 Data'!$C$1:$C$35,0))))</f>
        <v>M&amp;T Bank Corporation</v>
      </c>
      <c r="AQ13" s="5">
        <f t="array" ref="AQ13">INDEX(Indicators!$C$5:$C$38,SMALL(IF(Indicators!$J$5:$J$38=Graphs!AR13,ROW(Indicators!$J$5:$J$38),""),COUNTIF(Graphs!$AR$4:AR13,Graphs!AR13))-ROW(Indicators!$J$5)+1,0)</f>
        <v>1037003</v>
      </c>
      <c r="AR13" s="204">
        <f>LARGE(Indicators!$J$5:$J$38,ROWS(Graphs!$AR$3:$AR13)-1)</f>
        <v>25845.374</v>
      </c>
      <c r="AT13" s="190" t="str">
        <f>PROPER(TRIM(INDEX('FR Y-15 Data'!$A$1:$A$35,MATCH(AU13,'FR Y-15 Data'!$C$1:$C$35,0))))</f>
        <v>Northern Trust Corporation</v>
      </c>
      <c r="AU13" s="5">
        <f t="array" ref="AU13">INDEX(Indicators!$C$5:$C$38,SMALL(IF(Indicators!$K$5:$K$38=Graphs!AV13,ROW(Indicators!$K$5:$K$38),""),COUNTIF(Graphs!$AV$4:AV13,Graphs!AV13))-ROW(Indicators!$K$5)+1,0)</f>
        <v>1199611</v>
      </c>
      <c r="AV13" s="204">
        <f>LARGE(Indicators!$K$5:$K$38,ROWS(Graphs!$AV$3:$AV13)-1)</f>
        <v>254851.42800000001</v>
      </c>
      <c r="AX13" s="190" t="str">
        <f>PROPER(TRIM(INDEX('FR Y-15 Data'!$A$1:$A$35,MATCH(AY13,'FR Y-15 Data'!$C$1:$C$35,0))))</f>
        <v>Pnc Financial Services Group, Inc., The</v>
      </c>
      <c r="AY13" s="5">
        <f t="array" ref="AY13">INDEX(Indicators!$C$5:$C$38,SMALL(IF(Indicators!$L$5:$L$38=Graphs!AZ13,ROW(Indicators!$L$5:$L$38),""),COUNTIF(Graphs!$AZ$4:AZ13,Graphs!AZ13))-ROW(Indicators!$L$5)+1,0)</f>
        <v>1069778</v>
      </c>
      <c r="AZ13" s="204">
        <f>LARGE(Indicators!$L$5:$L$38,ROWS(Graphs!$AZ$3:$AZ13)-1)</f>
        <v>25920.728999999999</v>
      </c>
      <c r="BB13" s="190" t="str">
        <f>PROPER(TRIM(INDEX('FR Y-15 Data'!$A$1:$A$35,MATCH(BC13,'FR Y-15 Data'!$C$1:$C$35,0))))</f>
        <v>U.S. Bancorp</v>
      </c>
      <c r="BC13" s="5">
        <f t="array" ref="BC13">INDEX(Indicators!$C$5:$C$38,SMALL(IF(Indicators!$M$5:$M$38=Graphs!BD13,ROW(Indicators!$M$5:$M$38),""),COUNTIF(Graphs!$BD$4:BD13,Graphs!BD13))-ROW(Indicators!$M$5)+1,0)</f>
        <v>1119794</v>
      </c>
      <c r="BD13" s="204">
        <f>LARGE(Indicators!$M$5:$M$38,ROWS(Graphs!$BD$3:$BD13)-1)</f>
        <v>4042</v>
      </c>
      <c r="BF13" s="190" t="str">
        <f>PROPER(TRIM(INDEX('FR Y-15 Data'!$A$1:$A$35,MATCH(BG13,'FR Y-15 Data'!$C$1:$C$35,0))))</f>
        <v>Td Bank Us Holding Company</v>
      </c>
      <c r="BG13" s="5">
        <f t="array" ref="BG13">INDEX(Indicators!$C$5:$C$38,SMALL(IF(Indicators!$N$5:$N$38=Graphs!BH13,ROW(Indicators!$N$5:$N$38),""),COUNTIF(Graphs!$BH$4:BH13,Graphs!BH13))-ROW(Indicators!$N$5)+1,0)</f>
        <v>1249196</v>
      </c>
      <c r="BH13" s="204">
        <f>LARGE(Indicators!$N$5:$N$38,ROWS(Graphs!$BH$3:$BH13)-1)</f>
        <v>35402</v>
      </c>
      <c r="BJ13" s="190" t="str">
        <f>PROPER(TRIM(INDEX('FR Y-15 Data'!$A$1:$A$35,MATCH(BK13,'FR Y-15 Data'!$C$1:$C$35,0))))</f>
        <v>U.S. Bancorp</v>
      </c>
      <c r="BK13" s="5">
        <f t="array" ref="BK13">INDEX(Indicators!$C$5:$C$38,SMALL(IF(Indicators!$O$5:$O$38=Graphs!BL13,ROW(Indicators!$O$5:$O$38),""),COUNTIF(Graphs!$BL$4:BL13,Graphs!BL13))-ROW(Indicators!$O$5)+1,0)</f>
        <v>1119794</v>
      </c>
      <c r="BL13" s="204">
        <f>LARGE(Indicators!$O$5:$O$38,ROWS(Graphs!$BL$3:$BL13)-1)</f>
        <v>33759</v>
      </c>
      <c r="BN13" s="190" t="str">
        <f>PROPER(TRIM(INDEX('FR Y-15 Data'!$A$1:$A$35,MATCH(BO13,'FR Y-15 Data'!$C$1:$C$35,0))))</f>
        <v>Citigroup Inc.</v>
      </c>
      <c r="BO13" s="5">
        <f t="array" ref="BO13">INDEX(Scores!$C$10:$C$43,SMALL(IF(Scores!$P$10:$P$43=Graphs!BP13,ROW(Scores!$P$10:$P$43),""),COUNTIF(Graphs!$BP$4:BP13,Graphs!BP13))-ROW(Scores!$P$10)+1,0)</f>
        <v>1951350</v>
      </c>
      <c r="BP13" s="199">
        <f>LARGE(Scores!$P$10:$P$64,ROWS($BP$3:$BP13)-1)</f>
        <v>0</v>
      </c>
    </row>
    <row r="14" spans="2:147" ht="15" customHeight="1">
      <c r="P14" s="219"/>
      <c r="Q14" s="219"/>
      <c r="R14" s="190" t="str">
        <f>PROPER(TRIM(INDEX('FR Y-15 Data'!$A$1:$A$35,MATCH(S14,'FR Y-15 Data'!$C$1:$C$35,0))))</f>
        <v>State Street Corporation</v>
      </c>
      <c r="S14" s="5">
        <f t="array" ref="S14">INDEX(Indicators!$C$5:$C$38,SMALL(IF(Indicators!$D$5:$D$38=Graphs!T14,ROW(Indicators!$D$5:$D$38),""),COUNTIF(Graphs!$T$4:T14,Graphs!T14))-ROW(Indicators!$D$5)+1,0)</f>
        <v>1111435</v>
      </c>
      <c r="T14" s="204">
        <f>LARGE(Indicators!$D$5:$D$38,ROWS(Graphs!$T$3:$T14)-1)</f>
        <v>345428.17</v>
      </c>
      <c r="V14" s="190" t="str">
        <f>PROPER(TRIM(INDEX('FR Y-15 Data'!$A$1:$A$35,MATCH(W14,'FR Y-15 Data'!$C$1:$C$35,0))))</f>
        <v>Deutsche Bank Trust Corporation</v>
      </c>
      <c r="W14" s="5">
        <f t="array" ref="W14">INDEX(Indicators!$C$5:$C$38,SMALL(IF(Indicators!$E$5:$E$38=Graphs!X14,ROW(Indicators!$E$5:$E$38),""),COUNTIF(Graphs!$X$4:X14,Graphs!X14))-ROW(Indicators!$E$5)+1,0)</f>
        <v>1032473</v>
      </c>
      <c r="X14" s="204">
        <f>LARGE(Indicators!$E$5:$E$38,ROWS(Graphs!$X$3:$X14)-1)</f>
        <v>19744</v>
      </c>
      <c r="Z14" s="190" t="str">
        <f>PROPER(TRIM(INDEX('FR Y-15 Data'!$A$1:$A$35,MATCH(AA14,'FR Y-15 Data'!$C$1:$C$35,0))))</f>
        <v>Deutsche Bank Trust Corporation</v>
      </c>
      <c r="AA14" s="5">
        <f t="array" ref="AA14">INDEX(Indicators!$C$5:$C$38,SMALL(IF(Indicators!$F$5:$F$38=Graphs!AB14,ROW(Indicators!$F$5:$F$38),""),COUNTIF(Graphs!$AB$4:AB14,Graphs!AB14))-ROW(Indicators!$F$5)+1,0)</f>
        <v>1032473</v>
      </c>
      <c r="AB14" s="204">
        <f>LARGE(Indicators!$F$5:$F$38,ROWS(Graphs!$AB$3:$AB14)-1)</f>
        <v>25846</v>
      </c>
      <c r="AD14" s="190" t="str">
        <f>PROPER(TRIM(INDEX('FR Y-15 Data'!$A$1:$A$35,MATCH(AE14,'FR Y-15 Data'!$C$1:$C$35,0))))</f>
        <v>Discover Financial Services</v>
      </c>
      <c r="AE14" s="5">
        <f t="array" ref="AE14">INDEX(Indicators!$C$5:$C$38,SMALL(IF(Indicators!$G$5:$G$38=Graphs!AF14,ROW(Indicators!$G$5:$G$38),""),COUNTIF(Graphs!$AF$4:AF14,Graphs!AF14))-ROW(Indicators!$G$5)+1,0)</f>
        <v>3846375</v>
      </c>
      <c r="AF14" s="204">
        <f>LARGE(Indicators!$G$5:$G$38,ROWS(Graphs!$AF$3:$AF14)-1)</f>
        <v>74146</v>
      </c>
      <c r="AH14" s="190" t="str">
        <f>PROPER(TRIM(INDEX('FR Y-15 Data'!$A$1:$A$35,MATCH(AI14,'FR Y-15 Data'!$C$1:$C$35,0))))</f>
        <v>U.S. Bancorp</v>
      </c>
      <c r="AI14" s="5">
        <f t="array" ref="AI14">INDEX(Indicators!$C$5:$C$38,SMALL(IF(Indicators!$H$5:$H$38=Graphs!AJ14,ROW(Indicators!$H$5:$H$38),""),COUNTIF(Graphs!$AJ$4:AJ14,Graphs!AJ14))-ROW(Indicators!$H$5)+1,0)</f>
        <v>1119794</v>
      </c>
      <c r="AJ14" s="204">
        <f>LARGE(Indicators!$H$5:$H$38,ROWS(Graphs!$AJ$4:$AJ15)-1)</f>
        <v>6918228</v>
      </c>
      <c r="AL14" s="190" t="str">
        <f>PROPER(TRIM(INDEX('FR Y-15 Data'!$A$1:$A$35,MATCH(AM14,'FR Y-15 Data'!$C$1:$C$35,0))))</f>
        <v>Fifth Third Bancorp</v>
      </c>
      <c r="AM14" s="5">
        <f t="array" ref="AM14">INDEX(Indicators!$C$5:$C$38,SMALL(IF(Indicators!$I$5:$I$38=Graphs!AN14,ROW(Indicators!$I$5:$I$38),""),COUNTIF(Graphs!$AN$4:AN14,Graphs!AN14))-ROW(Indicators!$I$5)+1,0)</f>
        <v>1070345</v>
      </c>
      <c r="AN14" s="204">
        <f>LARGE(Indicators!$I$5:$I$38,ROWS(Graphs!$AN$3:$AN14)-1)</f>
        <v>240024.09599999999</v>
      </c>
      <c r="AP14" s="190" t="str">
        <f>PROPER(TRIM(INDEX('FR Y-15 Data'!$A$1:$A$35,MATCH(AQ14,'FR Y-15 Data'!$C$1:$C$35,0))))</f>
        <v>U.S. Bancorp</v>
      </c>
      <c r="AQ14" s="5">
        <f t="array" ref="AQ14">INDEX(Indicators!$C$5:$C$38,SMALL(IF(Indicators!$J$5:$J$38=Graphs!AR14,ROW(Indicators!$J$5:$J$38),""),COUNTIF(Graphs!$AR$4:AR14,Graphs!AR14))-ROW(Indicators!$J$5)+1,0)</f>
        <v>1119794</v>
      </c>
      <c r="AR14" s="204">
        <f>LARGE(Indicators!$J$5:$J$38,ROWS(Graphs!$AR$3:$AR14)-1)</f>
        <v>17199</v>
      </c>
      <c r="AT14" s="190" t="str">
        <f>PROPER(TRIM(INDEX('FR Y-15 Data'!$A$1:$A$35,MATCH(AU14,'FR Y-15 Data'!$C$1:$C$35,0))))</f>
        <v>Pnc Financial Services Group, Inc., The</v>
      </c>
      <c r="AU14" s="5">
        <f t="array" ref="AU14">INDEX(Indicators!$C$5:$C$38,SMALL(IF(Indicators!$K$5:$K$38=Graphs!AV14,ROW(Indicators!$K$5:$K$38),""),COUNTIF(Graphs!$AV$4:AV14,Graphs!AV14))-ROW(Indicators!$K$5)+1,0)</f>
        <v>1069778</v>
      </c>
      <c r="AV14" s="204">
        <f>LARGE(Indicators!$K$5:$K$38,ROWS(Graphs!$AV$3:$AV14)-1)</f>
        <v>251979</v>
      </c>
      <c r="AX14" s="190" t="str">
        <f>PROPER(TRIM(INDEX('FR Y-15 Data'!$A$1:$A$35,MATCH(AY14,'FR Y-15 Data'!$C$1:$C$35,0))))</f>
        <v>Td Bank Us Holding Company</v>
      </c>
      <c r="AY14" s="5">
        <f t="array" ref="AY14">INDEX(Indicators!$C$5:$C$38,SMALL(IF(Indicators!$L$5:$L$38=Graphs!AZ14,ROW(Indicators!$L$5:$L$38),""),COUNTIF(Graphs!$AZ$4:AZ14,Graphs!AZ14))-ROW(Indicators!$L$5)+1,0)</f>
        <v>1249196</v>
      </c>
      <c r="AZ14" s="204">
        <f>LARGE(Indicators!$L$5:$L$38,ROWS(Graphs!$AZ$3:$AZ14)-1)</f>
        <v>17761.485000000001</v>
      </c>
      <c r="BB14" s="190" t="str">
        <f>PROPER(TRIM(INDEX('FR Y-15 Data'!$A$1:$A$35,MATCH(BC14,'FR Y-15 Data'!$C$1:$C$35,0))))</f>
        <v>Capital One Financial Corporation</v>
      </c>
      <c r="BC14" s="5">
        <f t="array" ref="BC14">INDEX(Indicators!$C$5:$C$38,SMALL(IF(Indicators!$M$5:$M$38=Graphs!BD14,ROW(Indicators!$M$5:$M$38),""),COUNTIF(Graphs!$BD$4:BD14,Graphs!BD14))-ROW(Indicators!$M$5)+1,0)</f>
        <v>2277860</v>
      </c>
      <c r="BD14" s="204">
        <f>LARGE(Indicators!$M$5:$M$38,ROWS(Graphs!$BD$3:$BD14)-1)</f>
        <v>3649.2310000000002</v>
      </c>
      <c r="BF14" s="190" t="str">
        <f>PROPER(TRIM(INDEX('FR Y-15 Data'!$A$1:$A$35,MATCH(BG14,'FR Y-15 Data'!$C$1:$C$35,0))))</f>
        <v>American Express Company</v>
      </c>
      <c r="BG14" s="5">
        <f t="array" ref="BG14">INDEX(Indicators!$C$5:$C$38,SMALL(IF(Indicators!$N$5:$N$38=Graphs!BH14,ROW(Indicators!$N$5:$N$38),""),COUNTIF(Graphs!$BH$4:BH14,Graphs!BH14))-ROW(Indicators!$N$5)+1,0)</f>
        <v>1275216</v>
      </c>
      <c r="BH14" s="204">
        <f>LARGE(Indicators!$N$5:$N$38,ROWS(Graphs!$BH$3:$BH14)-1)</f>
        <v>29504</v>
      </c>
      <c r="BJ14" s="190" t="str">
        <f>PROPER(TRIM(INDEX('FR Y-15 Data'!$A$1:$A$35,MATCH(BK14,'FR Y-15 Data'!$C$1:$C$35,0))))</f>
        <v>American Express Company</v>
      </c>
      <c r="BK14" s="5">
        <f t="array" ref="BK14">INDEX(Indicators!$C$5:$C$38,SMALL(IF(Indicators!$O$5:$O$38=Graphs!BL14,ROW(Indicators!$O$5:$O$38),""),COUNTIF(Graphs!$BL$4:BL14,Graphs!BL14))-ROW(Indicators!$O$5)+1,0)</f>
        <v>1275216</v>
      </c>
      <c r="BL14" s="204">
        <f>LARGE(Indicators!$O$5:$O$38,ROWS(Graphs!$BL$3:$BL14)-1)</f>
        <v>19906</v>
      </c>
      <c r="BN14" s="190" t="str">
        <f>PROPER(TRIM(INDEX('FR Y-15 Data'!$A$1:$A$35,MATCH(BO14,'FR Y-15 Data'!$C$1:$C$35,0))))</f>
        <v>Comerica Incorporated</v>
      </c>
      <c r="BO14" s="5">
        <f t="array" ref="BO14">INDEX(Scores!$C$10:$C$43,SMALL(IF(Scores!$P$10:$P$43=Graphs!BP14,ROW(Scores!$P$10:$P$43),""),COUNTIF(Graphs!$BP$4:BP14,Graphs!BP14))-ROW(Scores!$P$10)+1,0)</f>
        <v>1199844</v>
      </c>
      <c r="BP14" s="199">
        <f>LARGE(Scores!$P$10:$P$64,ROWS($BP$3:$BP14)-1)</f>
        <v>0</v>
      </c>
    </row>
    <row r="15" spans="2:147" ht="15" customHeight="1">
      <c r="P15" s="219"/>
      <c r="Q15" s="219"/>
      <c r="R15" s="190" t="str">
        <f>PROPER(TRIM(INDEX('FR Y-15 Data'!$A$1:$A$35,MATCH(S15,'FR Y-15 Data'!$C$1:$C$35,0))))</f>
        <v>Capital One Financial Corporation</v>
      </c>
      <c r="S15" s="5">
        <f t="array" ref="S15">INDEX(Indicators!$C$5:$C$38,SMALL(IF(Indicators!$D$5:$D$38=Graphs!T15,ROW(Indicators!$D$5:$D$38),""),COUNTIF(Graphs!$T$4:T15,Graphs!T15))-ROW(Indicators!$D$5)+1,0)</f>
        <v>2277860</v>
      </c>
      <c r="T15" s="204">
        <f>LARGE(Indicators!$D$5:$D$38,ROWS(Graphs!$T$3:$T15)-1)</f>
        <v>336207.913</v>
      </c>
      <c r="V15" s="190" t="str">
        <f>PROPER(TRIM(INDEX('FR Y-15 Data'!$A$1:$A$35,MATCH(W15,'FR Y-15 Data'!$C$1:$C$35,0))))</f>
        <v>Pnc Financial Services Group, Inc., The</v>
      </c>
      <c r="W15" s="5">
        <f t="array" ref="W15">INDEX(Indicators!$C$5:$C$38,SMALL(IF(Indicators!$E$5:$E$38=Graphs!X15,ROW(Indicators!$E$5:$E$38),""),COUNTIF(Graphs!$X$4:X15,Graphs!X15))-ROW(Indicators!$E$5)+1,0)</f>
        <v>1069778</v>
      </c>
      <c r="X15" s="204">
        <f>LARGE(Indicators!$E$5:$E$38,ROWS(Graphs!$X$3:$X15)-1)</f>
        <v>17703</v>
      </c>
      <c r="Z15" s="190" t="str">
        <f>PROPER(TRIM(INDEX('FR Y-15 Data'!$A$1:$A$35,MATCH(AA15,'FR Y-15 Data'!$C$1:$C$35,0))))</f>
        <v>U.S. Bancorp</v>
      </c>
      <c r="AA15" s="5">
        <f t="array" ref="AA15">INDEX(Indicators!$C$5:$C$38,SMALL(IF(Indicators!$F$5:$F$38=Graphs!AB15,ROW(Indicators!$F$5:$F$38),""),COUNTIF(Graphs!$AB$4:AB15,Graphs!AB15))-ROW(Indicators!$F$5)+1,0)</f>
        <v>1119794</v>
      </c>
      <c r="AB15" s="204">
        <f>LARGE(Indicators!$F$5:$F$38,ROWS(Graphs!$AB$3:$AB15)-1)</f>
        <v>21887</v>
      </c>
      <c r="AD15" s="190" t="str">
        <f>PROPER(TRIM(INDEX('FR Y-15 Data'!$A$1:$A$35,MATCH(AE15,'FR Y-15 Data'!$C$1:$C$35,0))))</f>
        <v>Bb&amp;T Corporation</v>
      </c>
      <c r="AE15" s="5">
        <f t="array" ref="AE15">INDEX(Indicators!$C$5:$C$38,SMALL(IF(Indicators!$G$5:$G$38=Graphs!AF15,ROW(Indicators!$G$5:$G$38),""),COUNTIF(Graphs!$AF$4:AF15,Graphs!AF15))-ROW(Indicators!$G$5)+1,0)</f>
        <v>1074156</v>
      </c>
      <c r="AF15" s="204">
        <f>LARGE(Indicators!$G$5:$G$38,ROWS(Graphs!$AF$3:$AF15)-1)</f>
        <v>68851.721000000005</v>
      </c>
      <c r="AH15" s="190" t="str">
        <f>PROPER(TRIM(INDEX('FR Y-15 Data'!$A$1:$A$35,MATCH(AI15,'FR Y-15 Data'!$C$1:$C$35,0))))</f>
        <v>Bmo Financial Corp.</v>
      </c>
      <c r="AI15" s="5">
        <f t="array" ref="AI15">INDEX(Indicators!$C$5:$C$38,SMALL(IF(Indicators!$H$5:$H$38=Graphs!AJ15,ROW(Indicators!$H$5:$H$38),""),COUNTIF(Graphs!$AJ$4:AJ15,Graphs!AJ15))-ROW(Indicators!$H$5)+1,0)</f>
        <v>1245415</v>
      </c>
      <c r="AJ15" s="204">
        <f>LARGE(Indicators!$H$5:$H$38,ROWS(Graphs!$AJ$4:$AJ16)-1)</f>
        <v>5244697.7949999999</v>
      </c>
      <c r="AL15" s="190" t="str">
        <f>PROPER(TRIM(INDEX('FR Y-15 Data'!$A$1:$A$35,MATCH(AM15,'FR Y-15 Data'!$C$1:$C$35,0))))</f>
        <v>Pnc Financial Services Group, Inc., The</v>
      </c>
      <c r="AM15" s="5">
        <f t="array" ref="AM15">INDEX(Indicators!$C$5:$C$38,SMALL(IF(Indicators!$I$5:$I$38=Graphs!AN15,ROW(Indicators!$I$5:$I$38),""),COUNTIF(Graphs!$AN$4:AN15,Graphs!AN15))-ROW(Indicators!$I$5)+1,0)</f>
        <v>1069778</v>
      </c>
      <c r="AN15" s="204">
        <f>LARGE(Indicators!$I$5:$I$38,ROWS(Graphs!$AN$3:$AN15)-1)</f>
        <v>161000</v>
      </c>
      <c r="AP15" s="190" t="str">
        <f>PROPER(TRIM(INDEX('FR Y-15 Data'!$A$1:$A$35,MATCH(AQ15,'FR Y-15 Data'!$C$1:$C$35,0))))</f>
        <v>Suntrust Banks, Inc.</v>
      </c>
      <c r="AQ15" s="5">
        <f t="array" ref="AQ15">INDEX(Indicators!$C$5:$C$38,SMALL(IF(Indicators!$J$5:$J$38=Graphs!AR15,ROW(Indicators!$J$5:$J$38),""),COUNTIF(Graphs!$AR$4:AR15,Graphs!AR15))-ROW(Indicators!$J$5)+1,0)</f>
        <v>1131787</v>
      </c>
      <c r="AR15" s="204">
        <f>LARGE(Indicators!$J$5:$J$38,ROWS(Graphs!$AR$3:$AR15)-1)</f>
        <v>11251.064</v>
      </c>
      <c r="AT15" s="190" t="str">
        <f>PROPER(TRIM(INDEX('FR Y-15 Data'!$A$1:$A$35,MATCH(AU15,'FR Y-15 Data'!$C$1:$C$35,0))))</f>
        <v>Suntrust Banks, Inc.</v>
      </c>
      <c r="AU15" s="5">
        <f t="array" ref="AU15">INDEX(Indicators!$C$5:$C$38,SMALL(IF(Indicators!$K$5:$K$38=Graphs!AV15,ROW(Indicators!$K$5:$K$38),""),COUNTIF(Graphs!$AV$4:AV15,Graphs!AV15))-ROW(Indicators!$K$5)+1,0)</f>
        <v>1131787</v>
      </c>
      <c r="AV15" s="204">
        <f>LARGE(Indicators!$K$5:$K$38,ROWS(Graphs!$AV$3:$AV15)-1)</f>
        <v>182526.57500000001</v>
      </c>
      <c r="AX15" s="190" t="str">
        <f>PROPER(TRIM(INDEX('FR Y-15 Data'!$A$1:$A$35,MATCH(AY15,'FR Y-15 Data'!$C$1:$C$35,0))))</f>
        <v>Capital One Financial Corporation</v>
      </c>
      <c r="AY15" s="5">
        <f t="array" ref="AY15">INDEX(Indicators!$C$5:$C$38,SMALL(IF(Indicators!$L$5:$L$38=Graphs!AZ15,ROW(Indicators!$L$5:$L$38),""),COUNTIF(Graphs!$AZ$4:AZ15,Graphs!AZ15))-ROW(Indicators!$L$5)+1,0)</f>
        <v>2277860</v>
      </c>
      <c r="AZ15" s="204">
        <f>LARGE(Indicators!$L$5:$L$38,ROWS(Graphs!$AZ$3:$AZ15)-1)</f>
        <v>16185.754999999999</v>
      </c>
      <c r="BB15" s="190" t="str">
        <f>PROPER(TRIM(INDEX('FR Y-15 Data'!$A$1:$A$35,MATCH(BC15,'FR Y-15 Data'!$C$1:$C$35,0))))</f>
        <v>Keycorp</v>
      </c>
      <c r="BC15" s="5">
        <f t="array" ref="BC15">INDEX(Indicators!$C$5:$C$38,SMALL(IF(Indicators!$M$5:$M$38=Graphs!BD15,ROW(Indicators!$M$5:$M$38),""),COUNTIF(Graphs!$BD$4:BD15,Graphs!BD15))-ROW(Indicators!$M$5)+1,0)</f>
        <v>1068025</v>
      </c>
      <c r="BD15" s="204">
        <f>LARGE(Indicators!$M$5:$M$38,ROWS(Graphs!$BD$3:$BD15)-1)</f>
        <v>2764.8420000000001</v>
      </c>
      <c r="BF15" s="190" t="str">
        <f>PROPER(TRIM(INDEX('FR Y-15 Data'!$A$1:$A$35,MATCH(BG15,'FR Y-15 Data'!$C$1:$C$35,0))))</f>
        <v>Northern Trust Corporation</v>
      </c>
      <c r="BG15" s="5">
        <f t="array" ref="BG15">INDEX(Indicators!$C$5:$C$38,SMALL(IF(Indicators!$N$5:$N$38=Graphs!BH15,ROW(Indicators!$N$5:$N$38),""),COUNTIF(Graphs!$BH$4:BH15,Graphs!BH15))-ROW(Indicators!$N$5)+1,0)</f>
        <v>1199611</v>
      </c>
      <c r="BH15" s="204">
        <f>LARGE(Indicators!$N$5:$N$38,ROWS(Graphs!$BH$3:$BH15)-1)</f>
        <v>28277</v>
      </c>
      <c r="BJ15" s="190" t="str">
        <f>PROPER(TRIM(INDEX('FR Y-15 Data'!$A$1:$A$35,MATCH(BK15,'FR Y-15 Data'!$C$1:$C$35,0))))</f>
        <v>Bmo Financial Corp.</v>
      </c>
      <c r="BK15" s="5">
        <f t="array" ref="BK15">INDEX(Indicators!$C$5:$C$38,SMALL(IF(Indicators!$O$5:$O$38=Graphs!BL15,ROW(Indicators!$O$5:$O$38),""),COUNTIF(Graphs!$BL$4:BL15,Graphs!BL15))-ROW(Indicators!$O$5)+1,0)</f>
        <v>1245415</v>
      </c>
      <c r="BL15" s="204">
        <f>LARGE(Indicators!$O$5:$O$38,ROWS(Graphs!$BL$3:$BL15)-1)</f>
        <v>5772</v>
      </c>
      <c r="BN15" s="190" t="str">
        <f>PROPER(TRIM(INDEX('FR Y-15 Data'!$A$1:$A$35,MATCH(BO15,'FR Y-15 Data'!$C$1:$C$35,0))))</f>
        <v>Deutsche Bank Trust Corporation</v>
      </c>
      <c r="BO15" s="5">
        <f t="array" ref="BO15">INDEX(Scores!$C$10:$C$43,SMALL(IF(Scores!$P$10:$P$43=Graphs!BP15,ROW(Scores!$P$10:$P$43),""),COUNTIF(Graphs!$BP$4:BP15,Graphs!BP15))-ROW(Scores!$P$10)+1,0)</f>
        <v>1032473</v>
      </c>
      <c r="BP15" s="199">
        <f>LARGE(Scores!$P$10:$P$64,ROWS($BP$3:$BP15)-1)</f>
        <v>0</v>
      </c>
    </row>
    <row r="16" spans="2:147" ht="15" customHeight="1">
      <c r="P16" s="219"/>
      <c r="Q16" s="219"/>
      <c r="R16" s="190" t="str">
        <f>PROPER(TRIM(INDEX('FR Y-15 Data'!$A$1:$A$35,MATCH(S16,'FR Y-15 Data'!$C$1:$C$35,0))))</f>
        <v>Td Bank Us Holding Company</v>
      </c>
      <c r="S16" s="5">
        <f t="array" ref="S16">INDEX(Indicators!$C$5:$C$38,SMALL(IF(Indicators!$D$5:$D$38=Graphs!T16,ROW(Indicators!$D$5:$D$38),""),COUNTIF(Graphs!$T$4:T16,Graphs!T16))-ROW(Indicators!$D$5)+1,0)</f>
        <v>1249196</v>
      </c>
      <c r="T16" s="204">
        <f>LARGE(Indicators!$D$5:$D$38,ROWS(Graphs!$T$3:$T16)-1)</f>
        <v>276806.64299999998</v>
      </c>
      <c r="V16" s="190" t="str">
        <f>PROPER(TRIM(INDEX('FR Y-15 Data'!$A$1:$A$35,MATCH(W16,'FR Y-15 Data'!$C$1:$C$35,0))))</f>
        <v>Bmo Financial Corp.</v>
      </c>
      <c r="W16" s="5">
        <f t="array" ref="W16">INDEX(Indicators!$C$5:$C$38,SMALL(IF(Indicators!$E$5:$E$38=Graphs!X16,ROW(Indicators!$E$5:$E$38),""),COUNTIF(Graphs!$X$4:X16,Graphs!X16))-ROW(Indicators!$E$5)+1,0)</f>
        <v>1245415</v>
      </c>
      <c r="X16" s="204">
        <f>LARGE(Indicators!$E$5:$E$38,ROWS(Graphs!$X$3:$X16)-1)</f>
        <v>15723.663</v>
      </c>
      <c r="Z16" s="190" t="str">
        <f>PROPER(TRIM(INDEX('FR Y-15 Data'!$A$1:$A$35,MATCH(AA16,'FR Y-15 Data'!$C$1:$C$35,0))))</f>
        <v>Ally Financial Inc.</v>
      </c>
      <c r="AA16" s="5">
        <f t="array" ref="AA16">INDEX(Indicators!$C$5:$C$38,SMALL(IF(Indicators!$F$5:$F$38=Graphs!AB16,ROW(Indicators!$F$5:$F$38),""),COUNTIF(Graphs!$AB$4:AB16,Graphs!AB16))-ROW(Indicators!$F$5)+1,0)</f>
        <v>1562859</v>
      </c>
      <c r="AB16" s="204">
        <f>LARGE(Indicators!$F$5:$F$38,ROWS(Graphs!$AB$3:$AB16)-1)</f>
        <v>16534</v>
      </c>
      <c r="AD16" s="190" t="str">
        <f>PROPER(TRIM(INDEX('FR Y-15 Data'!$A$1:$A$35,MATCH(AE16,'FR Y-15 Data'!$C$1:$C$35,0))))</f>
        <v>Pnc Financial Services Group, Inc., The</v>
      </c>
      <c r="AE16" s="5">
        <f t="array" ref="AE16">INDEX(Indicators!$C$5:$C$38,SMALL(IF(Indicators!$G$5:$G$38=Graphs!AF16,ROW(Indicators!$G$5:$G$38),""),COUNTIF(Graphs!$AF$4:AF16,Graphs!AF16))-ROW(Indicators!$G$5)+1,0)</f>
        <v>1069778</v>
      </c>
      <c r="AF16" s="204">
        <f>LARGE(Indicators!$G$5:$G$38,ROWS(Graphs!$AF$3:$AF16)-1)</f>
        <v>67592.5</v>
      </c>
      <c r="AH16" s="190" t="str">
        <f>PROPER(TRIM(INDEX('FR Y-15 Data'!$A$1:$A$35,MATCH(AI16,'FR Y-15 Data'!$C$1:$C$35,0))))</f>
        <v>Rbs Citizens Financial Group, Inc.</v>
      </c>
      <c r="AI16" s="5">
        <f t="array" ref="AI16">INDEX(Indicators!$C$5:$C$38,SMALL(IF(Indicators!$H$5:$H$38=Graphs!AJ16,ROW(Indicators!$H$5:$H$38),""),COUNTIF(Graphs!$AJ$4:AJ16,Graphs!AJ16))-ROW(Indicators!$H$5)+1,0)</f>
        <v>1132449</v>
      </c>
      <c r="AJ16" s="204">
        <f>LARGE(Indicators!$H$5:$H$38,ROWS(Graphs!$AJ$4:$AJ17)-1)</f>
        <v>2816151.1549999998</v>
      </c>
      <c r="AL16" s="190" t="str">
        <f>PROPER(TRIM(INDEX('FR Y-15 Data'!$A$1:$A$35,MATCH(AM16,'FR Y-15 Data'!$C$1:$C$35,0))))</f>
        <v>Bank Of America Corporation</v>
      </c>
      <c r="AM16" s="5">
        <f t="array" ref="AM16">INDEX(Indicators!$C$5:$C$38,SMALL(IF(Indicators!$I$5:$I$38=Graphs!AN16,ROW(Indicators!$I$5:$I$38),""),COUNTIF(Graphs!$AN$4:AN16,Graphs!AN16))-ROW(Indicators!$I$5)+1,0)</f>
        <v>1073757</v>
      </c>
      <c r="AN16" s="204">
        <f>LARGE(Indicators!$I$5:$I$38,ROWS(Graphs!$AN$3:$AN16)-1)</f>
        <v>136190</v>
      </c>
      <c r="AP16" s="190" t="str">
        <f>PROPER(TRIM(INDEX('FR Y-15 Data'!$A$1:$A$35,MATCH(AQ16,'FR Y-15 Data'!$C$1:$C$35,0))))</f>
        <v>Pnc Financial Services Group, Inc., The</v>
      </c>
      <c r="AQ16" s="5">
        <f t="array" ref="AQ16">INDEX(Indicators!$C$5:$C$38,SMALL(IF(Indicators!$J$5:$J$38=Graphs!AR16,ROW(Indicators!$J$5:$J$38),""),COUNTIF(Graphs!$AR$4:AR16,Graphs!AR16))-ROW(Indicators!$J$5)+1,0)</f>
        <v>1069778</v>
      </c>
      <c r="AR16" s="204">
        <f>LARGE(Indicators!$J$5:$J$38,ROWS(Graphs!$AR$3:$AR16)-1)</f>
        <v>10044</v>
      </c>
      <c r="AT16" s="190" t="str">
        <f>PROPER(TRIM(INDEX('FR Y-15 Data'!$A$1:$A$35,MATCH(AU16,'FR Y-15 Data'!$C$1:$C$35,0))))</f>
        <v>Td Bank Us Holding Company</v>
      </c>
      <c r="AU16" s="5">
        <f t="array" ref="AU16">INDEX(Indicators!$C$5:$C$38,SMALL(IF(Indicators!$K$5:$K$38=Graphs!AV16,ROW(Indicators!$K$5:$K$38),""),COUNTIF(Graphs!$AV$4:AV16,Graphs!AV16))-ROW(Indicators!$K$5)+1,0)</f>
        <v>1249196</v>
      </c>
      <c r="AV16" s="204">
        <f>LARGE(Indicators!$K$5:$K$38,ROWS(Graphs!$AV$3:$AV16)-1)</f>
        <v>151227.64300000001</v>
      </c>
      <c r="AX16" s="190" t="str">
        <f>PROPER(TRIM(INDEX('FR Y-15 Data'!$A$1:$A$35,MATCH(AY16,'FR Y-15 Data'!$C$1:$C$35,0))))</f>
        <v>Suntrust Banks, Inc.</v>
      </c>
      <c r="AY16" s="5">
        <f t="array" ref="AY16">INDEX(Indicators!$C$5:$C$38,SMALL(IF(Indicators!$L$5:$L$38=Graphs!AZ16,ROW(Indicators!$L$5:$L$38),""),COUNTIF(Graphs!$AZ$4:AZ16,Graphs!AZ16))-ROW(Indicators!$L$5)+1,0)</f>
        <v>1131787</v>
      </c>
      <c r="AZ16" s="204">
        <f>LARGE(Indicators!$L$5:$L$38,ROWS(Graphs!$AZ$3:$AZ16)-1)</f>
        <v>14987.093000000001</v>
      </c>
      <c r="BB16" s="190" t="str">
        <f>PROPER(TRIM(INDEX('FR Y-15 Data'!$A$1:$A$35,MATCH(BC16,'FR Y-15 Data'!$C$1:$C$35,0))))</f>
        <v>Suntrust Banks, Inc.</v>
      </c>
      <c r="BC16" s="5">
        <f t="array" ref="BC16">INDEX(Indicators!$C$5:$C$38,SMALL(IF(Indicators!$M$5:$M$38=Graphs!BD16,ROW(Indicators!$M$5:$M$38),""),COUNTIF(Graphs!$BD$4:BD16,Graphs!BD16))-ROW(Indicators!$M$5)+1,0)</f>
        <v>1131787</v>
      </c>
      <c r="BD16" s="204">
        <f>LARGE(Indicators!$M$5:$M$38,ROWS(Graphs!$BD$3:$BD16)-1)</f>
        <v>2629.8429999999998</v>
      </c>
      <c r="BF16" s="190" t="str">
        <f>PROPER(TRIM(INDEX('FR Y-15 Data'!$A$1:$A$35,MATCH(BG16,'FR Y-15 Data'!$C$1:$C$35,0))))</f>
        <v>Capital One Financial Corporation</v>
      </c>
      <c r="BG16" s="5">
        <f t="array" ref="BG16">INDEX(Indicators!$C$5:$C$38,SMALL(IF(Indicators!$N$5:$N$38=Graphs!BH16,ROW(Indicators!$N$5:$N$38),""),COUNTIF(Graphs!$BH$4:BH16,Graphs!BH16))-ROW(Indicators!$N$5)+1,0)</f>
        <v>2277860</v>
      </c>
      <c r="BH16" s="204">
        <f>LARGE(Indicators!$N$5:$N$38,ROWS(Graphs!$BH$3:$BH16)-1)</f>
        <v>9495</v>
      </c>
      <c r="BJ16" s="190" t="str">
        <f>PROPER(TRIM(INDEX('FR Y-15 Data'!$A$1:$A$35,MATCH(BK16,'FR Y-15 Data'!$C$1:$C$35,0))))</f>
        <v>Unionbancal Corporation</v>
      </c>
      <c r="BK16" s="5">
        <f t="array" ref="BK16">INDEX(Indicators!$C$5:$C$38,SMALL(IF(Indicators!$O$5:$O$38=Graphs!BL16,ROW(Indicators!$O$5:$O$38),""),COUNTIF(Graphs!$BL$4:BL16,Graphs!BL16))-ROW(Indicators!$O$5)+1,0)</f>
        <v>1378434</v>
      </c>
      <c r="BL16" s="204">
        <f>LARGE(Indicators!$O$5:$O$38,ROWS(Graphs!$BL$3:$BL16)-1)</f>
        <v>2618.3609999999999</v>
      </c>
      <c r="BN16" s="190" t="str">
        <f>PROPER(TRIM(INDEX('FR Y-15 Data'!$A$1:$A$35,MATCH(BO16,'FR Y-15 Data'!$C$1:$C$35,0))))</f>
        <v>Discover Financial Services</v>
      </c>
      <c r="BO16" s="5">
        <f t="array" ref="BO16">INDEX(Scores!$C$10:$C$43,SMALL(IF(Scores!$P$10:$P$43=Graphs!BP16,ROW(Scores!$P$10:$P$43),""),COUNTIF(Graphs!$BP$4:BP16,Graphs!BP16))-ROW(Scores!$P$10)+1,0)</f>
        <v>3846375</v>
      </c>
      <c r="BP16" s="199">
        <f>LARGE(Scores!$P$10:$P$64,ROWS($BP$3:$BP16)-1)</f>
        <v>0</v>
      </c>
    </row>
    <row r="17" spans="2:68" ht="15" customHeight="1">
      <c r="P17" s="219"/>
      <c r="Q17" s="219"/>
      <c r="R17" s="190" t="str">
        <f>PROPER(TRIM(INDEX('FR Y-15 Data'!$A$1:$A$35,MATCH(S17,'FR Y-15 Data'!$C$1:$C$35,0))))</f>
        <v>Suntrust Banks, Inc.</v>
      </c>
      <c r="S17" s="5">
        <f t="array" ref="S17">INDEX(Indicators!$C$5:$C$38,SMALL(IF(Indicators!$D$5:$D$38=Graphs!T17,ROW(Indicators!$D$5:$D$38),""),COUNTIF(Graphs!$T$4:T17,Graphs!T17))-ROW(Indicators!$D$5)+1,0)</f>
        <v>1131787</v>
      </c>
      <c r="T17" s="204">
        <f>LARGE(Indicators!$D$5:$D$38,ROWS(Graphs!$T$3:$T17)-1)</f>
        <v>229448.402</v>
      </c>
      <c r="V17" s="190" t="str">
        <f>PROPER(TRIM(INDEX('FR Y-15 Data'!$A$1:$A$35,MATCH(W17,'FR Y-15 Data'!$C$1:$C$35,0))))</f>
        <v>Td Bank Us Holding Company</v>
      </c>
      <c r="W17" s="5">
        <f t="array" ref="W17">INDEX(Indicators!$C$5:$C$38,SMALL(IF(Indicators!$E$5:$E$38=Graphs!X17,ROW(Indicators!$E$5:$E$38),""),COUNTIF(Graphs!$X$4:X17,Graphs!X17))-ROW(Indicators!$E$5)+1,0)</f>
        <v>1249196</v>
      </c>
      <c r="X17" s="204">
        <f>LARGE(Indicators!$E$5:$E$38,ROWS(Graphs!$X$3:$X17)-1)</f>
        <v>14569.418</v>
      </c>
      <c r="Z17" s="190" t="str">
        <f>PROPER(TRIM(INDEX('FR Y-15 Data'!$A$1:$A$35,MATCH(AA17,'FR Y-15 Data'!$C$1:$C$35,0))))</f>
        <v>Pnc Financial Services Group, Inc., The</v>
      </c>
      <c r="AA17" s="5">
        <f t="array" ref="AA17">INDEX(Indicators!$C$5:$C$38,SMALL(IF(Indicators!$F$5:$F$38=Graphs!AB17,ROW(Indicators!$F$5:$F$38),""),COUNTIF(Graphs!$AB$4:AB17,Graphs!AB17))-ROW(Indicators!$F$5)+1,0)</f>
        <v>1069778</v>
      </c>
      <c r="AB17" s="204">
        <f>LARGE(Indicators!$F$5:$F$38,ROWS(Graphs!$AB$3:$AB17)-1)</f>
        <v>13135</v>
      </c>
      <c r="AD17" s="190" t="str">
        <f>PROPER(TRIM(INDEX('FR Y-15 Data'!$A$1:$A$35,MATCH(AE17,'FR Y-15 Data'!$C$1:$C$35,0))))</f>
        <v>Bank Of New York Mellon Corporation, The</v>
      </c>
      <c r="AE17" s="5">
        <f t="array" ref="AE17">INDEX(Indicators!$C$5:$C$38,SMALL(IF(Indicators!$G$5:$G$38=Graphs!AF17,ROW(Indicators!$G$5:$G$38),""),COUNTIF(Graphs!$AF$4:AF17,Graphs!AF17))-ROW(Indicators!$G$5)+1,0)</f>
        <v>3587146</v>
      </c>
      <c r="AF17" s="204">
        <f>LARGE(Indicators!$G$5:$G$38,ROWS(Graphs!$AF$3:$AF17)-1)</f>
        <v>61106</v>
      </c>
      <c r="AH17" s="190" t="str">
        <f>PROPER(TRIM(INDEX('FR Y-15 Data'!$A$1:$A$35,MATCH(AI17,'FR Y-15 Data'!$C$1:$C$35,0))))</f>
        <v>Td Bank Us Holding Company</v>
      </c>
      <c r="AI17" s="5">
        <f t="array" ref="AI17">INDEX(Indicators!$C$5:$C$38,SMALL(IF(Indicators!$H$5:$H$38=Graphs!AJ17,ROW(Indicators!$H$5:$H$38),""),COUNTIF(Graphs!$AJ$4:AJ17,Graphs!AJ17))-ROW(Indicators!$H$5)+1,0)</f>
        <v>1249196</v>
      </c>
      <c r="AJ17" s="204">
        <f>LARGE(Indicators!$H$5:$H$38,ROWS(Graphs!$AJ$4:$AJ18)-1)</f>
        <v>2392518.835</v>
      </c>
      <c r="AL17" s="190" t="str">
        <f>PROPER(TRIM(INDEX('FR Y-15 Data'!$A$1:$A$35,MATCH(AM17,'FR Y-15 Data'!$C$1:$C$35,0))))</f>
        <v>Unionbancal Corporation</v>
      </c>
      <c r="AM17" s="5">
        <f t="array" ref="AM17">INDEX(Indicators!$C$5:$C$38,SMALL(IF(Indicators!$I$5:$I$38=Graphs!AN17,ROW(Indicators!$I$5:$I$38),""),COUNTIF(Graphs!$AN$4:AN17,Graphs!AN17))-ROW(Indicators!$I$5)+1,0)</f>
        <v>1378434</v>
      </c>
      <c r="AN17" s="204">
        <f>LARGE(Indicators!$I$5:$I$38,ROWS(Graphs!$AN$3:$AN17)-1)</f>
        <v>119954.708</v>
      </c>
      <c r="AP17" s="190" t="str">
        <f>PROPER(TRIM(INDEX('FR Y-15 Data'!$A$1:$A$35,MATCH(AQ17,'FR Y-15 Data'!$C$1:$C$35,0))))</f>
        <v>Bmo Financial Corp.</v>
      </c>
      <c r="AQ17" s="5">
        <f t="array" ref="AQ17">INDEX(Indicators!$C$5:$C$38,SMALL(IF(Indicators!$J$5:$J$38=Graphs!AR17,ROW(Indicators!$J$5:$J$38),""),COUNTIF(Graphs!$AR$4:AR17,Graphs!AR17))-ROW(Indicators!$J$5)+1,0)</f>
        <v>1245415</v>
      </c>
      <c r="AR17" s="204">
        <f>LARGE(Indicators!$J$5:$J$38,ROWS(Graphs!$AR$3:$AR17)-1)</f>
        <v>8304.4369999999999</v>
      </c>
      <c r="AT17" s="190" t="str">
        <f>PROPER(TRIM(INDEX('FR Y-15 Data'!$A$1:$A$35,MATCH(AU17,'FR Y-15 Data'!$C$1:$C$35,0))))</f>
        <v>U.S. Bancorp</v>
      </c>
      <c r="AU17" s="5">
        <f t="array" ref="AU17">INDEX(Indicators!$C$5:$C$38,SMALL(IF(Indicators!$K$5:$K$38=Graphs!AV17,ROW(Indicators!$K$5:$K$38),""),COUNTIF(Graphs!$AV$4:AV17,Graphs!AV17))-ROW(Indicators!$K$5)+1,0)</f>
        <v>1119794</v>
      </c>
      <c r="AV17" s="204">
        <f>LARGE(Indicators!$K$5:$K$38,ROWS(Graphs!$AV$3:$AV17)-1)</f>
        <v>106000</v>
      </c>
      <c r="AX17" s="190" t="str">
        <f>PROPER(TRIM(INDEX('FR Y-15 Data'!$A$1:$A$35,MATCH(AY17,'FR Y-15 Data'!$C$1:$C$35,0))))</f>
        <v>U.S. Bancorp</v>
      </c>
      <c r="AY17" s="5">
        <f t="array" ref="AY17">INDEX(Indicators!$C$5:$C$38,SMALL(IF(Indicators!$L$5:$L$38=Graphs!AZ17,ROW(Indicators!$L$5:$L$38),""),COUNTIF(Graphs!$AZ$4:AZ17,Graphs!AZ17))-ROW(Indicators!$L$5)+1,0)</f>
        <v>1119794</v>
      </c>
      <c r="AZ17" s="204">
        <f>LARGE(Indicators!$L$5:$L$38,ROWS(Graphs!$AZ$3:$AZ17)-1)</f>
        <v>12961</v>
      </c>
      <c r="BB17" s="190" t="str">
        <f>PROPER(TRIM(INDEX('FR Y-15 Data'!$A$1:$A$35,MATCH(BC17,'FR Y-15 Data'!$C$1:$C$35,0))))</f>
        <v>Unionbancal Corporation</v>
      </c>
      <c r="BC17" s="5">
        <f t="array" ref="BC17">INDEX(Indicators!$C$5:$C$38,SMALL(IF(Indicators!$M$5:$M$38=Graphs!BD17,ROW(Indicators!$M$5:$M$38),""),COUNTIF(Graphs!$BD$4:BD17,Graphs!BD17))-ROW(Indicators!$M$5)+1,0)</f>
        <v>1378434</v>
      </c>
      <c r="BD17" s="204">
        <f>LARGE(Indicators!$M$5:$M$38,ROWS(Graphs!$BD$3:$BD17)-1)</f>
        <v>2289.1320000000001</v>
      </c>
      <c r="BF17" s="190" t="str">
        <f>PROPER(TRIM(INDEX('FR Y-15 Data'!$A$1:$A$35,MATCH(BG17,'FR Y-15 Data'!$C$1:$C$35,0))))</f>
        <v>Bmo Financial Corp.</v>
      </c>
      <c r="BG17" s="5">
        <f t="array" ref="BG17">INDEX(Indicators!$C$5:$C$38,SMALL(IF(Indicators!$N$5:$N$38=Graphs!BH17,ROW(Indicators!$N$5:$N$38),""),COUNTIF(Graphs!$BH$4:BH17,Graphs!BH17))-ROW(Indicators!$N$5)+1,0)</f>
        <v>1245415</v>
      </c>
      <c r="BH17" s="204">
        <f>LARGE(Indicators!$N$5:$N$38,ROWS(Graphs!$BH$3:$BH17)-1)</f>
        <v>6756</v>
      </c>
      <c r="BJ17" s="190" t="str">
        <f>PROPER(TRIM(INDEX('FR Y-15 Data'!$A$1:$A$35,MATCH(BK17,'FR Y-15 Data'!$C$1:$C$35,0))))</f>
        <v>Suntrust Banks, Inc.</v>
      </c>
      <c r="BK17" s="5">
        <f t="array" ref="BK17">INDEX(Indicators!$C$5:$C$38,SMALL(IF(Indicators!$O$5:$O$38=Graphs!BL17,ROW(Indicators!$O$5:$O$38),""),COUNTIF(Graphs!$BL$4:BL17,Graphs!BL17))-ROW(Indicators!$O$5)+1,0)</f>
        <v>1131787</v>
      </c>
      <c r="BL17" s="204">
        <f>LARGE(Indicators!$O$5:$O$38,ROWS(Graphs!$BL$3:$BL17)-1)</f>
        <v>2002.2339999999999</v>
      </c>
      <c r="BN17" s="190" t="str">
        <f>PROPER(TRIM(INDEX('FR Y-15 Data'!$A$1:$A$35,MATCH(BO17,'FR Y-15 Data'!$C$1:$C$35,0))))</f>
        <v>Fifth Third Bancorp</v>
      </c>
      <c r="BO17" s="5">
        <f t="array" ref="BO17">INDEX(Scores!$C$10:$C$43,SMALL(IF(Scores!$P$10:$P$43=Graphs!BP17,ROW(Scores!$P$10:$P$43),""),COUNTIF(Graphs!$BP$4:BP17,Graphs!BP17))-ROW(Scores!$P$10)+1,0)</f>
        <v>1070345</v>
      </c>
      <c r="BP17" s="199">
        <f>LARGE(Scores!$P$10:$P$64,ROWS($BP$3:$BP17)-1)</f>
        <v>0</v>
      </c>
    </row>
    <row r="18" spans="2:68" ht="15" customHeight="1">
      <c r="P18" s="219"/>
      <c r="Q18" s="219"/>
      <c r="R18" s="190" t="str">
        <f>PROPER(TRIM(INDEX('FR Y-15 Data'!$A$1:$A$35,MATCH(S18,'FR Y-15 Data'!$C$1:$C$35,0))))</f>
        <v>Bb&amp;T Corporation</v>
      </c>
      <c r="S18" s="5">
        <f t="array" ref="S18">INDEX(Indicators!$C$5:$C$38,SMALL(IF(Indicators!$D$5:$D$38=Graphs!T18,ROW(Indicators!$D$5:$D$38),""),COUNTIF(Graphs!$T$4:T18,Graphs!T18))-ROW(Indicators!$D$5)+1,0)</f>
        <v>1074156</v>
      </c>
      <c r="T18" s="204">
        <f>LARGE(Indicators!$D$5:$D$38,ROWS(Graphs!$T$3:$T18)-1)</f>
        <v>212387.101</v>
      </c>
      <c r="V18" s="190" t="str">
        <f>PROPER(TRIM(INDEX('FR Y-15 Data'!$A$1:$A$35,MATCH(W18,'FR Y-15 Data'!$C$1:$C$35,0))))</f>
        <v>Capital One Financial Corporation</v>
      </c>
      <c r="W18" s="5">
        <f t="array" ref="W18">INDEX(Indicators!$C$5:$C$38,SMALL(IF(Indicators!$E$5:$E$38=Graphs!X18,ROW(Indicators!$E$5:$E$38),""),COUNTIF(Graphs!$X$4:X18,Graphs!X18))-ROW(Indicators!$E$5)+1,0)</f>
        <v>2277860</v>
      </c>
      <c r="X18" s="204">
        <f>LARGE(Indicators!$E$5:$E$38,ROWS(Graphs!$X$3:$X18)-1)</f>
        <v>14186.642</v>
      </c>
      <c r="Z18" s="190" t="str">
        <f>PROPER(TRIM(INDEX('FR Y-15 Data'!$A$1:$A$35,MATCH(AA18,'FR Y-15 Data'!$C$1:$C$35,0))))</f>
        <v>Northern Trust Corporation</v>
      </c>
      <c r="AA18" s="5">
        <f t="array" ref="AA18">INDEX(Indicators!$C$5:$C$38,SMALL(IF(Indicators!$F$5:$F$38=Graphs!AB18,ROW(Indicators!$F$5:$F$38),""),COUNTIF(Graphs!$AB$4:AB18,Graphs!AB18))-ROW(Indicators!$F$5)+1,0)</f>
        <v>1199611</v>
      </c>
      <c r="AB18" s="204">
        <f>LARGE(Indicators!$F$5:$F$38,ROWS(Graphs!$AB$3:$AB18)-1)</f>
        <v>12215.42</v>
      </c>
      <c r="AD18" s="190" t="str">
        <f>PROPER(TRIM(INDEX('FR Y-15 Data'!$A$1:$A$35,MATCH(AE18,'FR Y-15 Data'!$C$1:$C$35,0))))</f>
        <v>Hsbc North America Holdings Inc.</v>
      </c>
      <c r="AE18" s="5">
        <f t="array" ref="AE18">INDEX(Indicators!$C$5:$C$38,SMALL(IF(Indicators!$G$5:$G$38=Graphs!AF18,ROW(Indicators!$G$5:$G$38),""),COUNTIF(Graphs!$AF$4:AF18,Graphs!AF18))-ROW(Indicators!$G$5)+1,0)</f>
        <v>3232316</v>
      </c>
      <c r="AF18" s="204">
        <f>LARGE(Indicators!$G$5:$G$38,ROWS(Graphs!$AF$3:$AF18)-1)</f>
        <v>50430.947999999997</v>
      </c>
      <c r="AH18" s="190" t="str">
        <f>PROPER(TRIM(INDEX('FR Y-15 Data'!$A$1:$A$35,MATCH(AI18,'FR Y-15 Data'!$C$1:$C$35,0))))</f>
        <v>Pnc Financial Services Group, Inc., The</v>
      </c>
      <c r="AI18" s="5">
        <f t="array" ref="AI18">INDEX(Indicators!$C$5:$C$38,SMALL(IF(Indicators!$H$5:$H$38=Graphs!AJ18,ROW(Indicators!$H$5:$H$38),""),COUNTIF(Graphs!$AJ$4:AJ18,Graphs!AJ18))-ROW(Indicators!$H$5)+1,0)</f>
        <v>1069778</v>
      </c>
      <c r="AJ18" s="204">
        <f>LARGE(Indicators!$H$5:$H$38,ROWS(Graphs!$AJ$4:$AJ19)-1)</f>
        <v>2004252</v>
      </c>
      <c r="AL18" s="190" t="str">
        <f>PROPER(TRIM(INDEX('FR Y-15 Data'!$A$1:$A$35,MATCH(AM18,'FR Y-15 Data'!$C$1:$C$35,0))))</f>
        <v>M&amp;T Bank Corporation</v>
      </c>
      <c r="AM18" s="5">
        <f t="array" ref="AM18">INDEX(Indicators!$C$5:$C$38,SMALL(IF(Indicators!$I$5:$I$38=Graphs!AN18,ROW(Indicators!$I$5:$I$38),""),COUNTIF(Graphs!$AN$4:AN18,Graphs!AN18))-ROW(Indicators!$I$5)+1,0)</f>
        <v>1037003</v>
      </c>
      <c r="AN18" s="204">
        <f>LARGE(Indicators!$I$5:$I$38,ROWS(Graphs!$AN$3:$AN18)-1)</f>
        <v>100836.317</v>
      </c>
      <c r="AP18" s="190" t="str">
        <f>PROPER(TRIM(INDEX('FR Y-15 Data'!$A$1:$A$35,MATCH(AQ18,'FR Y-15 Data'!$C$1:$C$35,0))))</f>
        <v>Bank Of New York Mellon Corporation, The</v>
      </c>
      <c r="AQ18" s="5">
        <f t="array" ref="AQ18">INDEX(Indicators!$C$5:$C$38,SMALL(IF(Indicators!$J$5:$J$38=Graphs!AR18,ROW(Indicators!$J$5:$J$38),""),COUNTIF(Graphs!$AR$4:AR18,Graphs!AR18))-ROW(Indicators!$J$5)+1,0)</f>
        <v>3587146</v>
      </c>
      <c r="AR18" s="204">
        <f>LARGE(Indicators!$J$5:$J$38,ROWS(Graphs!$AR$3:$AR18)-1)</f>
        <v>5840</v>
      </c>
      <c r="AT18" s="190" t="str">
        <f>PROPER(TRIM(INDEX('FR Y-15 Data'!$A$1:$A$35,MATCH(AU18,'FR Y-15 Data'!$C$1:$C$35,0))))</f>
        <v>Regions Financial Corporation</v>
      </c>
      <c r="AU18" s="5">
        <f t="array" ref="AU18">INDEX(Indicators!$C$5:$C$38,SMALL(IF(Indicators!$K$5:$K$38=Graphs!AV18,ROW(Indicators!$K$5:$K$38),""),COUNTIF(Graphs!$AV$4:AV18,Graphs!AV18))-ROW(Indicators!$K$5)+1,0)</f>
        <v>3242838</v>
      </c>
      <c r="AV18" s="204">
        <f>LARGE(Indicators!$K$5:$K$38,ROWS(Graphs!$AV$3:$AV18)-1)</f>
        <v>74346.036999999997</v>
      </c>
      <c r="AX18" s="190" t="str">
        <f>PROPER(TRIM(INDEX('FR Y-15 Data'!$A$1:$A$35,MATCH(AY18,'FR Y-15 Data'!$C$1:$C$35,0))))</f>
        <v>Northern Trust Corporation</v>
      </c>
      <c r="AY18" s="5">
        <f t="array" ref="AY18">INDEX(Indicators!$C$5:$C$38,SMALL(IF(Indicators!$L$5:$L$38=Graphs!AZ18,ROW(Indicators!$L$5:$L$38),""),COUNTIF(Graphs!$AZ$4:AZ18,Graphs!AZ18))-ROW(Indicators!$L$5)+1,0)</f>
        <v>1199611</v>
      </c>
      <c r="AZ18" s="204">
        <f>LARGE(Indicators!$L$5:$L$38,ROWS(Graphs!$AZ$3:$AZ18)-1)</f>
        <v>11761.216</v>
      </c>
      <c r="BB18" s="190" t="str">
        <f>PROPER(TRIM(INDEX('FR Y-15 Data'!$A$1:$A$35,MATCH(BC18,'FR Y-15 Data'!$C$1:$C$35,0))))</f>
        <v>Bb&amp;T Corporation</v>
      </c>
      <c r="BC18" s="5">
        <f t="array" ref="BC18">INDEX(Indicators!$C$5:$C$38,SMALL(IF(Indicators!$M$5:$M$38=Graphs!BD18,ROW(Indicators!$M$5:$M$38),""),COUNTIF(Graphs!$BD$4:BD18,Graphs!BD18))-ROW(Indicators!$M$5)+1,0)</f>
        <v>1074156</v>
      </c>
      <c r="BD18" s="204">
        <f>LARGE(Indicators!$M$5:$M$38,ROWS(Graphs!$BD$3:$BD18)-1)</f>
        <v>2201.6779999999999</v>
      </c>
      <c r="BF18" s="190" t="str">
        <f>PROPER(TRIM(INDEX('FR Y-15 Data'!$A$1:$A$35,MATCH(BG18,'FR Y-15 Data'!$C$1:$C$35,0))))</f>
        <v>Pnc Financial Services Group, Inc., The</v>
      </c>
      <c r="BG18" s="5">
        <f t="array" ref="BG18">INDEX(Indicators!$C$5:$C$38,SMALL(IF(Indicators!$N$5:$N$38=Graphs!BH18,ROW(Indicators!$N$5:$N$38),""),COUNTIF(Graphs!$BH$4:BH18,Graphs!BH18))-ROW(Indicators!$N$5)+1,0)</f>
        <v>1069778</v>
      </c>
      <c r="BH18" s="204">
        <f>LARGE(Indicators!$N$5:$N$38,ROWS(Graphs!$BH$3:$BH18)-1)</f>
        <v>4895</v>
      </c>
      <c r="BJ18" s="190" t="str">
        <f>PROPER(TRIM(INDEX('FR Y-15 Data'!$A$1:$A$35,MATCH(BK18,'FR Y-15 Data'!$C$1:$C$35,0))))</f>
        <v>Pnc Financial Services Group, Inc., The</v>
      </c>
      <c r="BK18" s="5">
        <f t="array" ref="BK18">INDEX(Indicators!$C$5:$C$38,SMALL(IF(Indicators!$O$5:$O$38=Graphs!BL18,ROW(Indicators!$O$5:$O$38),""),COUNTIF(Graphs!$BL$4:BL18,Graphs!BL18))-ROW(Indicators!$O$5)+1,0)</f>
        <v>1069778</v>
      </c>
      <c r="BL18" s="204">
        <f>LARGE(Indicators!$O$5:$O$38,ROWS(Graphs!$BL$3:$BL18)-1)</f>
        <v>1989</v>
      </c>
      <c r="BN18" s="190" t="str">
        <f>PROPER(TRIM(INDEX('FR Y-15 Data'!$A$1:$A$35,MATCH(BO18,'FR Y-15 Data'!$C$1:$C$35,0))))</f>
        <v>Goldman Sachs Group, Inc., The</v>
      </c>
      <c r="BO18" s="5">
        <f t="array" ref="BO18">INDEX(Scores!$C$10:$C$43,SMALL(IF(Scores!$P$10:$P$43=Graphs!BP18,ROW(Scores!$P$10:$P$43),""),COUNTIF(Graphs!$BP$4:BP18,Graphs!BP18))-ROW(Scores!$P$10)+1,0)</f>
        <v>2380443</v>
      </c>
      <c r="BP18" s="199">
        <f>LARGE(Scores!$P$10:$P$64,ROWS($BP$3:$BP18)-1)</f>
        <v>0</v>
      </c>
    </row>
    <row r="19" spans="2:68" ht="15" customHeight="1">
      <c r="P19" s="219"/>
      <c r="Q19" s="219"/>
      <c r="R19" s="190" t="str">
        <f>PROPER(TRIM(INDEX('FR Y-15 Data'!$A$1:$A$35,MATCH(S19,'FR Y-15 Data'!$C$1:$C$35,0))))</f>
        <v>American Express Company</v>
      </c>
      <c r="S19" s="5">
        <f t="array" ref="S19">INDEX(Indicators!$C$5:$C$38,SMALL(IF(Indicators!$D$5:$D$38=Graphs!T19,ROW(Indicators!$D$5:$D$38),""),COUNTIF(Graphs!$T$4:T19,Graphs!T19))-ROW(Indicators!$D$5)+1,0)</f>
        <v>1275216</v>
      </c>
      <c r="T19" s="204">
        <f>LARGE(Indicators!$D$5:$D$38,ROWS(Graphs!$T$3:$T19)-1)</f>
        <v>177271.7</v>
      </c>
      <c r="V19" s="190" t="str">
        <f>PROPER(TRIM(INDEX('FR Y-15 Data'!$A$1:$A$35,MATCH(W19,'FR Y-15 Data'!$C$1:$C$35,0))))</f>
        <v>U.S. Bancorp</v>
      </c>
      <c r="W19" s="5">
        <f t="array" ref="W19">INDEX(Indicators!$C$5:$C$38,SMALL(IF(Indicators!$E$5:$E$38=Graphs!X19,ROW(Indicators!$E$5:$E$38),""),COUNTIF(Graphs!$X$4:X19,Graphs!X19))-ROW(Indicators!$E$5)+1,0)</f>
        <v>1119794</v>
      </c>
      <c r="X19" s="204">
        <f>LARGE(Indicators!$E$5:$E$38,ROWS(Graphs!$X$3:$X19)-1)</f>
        <v>11460</v>
      </c>
      <c r="Z19" s="190" t="str">
        <f>PROPER(TRIM(INDEX('FR Y-15 Data'!$A$1:$A$35,MATCH(AA19,'FR Y-15 Data'!$C$1:$C$35,0))))</f>
        <v>Bb&amp;T Corporation</v>
      </c>
      <c r="AA19" s="5">
        <f t="array" ref="AA19">INDEX(Indicators!$C$5:$C$38,SMALL(IF(Indicators!$F$5:$F$38=Graphs!AB19,ROW(Indicators!$F$5:$F$38),""),COUNTIF(Graphs!$AB$4:AB19,Graphs!AB19))-ROW(Indicators!$F$5)+1,0)</f>
        <v>1074156</v>
      </c>
      <c r="AB19" s="204">
        <f>LARGE(Indicators!$F$5:$F$38,ROWS(Graphs!$AB$3:$AB19)-1)</f>
        <v>10316.636</v>
      </c>
      <c r="AD19" s="190" t="str">
        <f>PROPER(TRIM(INDEX('FR Y-15 Data'!$A$1:$A$35,MATCH(AE19,'FR Y-15 Data'!$C$1:$C$35,0))))</f>
        <v>Suntrust Banks, Inc.</v>
      </c>
      <c r="AE19" s="5">
        <f t="array" ref="AE19">INDEX(Indicators!$C$5:$C$38,SMALL(IF(Indicators!$G$5:$G$38=Graphs!AF19,ROW(Indicators!$G$5:$G$38),""),COUNTIF(Graphs!$AF$4:AF19,Graphs!AF19))-ROW(Indicators!$G$5)+1,0)</f>
        <v>1131787</v>
      </c>
      <c r="AF19" s="204">
        <f>LARGE(Indicators!$G$5:$G$38,ROWS(Graphs!$AF$3:$AF19)-1)</f>
        <v>49991.783000000003</v>
      </c>
      <c r="AH19" s="190" t="str">
        <f>PROPER(TRIM(INDEX('FR Y-15 Data'!$A$1:$A$35,MATCH(AI19,'FR Y-15 Data'!$C$1:$C$35,0))))</f>
        <v>M&amp;T Bank Corporation</v>
      </c>
      <c r="AI19" s="5">
        <f t="array" ref="AI19">INDEX(Indicators!$C$5:$C$38,SMALL(IF(Indicators!$H$5:$H$38=Graphs!AJ19,ROW(Indicators!$H$5:$H$38),""),COUNTIF(Graphs!$AJ$4:AJ19,Graphs!AJ19))-ROW(Indicators!$H$5)+1,0)</f>
        <v>1037003</v>
      </c>
      <c r="AJ19" s="204">
        <f>LARGE(Indicators!$H$5:$H$38,ROWS(Graphs!$AJ$4:$AJ20)-1)</f>
        <v>1594474.13</v>
      </c>
      <c r="AL19" s="190" t="str">
        <f>PROPER(TRIM(INDEX('FR Y-15 Data'!$A$1:$A$35,MATCH(AM19,'FR Y-15 Data'!$C$1:$C$35,0))))</f>
        <v>Keycorp</v>
      </c>
      <c r="AM19" s="5">
        <f t="array" ref="AM19">INDEX(Indicators!$C$5:$C$38,SMALL(IF(Indicators!$I$5:$I$38=Graphs!AN19,ROW(Indicators!$I$5:$I$38),""),COUNTIF(Graphs!$AN$4:AN19,Graphs!AN19))-ROW(Indicators!$I$5)+1,0)</f>
        <v>1068025</v>
      </c>
      <c r="AN19" s="204">
        <f>LARGE(Indicators!$I$5:$I$38,ROWS(Graphs!$AN$3:$AN19)-1)</f>
        <v>82230.812999999995</v>
      </c>
      <c r="AP19" s="190" t="str">
        <f>PROPER(TRIM(INDEX('FR Y-15 Data'!$A$1:$A$35,MATCH(AQ19,'FR Y-15 Data'!$C$1:$C$35,0))))</f>
        <v>Bb&amp;T Corporation</v>
      </c>
      <c r="AQ19" s="5">
        <f t="array" ref="AQ19">INDEX(Indicators!$C$5:$C$38,SMALL(IF(Indicators!$J$5:$J$38=Graphs!AR19,ROW(Indicators!$J$5:$J$38),""),COUNTIF(Graphs!$AR$4:AR19,Graphs!AR19))-ROW(Indicators!$J$5)+1,0)</f>
        <v>1074156</v>
      </c>
      <c r="AR19" s="204">
        <f>LARGE(Indicators!$J$5:$J$38,ROWS(Graphs!$AR$3:$AR19)-1)</f>
        <v>5511.0330000000004</v>
      </c>
      <c r="AT19" s="190" t="str">
        <f>PROPER(TRIM(INDEX('FR Y-15 Data'!$A$1:$A$35,MATCH(AU19,'FR Y-15 Data'!$C$1:$C$35,0))))</f>
        <v>Unionbancal Corporation</v>
      </c>
      <c r="AU19" s="5">
        <f t="array" ref="AU19">INDEX(Indicators!$C$5:$C$38,SMALL(IF(Indicators!$K$5:$K$38=Graphs!AV19,ROW(Indicators!$K$5:$K$38),""),COUNTIF(Graphs!$AV$4:AV19,Graphs!AV19))-ROW(Indicators!$K$5)+1,0)</f>
        <v>1378434</v>
      </c>
      <c r="AV19" s="204">
        <f>LARGE(Indicators!$K$5:$K$38,ROWS(Graphs!$AV$3:$AV19)-1)</f>
        <v>64308.843000000001</v>
      </c>
      <c r="AX19" s="190" t="str">
        <f>PROPER(TRIM(INDEX('FR Y-15 Data'!$A$1:$A$35,MATCH(AY19,'FR Y-15 Data'!$C$1:$C$35,0))))</f>
        <v>Santander Holdings Usa, Inc.</v>
      </c>
      <c r="AY19" s="5">
        <f t="array" ref="AY19">INDEX(Indicators!$C$5:$C$38,SMALL(IF(Indicators!$L$5:$L$38=Graphs!AZ19,ROW(Indicators!$L$5:$L$38),""),COUNTIF(Graphs!$AZ$4:AZ19,Graphs!AZ19))-ROW(Indicators!$L$5)+1,0)</f>
        <v>3981856</v>
      </c>
      <c r="AZ19" s="204">
        <f>LARGE(Indicators!$L$5:$L$38,ROWS(Graphs!$AZ$3:$AZ19)-1)</f>
        <v>11600.007</v>
      </c>
      <c r="BB19" s="190" t="str">
        <f>PROPER(TRIM(INDEX('FR Y-15 Data'!$A$1:$A$35,MATCH(BC19,'FR Y-15 Data'!$C$1:$C$35,0))))</f>
        <v>Td Bank Us Holding Company</v>
      </c>
      <c r="BC19" s="5">
        <f t="array" ref="BC19">INDEX(Indicators!$C$5:$C$38,SMALL(IF(Indicators!$M$5:$M$38=Graphs!BD19,ROW(Indicators!$M$5:$M$38),""),COUNTIF(Graphs!$BD$4:BD19,Graphs!BD19))-ROW(Indicators!$M$5)+1,0)</f>
        <v>1249196</v>
      </c>
      <c r="BD19" s="204">
        <f>LARGE(Indicators!$M$5:$M$38,ROWS(Graphs!$BD$3:$BD19)-1)</f>
        <v>1776.915</v>
      </c>
      <c r="BF19" s="190" t="str">
        <f>PROPER(TRIM(INDEX('FR Y-15 Data'!$A$1:$A$35,MATCH(BG19,'FR Y-15 Data'!$C$1:$C$35,0))))</f>
        <v>Fifth Third Bancorp</v>
      </c>
      <c r="BG19" s="5">
        <f t="array" ref="BG19">INDEX(Indicators!$C$5:$C$38,SMALL(IF(Indicators!$N$5:$N$38=Graphs!BH19,ROW(Indicators!$N$5:$N$38),""),COUNTIF(Graphs!$BH$4:BH19,Graphs!BH19))-ROW(Indicators!$N$5)+1,0)</f>
        <v>1070345</v>
      </c>
      <c r="BH19" s="204">
        <f>LARGE(Indicators!$N$5:$N$38,ROWS(Graphs!$BH$3:$BH19)-1)</f>
        <v>4407</v>
      </c>
      <c r="BJ19" s="190" t="str">
        <f>PROPER(TRIM(INDEX('FR Y-15 Data'!$A$1:$A$35,MATCH(BK19,'FR Y-15 Data'!$C$1:$C$35,0))))</f>
        <v>Zions Bancorporation</v>
      </c>
      <c r="BK19" s="5">
        <f t="array" ref="BK19">INDEX(Indicators!$C$5:$C$38,SMALL(IF(Indicators!$O$5:$O$38=Graphs!BL19,ROW(Indicators!$O$5:$O$38),""),COUNTIF(Graphs!$BL$4:BL19,Graphs!BL19))-ROW(Indicators!$O$5)+1,0)</f>
        <v>1027004</v>
      </c>
      <c r="BL19" s="204">
        <f>LARGE(Indicators!$O$5:$O$38,ROWS(Graphs!$BL$3:$BL19)-1)</f>
        <v>1954.2280000000001</v>
      </c>
      <c r="BN19" s="190" t="str">
        <f>PROPER(TRIM(INDEX('FR Y-15 Data'!$A$1:$A$35,MATCH(BO19,'FR Y-15 Data'!$C$1:$C$35,0))))</f>
        <v>Hsbc North America Holdings Inc.</v>
      </c>
      <c r="BO19" s="5">
        <f t="array" ref="BO19">INDEX(Scores!$C$10:$C$43,SMALL(IF(Scores!$P$10:$P$43=Graphs!BP19,ROW(Scores!$P$10:$P$43),""),COUNTIF(Graphs!$BP$4:BP19,Graphs!BP19))-ROW(Scores!$P$10)+1,0)</f>
        <v>3232316</v>
      </c>
      <c r="BP19" s="199">
        <f>LARGE(Scores!$P$10:$P$64,ROWS($BP$3:$BP19)-1)</f>
        <v>0</v>
      </c>
    </row>
    <row r="20" spans="2:68" ht="15" customHeight="1">
      <c r="P20" s="219"/>
      <c r="Q20" s="219"/>
      <c r="R20" s="190" t="str">
        <f>PROPER(TRIM(INDEX('FR Y-15 Data'!$A$1:$A$35,MATCH(S20,'FR Y-15 Data'!$C$1:$C$35,0))))</f>
        <v>Fifth Third Bancorp</v>
      </c>
      <c r="S20" s="5">
        <f t="array" ref="S20">INDEX(Indicators!$C$5:$C$38,SMALL(IF(Indicators!$D$5:$D$38=Graphs!T20,ROW(Indicators!$D$5:$D$38),""),COUNTIF(Graphs!$T$4:T20,Graphs!T20))-ROW(Indicators!$D$5)+1,0)</f>
        <v>1070345</v>
      </c>
      <c r="T20" s="204">
        <f>LARGE(Indicators!$D$5:$D$38,ROWS(Graphs!$T$3:$T20)-1)</f>
        <v>174422.68599999999</v>
      </c>
      <c r="V20" s="190" t="str">
        <f>PROPER(TRIM(INDEX('FR Y-15 Data'!$A$1:$A$35,MATCH(W20,'FR Y-15 Data'!$C$1:$C$35,0))))</f>
        <v>Unionbancal Corporation</v>
      </c>
      <c r="W20" s="5">
        <f t="array" ref="W20">INDEX(Indicators!$C$5:$C$38,SMALL(IF(Indicators!$E$5:$E$38=Graphs!X20,ROW(Indicators!$E$5:$E$38),""),COUNTIF(Graphs!$X$4:X20,Graphs!X20))-ROW(Indicators!$E$5)+1,0)</f>
        <v>1378434</v>
      </c>
      <c r="X20" s="204">
        <f>LARGE(Indicators!$E$5:$E$38,ROWS(Graphs!$X$3:$X20)-1)</f>
        <v>9834.2180000000008</v>
      </c>
      <c r="Z20" s="190" t="str">
        <f>PROPER(TRIM(INDEX('FR Y-15 Data'!$A$1:$A$35,MATCH(AA20,'FR Y-15 Data'!$C$1:$C$35,0))))</f>
        <v>Fifth Third Bancorp</v>
      </c>
      <c r="AA20" s="5">
        <f t="array" ref="AA20">INDEX(Indicators!$C$5:$C$38,SMALL(IF(Indicators!$F$5:$F$38=Graphs!AB20,ROW(Indicators!$F$5:$F$38),""),COUNTIF(Graphs!$AB$4:AB20,Graphs!AB20))-ROW(Indicators!$F$5)+1,0)</f>
        <v>1070345</v>
      </c>
      <c r="AB20" s="204">
        <f>LARGE(Indicators!$F$5:$F$38,ROWS(Graphs!$AB$3:$AB20)-1)</f>
        <v>8942.6470000000008</v>
      </c>
      <c r="AD20" s="190" t="str">
        <f>PROPER(TRIM(INDEX('FR Y-15 Data'!$A$1:$A$35,MATCH(AE20,'FR Y-15 Data'!$C$1:$C$35,0))))</f>
        <v>State Street Corporation</v>
      </c>
      <c r="AE20" s="5">
        <f t="array" ref="AE20">INDEX(Indicators!$C$5:$C$38,SMALL(IF(Indicators!$G$5:$G$38=Graphs!AF20,ROW(Indicators!$G$5:$G$38),""),COUNTIF(Graphs!$AF$4:AF20,Graphs!AF20))-ROW(Indicators!$G$5)+1,0)</f>
        <v>1111435</v>
      </c>
      <c r="AF20" s="204">
        <f>LARGE(Indicators!$G$5:$G$38,ROWS(Graphs!$AF$3:$AF20)-1)</f>
        <v>42822.161999999997</v>
      </c>
      <c r="AH20" s="190" t="str">
        <f>PROPER(TRIM(INDEX('FR Y-15 Data'!$A$1:$A$35,MATCH(AI20,'FR Y-15 Data'!$C$1:$C$35,0))))</f>
        <v>Fifth Third Bancorp</v>
      </c>
      <c r="AI20" s="5">
        <f t="array" ref="AI20">INDEX(Indicators!$C$5:$C$38,SMALL(IF(Indicators!$H$5:$H$38=Graphs!AJ20,ROW(Indicators!$H$5:$H$38),""),COUNTIF(Graphs!$AJ$4:AJ20,Graphs!AJ20))-ROW(Indicators!$H$5)+1,0)</f>
        <v>1070345</v>
      </c>
      <c r="AJ20" s="204">
        <f>LARGE(Indicators!$H$5:$H$38,ROWS(Graphs!$AJ$4:$AJ21)-1)</f>
        <v>1186752.1640000001</v>
      </c>
      <c r="AL20" s="190" t="str">
        <f>PROPER(TRIM(INDEX('FR Y-15 Data'!$A$1:$A$35,MATCH(AM20,'FR Y-15 Data'!$C$1:$C$35,0))))</f>
        <v>Huntington Bancshares Incorporated</v>
      </c>
      <c r="AM20" s="5">
        <f t="array" ref="AM20">INDEX(Indicators!$C$5:$C$38,SMALL(IF(Indicators!$I$5:$I$38=Graphs!AN20,ROW(Indicators!$I$5:$I$38),""),COUNTIF(Graphs!$AN$4:AN20,Graphs!AN20))-ROW(Indicators!$I$5)+1,0)</f>
        <v>1068191</v>
      </c>
      <c r="AN20" s="204">
        <f>LARGE(Indicators!$I$5:$I$38,ROWS(Graphs!$AN$3:$AN20)-1)</f>
        <v>79935.241999999998</v>
      </c>
      <c r="AP20" s="190" t="str">
        <f>PROPER(TRIM(INDEX('FR Y-15 Data'!$A$1:$A$35,MATCH(AQ20,'FR Y-15 Data'!$C$1:$C$35,0))))</f>
        <v>Fifth Third Bancorp</v>
      </c>
      <c r="AQ20" s="5">
        <f t="array" ref="AQ20">INDEX(Indicators!$C$5:$C$38,SMALL(IF(Indicators!$J$5:$J$38=Graphs!AR20,ROW(Indicators!$J$5:$J$38),""),COUNTIF(Graphs!$AR$4:AR20,Graphs!AR20))-ROW(Indicators!$J$5)+1,0)</f>
        <v>1070345</v>
      </c>
      <c r="AR20" s="204">
        <f>LARGE(Indicators!$J$5:$J$38,ROWS(Graphs!$AR$3:$AR20)-1)</f>
        <v>5427.5410000000002</v>
      </c>
      <c r="AT20" s="190" t="str">
        <f>PROPER(TRIM(INDEX('FR Y-15 Data'!$A$1:$A$35,MATCH(AU20,'FR Y-15 Data'!$C$1:$C$35,0))))</f>
        <v>Fifth Third Bancorp</v>
      </c>
      <c r="AU20" s="5">
        <f t="array" ref="AU20">INDEX(Indicators!$C$5:$C$38,SMALL(IF(Indicators!$K$5:$K$38=Graphs!AV20,ROW(Indicators!$K$5:$K$38),""),COUNTIF(Graphs!$AV$4:AV20,Graphs!AV20))-ROW(Indicators!$K$5)+1,0)</f>
        <v>1070345</v>
      </c>
      <c r="AV20" s="204">
        <f>LARGE(Indicators!$K$5:$K$38,ROWS(Graphs!$AV$3:$AV20)-1)</f>
        <v>63886.559000000001</v>
      </c>
      <c r="AX20" s="190" t="str">
        <f>PROPER(TRIM(INDEX('FR Y-15 Data'!$A$1:$A$35,MATCH(AY20,'FR Y-15 Data'!$C$1:$C$35,0))))</f>
        <v>Bmo Financial Corp.</v>
      </c>
      <c r="AY20" s="5">
        <f t="array" ref="AY20">INDEX(Indicators!$C$5:$C$38,SMALL(IF(Indicators!$L$5:$L$38=Graphs!AZ20,ROW(Indicators!$L$5:$L$38),""),COUNTIF(Graphs!$AZ$4:AZ20,Graphs!AZ20))-ROW(Indicators!$L$5)+1,0)</f>
        <v>1245415</v>
      </c>
      <c r="AZ20" s="204">
        <f>LARGE(Indicators!$L$5:$L$38,ROWS(Graphs!$AZ$3:$AZ20)-1)</f>
        <v>10560.869000000001</v>
      </c>
      <c r="BB20" s="190" t="str">
        <f>PROPER(TRIM(INDEX('FR Y-15 Data'!$A$1:$A$35,MATCH(BC20,'FR Y-15 Data'!$C$1:$C$35,0))))</f>
        <v>Zions Bancorporation</v>
      </c>
      <c r="BC20" s="5">
        <f t="array" ref="BC20">INDEX(Indicators!$C$5:$C$38,SMALL(IF(Indicators!$M$5:$M$38=Graphs!BD20,ROW(Indicators!$M$5:$M$38),""),COUNTIF(Graphs!$BD$4:BD20,Graphs!BD20))-ROW(Indicators!$M$5)+1,0)</f>
        <v>1027004</v>
      </c>
      <c r="BD20" s="204">
        <f>LARGE(Indicators!$M$5:$M$38,ROWS(Graphs!$BD$3:$BD20)-1)</f>
        <v>1387.287</v>
      </c>
      <c r="BF20" s="190" t="str">
        <f>PROPER(TRIM(INDEX('FR Y-15 Data'!$A$1:$A$35,MATCH(BG20,'FR Y-15 Data'!$C$1:$C$35,0))))</f>
        <v>Deutsche Bank Trust Corporation</v>
      </c>
      <c r="BG20" s="5">
        <f t="array" ref="BG20">INDEX(Indicators!$C$5:$C$38,SMALL(IF(Indicators!$N$5:$N$38=Graphs!BH20,ROW(Indicators!$N$5:$N$38),""),COUNTIF(Graphs!$BH$4:BH20,Graphs!BH20))-ROW(Indicators!$N$5)+1,0)</f>
        <v>1032473</v>
      </c>
      <c r="BH20" s="204">
        <f>LARGE(Indicators!$N$5:$N$38,ROWS(Graphs!$BH$3:$BH20)-1)</f>
        <v>3983</v>
      </c>
      <c r="BJ20" s="190" t="str">
        <f>PROPER(TRIM(INDEX('FR Y-15 Data'!$A$1:$A$35,MATCH(BK20,'FR Y-15 Data'!$C$1:$C$35,0))))</f>
        <v>Ally Financial Inc.</v>
      </c>
      <c r="BK20" s="5">
        <f t="array" ref="BK20">INDEX(Indicators!$C$5:$C$38,SMALL(IF(Indicators!$O$5:$O$38=Graphs!BL20,ROW(Indicators!$O$5:$O$38),""),COUNTIF(Graphs!$BL$4:BL20,Graphs!BL20))-ROW(Indicators!$O$5)+1,0)</f>
        <v>1562859</v>
      </c>
      <c r="BL20" s="204">
        <f>LARGE(Indicators!$O$5:$O$38,ROWS(Graphs!$BL$3:$BL20)-1)</f>
        <v>1932</v>
      </c>
      <c r="BN20" s="190" t="str">
        <f>PROPER(TRIM(INDEX('FR Y-15 Data'!$A$1:$A$35,MATCH(BO20,'FR Y-15 Data'!$C$1:$C$35,0))))</f>
        <v>Huntington Bancshares Incorporated</v>
      </c>
      <c r="BO20" s="5">
        <f t="array" ref="BO20">INDEX(Scores!$C$10:$C$43,SMALL(IF(Scores!$P$10:$P$43=Graphs!BP20,ROW(Scores!$P$10:$P$43),""),COUNTIF(Graphs!$BP$4:BP20,Graphs!BP20))-ROW(Scores!$P$10)+1,0)</f>
        <v>1068191</v>
      </c>
      <c r="BP20" s="199">
        <f>LARGE(Scores!$P$10:$P$64,ROWS($BP$3:$BP20)-1)</f>
        <v>0</v>
      </c>
    </row>
    <row r="21" spans="2:68" ht="15" customHeight="1">
      <c r="P21" s="219"/>
      <c r="Q21" s="219"/>
      <c r="R21" s="190" t="str">
        <f>PROPER(TRIM(INDEX('FR Y-15 Data'!$A$1:$A$35,MATCH(S21,'FR Y-15 Data'!$C$1:$C$35,0))))</f>
        <v>Bmo Financial Corp.</v>
      </c>
      <c r="S21" s="5">
        <f t="array" ref="S21">INDEX(Indicators!$C$5:$C$38,SMALL(IF(Indicators!$D$5:$D$38=Graphs!T21,ROW(Indicators!$D$5:$D$38),""),COUNTIF(Graphs!$T$4:T21,Graphs!T21))-ROW(Indicators!$D$5)+1,0)</f>
        <v>1245415</v>
      </c>
      <c r="T21" s="204">
        <f>LARGE(Indicators!$D$5:$D$38,ROWS(Graphs!$T$3:$T21)-1)</f>
        <v>162934.99299999999</v>
      </c>
      <c r="V21" s="190" t="str">
        <f>PROPER(TRIM(INDEX('FR Y-15 Data'!$A$1:$A$35,MATCH(W21,'FR Y-15 Data'!$C$1:$C$35,0))))</f>
        <v>Comerica Incorporated</v>
      </c>
      <c r="W21" s="5">
        <f t="array" ref="W21">INDEX(Indicators!$C$5:$C$38,SMALL(IF(Indicators!$E$5:$E$38=Graphs!X21,ROW(Indicators!$E$5:$E$38),""),COUNTIF(Graphs!$X$4:X21,Graphs!X21))-ROW(Indicators!$E$5)+1,0)</f>
        <v>1199844</v>
      </c>
      <c r="X21" s="204">
        <f>LARGE(Indicators!$E$5:$E$38,ROWS(Graphs!$X$3:$X21)-1)</f>
        <v>8430.61</v>
      </c>
      <c r="Z21" s="190" t="str">
        <f>PROPER(TRIM(INDEX('FR Y-15 Data'!$A$1:$A$35,MATCH(AA21,'FR Y-15 Data'!$C$1:$C$35,0))))</f>
        <v>Bancwest Corporation</v>
      </c>
      <c r="AA21" s="5">
        <f t="array" ref="AA21">INDEX(Indicators!$C$5:$C$38,SMALL(IF(Indicators!$F$5:$F$38=Graphs!AB21,ROW(Indicators!$F$5:$F$38),""),COUNTIF(Graphs!$AB$4:AB21,Graphs!AB21))-ROW(Indicators!$F$5)+1,0)</f>
        <v>1025608</v>
      </c>
      <c r="AB21" s="204">
        <f>LARGE(Indicators!$F$5:$F$38,ROWS(Graphs!$AB$3:$AB21)-1)</f>
        <v>7834.8270000000002</v>
      </c>
      <c r="AD21" s="190" t="str">
        <f>PROPER(TRIM(INDEX('FR Y-15 Data'!$A$1:$A$35,MATCH(AE21,'FR Y-15 Data'!$C$1:$C$35,0))))</f>
        <v>Fifth Third Bancorp</v>
      </c>
      <c r="AE21" s="5">
        <f t="array" ref="AE21">INDEX(Indicators!$C$5:$C$38,SMALL(IF(Indicators!$G$5:$G$38=Graphs!AF21,ROW(Indicators!$G$5:$G$38),""),COUNTIF(Graphs!$AF$4:AF21,Graphs!AF21))-ROW(Indicators!$G$5)+1,0)</f>
        <v>1070345</v>
      </c>
      <c r="AF21" s="204">
        <f>LARGE(Indicators!$G$5:$G$38,ROWS(Graphs!$AF$3:$AF21)-1)</f>
        <v>37550.497000000003</v>
      </c>
      <c r="AH21" s="190" t="str">
        <f>PROPER(TRIM(INDEX('FR Y-15 Data'!$A$1:$A$35,MATCH(AI21,'FR Y-15 Data'!$C$1:$C$35,0))))</f>
        <v>Hsbc North America Holdings Inc.</v>
      </c>
      <c r="AI21" s="5">
        <f t="array" ref="AI21">INDEX(Indicators!$C$5:$C$38,SMALL(IF(Indicators!$H$5:$H$38=Graphs!AJ21,ROW(Indicators!$H$5:$H$38),""),COUNTIF(Graphs!$AJ$4:AJ21,Graphs!AJ21))-ROW(Indicators!$H$5)+1,0)</f>
        <v>3232316</v>
      </c>
      <c r="AJ21" s="204">
        <f>LARGE(Indicators!$H$5:$H$38,ROWS(Graphs!$AJ$4:$AJ22)-1)</f>
        <v>1061322.3430000001</v>
      </c>
      <c r="AL21" s="190" t="str">
        <f>PROPER(TRIM(INDEX('FR Y-15 Data'!$A$1:$A$35,MATCH(AM21,'FR Y-15 Data'!$C$1:$C$35,0))))</f>
        <v>Suntrust Banks, Inc.</v>
      </c>
      <c r="AM21" s="5">
        <f t="array" ref="AM21">INDEX(Indicators!$C$5:$C$38,SMALL(IF(Indicators!$I$5:$I$38=Graphs!AN21,ROW(Indicators!$I$5:$I$38),""),COUNTIF(Graphs!$AN$4:AN21,Graphs!AN21))-ROW(Indicators!$I$5)+1,0)</f>
        <v>1131787</v>
      </c>
      <c r="AN21" s="204">
        <f>LARGE(Indicators!$I$5:$I$38,ROWS(Graphs!$AN$3:$AN21)-1)</f>
        <v>64437.735000000001</v>
      </c>
      <c r="AP21" s="190" t="str">
        <f>PROPER(TRIM(INDEX('FR Y-15 Data'!$A$1:$A$35,MATCH(AQ21,'FR Y-15 Data'!$C$1:$C$35,0))))</f>
        <v>Keycorp</v>
      </c>
      <c r="AQ21" s="5">
        <f t="array" ref="AQ21">INDEX(Indicators!$C$5:$C$38,SMALL(IF(Indicators!$J$5:$J$38=Graphs!AR21,ROW(Indicators!$J$5:$J$38),""),COUNTIF(Graphs!$AR$4:AR21,Graphs!AR21))-ROW(Indicators!$J$5)+1,0)</f>
        <v>1068025</v>
      </c>
      <c r="AR21" s="204">
        <f>LARGE(Indicators!$J$5:$J$38,ROWS(Graphs!$AR$3:$AR21)-1)</f>
        <v>5378.5680000000002</v>
      </c>
      <c r="AT21" s="190" t="str">
        <f>PROPER(TRIM(INDEX('FR Y-15 Data'!$A$1:$A$35,MATCH(AU21,'FR Y-15 Data'!$C$1:$C$35,0))))</f>
        <v>Capital One Financial Corporation</v>
      </c>
      <c r="AU21" s="5">
        <f t="array" ref="AU21">INDEX(Indicators!$C$5:$C$38,SMALL(IF(Indicators!$K$5:$K$38=Graphs!AV21,ROW(Indicators!$K$5:$K$38),""),COUNTIF(Graphs!$AV$4:AV21,Graphs!AV21))-ROW(Indicators!$K$5)+1,0)</f>
        <v>2277860</v>
      </c>
      <c r="AV21" s="204">
        <f>LARGE(Indicators!$K$5:$K$38,ROWS(Graphs!$AV$3:$AV21)-1)</f>
        <v>63418.290999999997</v>
      </c>
      <c r="AX21" s="190" t="str">
        <f>PROPER(TRIM(INDEX('FR Y-15 Data'!$A$1:$A$35,MATCH(AY21,'FR Y-15 Data'!$C$1:$C$35,0))))</f>
        <v>Ally Financial Inc.</v>
      </c>
      <c r="AY21" s="5">
        <f t="array" ref="AY21">INDEX(Indicators!$C$5:$C$38,SMALL(IF(Indicators!$L$5:$L$38=Graphs!AZ21,ROW(Indicators!$L$5:$L$38),""),COUNTIF(Graphs!$AZ$4:AZ21,Graphs!AZ21))-ROW(Indicators!$L$5)+1,0)</f>
        <v>1562859</v>
      </c>
      <c r="AZ21" s="204">
        <f>LARGE(Indicators!$L$5:$L$38,ROWS(Graphs!$AZ$3:$AZ21)-1)</f>
        <v>9027</v>
      </c>
      <c r="BB21" s="190" t="str">
        <f>PROPER(TRIM(INDEX('FR Y-15 Data'!$A$1:$A$35,MATCH(BC21,'FR Y-15 Data'!$C$1:$C$35,0))))</f>
        <v>Huntington Bancshares Incorporated</v>
      </c>
      <c r="BC21" s="5">
        <f t="array" ref="BC21">INDEX(Indicators!$C$5:$C$38,SMALL(IF(Indicators!$M$5:$M$38=Graphs!BD21,ROW(Indicators!$M$5:$M$38),""),COUNTIF(Graphs!$BD$4:BD21,Graphs!BD21))-ROW(Indicators!$M$5)+1,0)</f>
        <v>1068191</v>
      </c>
      <c r="BD21" s="204">
        <f>LARGE(Indicators!$M$5:$M$38,ROWS(Graphs!$BD$3:$BD21)-1)</f>
        <v>883.774</v>
      </c>
      <c r="BF21" s="190" t="str">
        <f>PROPER(TRIM(INDEX('FR Y-15 Data'!$A$1:$A$35,MATCH(BG21,'FR Y-15 Data'!$C$1:$C$35,0))))</f>
        <v>Santander Holdings Usa, Inc.</v>
      </c>
      <c r="BG21" s="5">
        <f t="array" ref="BG21">INDEX(Indicators!$C$5:$C$38,SMALL(IF(Indicators!$N$5:$N$38=Graphs!BH21,ROW(Indicators!$N$5:$N$38),""),COUNTIF(Graphs!$BH$4:BH21,Graphs!BH21))-ROW(Indicators!$N$5)+1,0)</f>
        <v>3981856</v>
      </c>
      <c r="BH21" s="204">
        <f>LARGE(Indicators!$N$5:$N$38,ROWS(Graphs!$BH$3:$BH21)-1)</f>
        <v>3824.9059999999999</v>
      </c>
      <c r="BJ21" s="190" t="str">
        <f>PROPER(TRIM(INDEX('FR Y-15 Data'!$A$1:$A$35,MATCH(BK21,'FR Y-15 Data'!$C$1:$C$35,0))))</f>
        <v>Capital One Financial Corporation</v>
      </c>
      <c r="BK21" s="5">
        <f t="array" ref="BK21">INDEX(Indicators!$C$5:$C$38,SMALL(IF(Indicators!$O$5:$O$38=Graphs!BL21,ROW(Indicators!$O$5:$O$38),""),COUNTIF(Graphs!$BL$4:BL21,Graphs!BL21))-ROW(Indicators!$O$5)+1,0)</f>
        <v>2277860</v>
      </c>
      <c r="BL21" s="204">
        <f>LARGE(Indicators!$O$5:$O$38,ROWS(Graphs!$BL$3:$BL21)-1)</f>
        <v>1882.42</v>
      </c>
      <c r="BN21" s="190" t="str">
        <f>PROPER(TRIM(INDEX('FR Y-15 Data'!$A$1:$A$35,MATCH(BO21,'FR Y-15 Data'!$C$1:$C$35,0))))</f>
        <v>Jpmorgan Chase &amp; Co.</v>
      </c>
      <c r="BO21" s="5">
        <f t="array" ref="BO21">INDEX(Scores!$C$10:$C$43,SMALL(IF(Scores!$P$10:$P$43=Graphs!BP21,ROW(Scores!$P$10:$P$43),""),COUNTIF(Graphs!$BP$4:BP21,Graphs!BP21))-ROW(Scores!$P$10)+1,0)</f>
        <v>1039502</v>
      </c>
      <c r="BP21" s="199">
        <f>LARGE(Scores!$P$10:$P$64,ROWS($BP$3:$BP21)-1)</f>
        <v>0</v>
      </c>
    </row>
    <row r="22" spans="2:68" ht="15" customHeight="1">
      <c r="P22" s="219"/>
      <c r="Q22" s="219"/>
      <c r="R22" s="190" t="str">
        <f>PROPER(TRIM(INDEX('FR Y-15 Data'!$A$1:$A$35,MATCH(S22,'FR Y-15 Data'!$C$1:$C$35,0))))</f>
        <v>Ally Financial Inc.</v>
      </c>
      <c r="S22" s="5">
        <f t="array" ref="S22">INDEX(Indicators!$C$5:$C$38,SMALL(IF(Indicators!$D$5:$D$38=Graphs!T22,ROW(Indicators!$D$5:$D$38),""),COUNTIF(Graphs!$T$4:T22,Graphs!T22))-ROW(Indicators!$D$5)+1,0)</f>
        <v>1562859</v>
      </c>
      <c r="T22" s="204">
        <f>LARGE(Indicators!$D$5:$D$38,ROWS(Graphs!$T$3:$T22)-1)</f>
        <v>152516</v>
      </c>
      <c r="V22" s="190" t="str">
        <f>PROPER(TRIM(INDEX('FR Y-15 Data'!$A$1:$A$35,MATCH(W22,'FR Y-15 Data'!$C$1:$C$35,0))))</f>
        <v>American Express Company</v>
      </c>
      <c r="W22" s="5">
        <f t="array" ref="W22">INDEX(Indicators!$C$5:$C$38,SMALL(IF(Indicators!$E$5:$E$38=Graphs!X22,ROW(Indicators!$E$5:$E$38),""),COUNTIF(Graphs!$X$4:X22,Graphs!X22))-ROW(Indicators!$E$5)+1,0)</f>
        <v>1275216</v>
      </c>
      <c r="X22" s="204">
        <f>LARGE(Indicators!$E$5:$E$38,ROWS(Graphs!$X$3:$X22)-1)</f>
        <v>7155</v>
      </c>
      <c r="Z22" s="190" t="str">
        <f>PROPER(TRIM(INDEX('FR Y-15 Data'!$A$1:$A$35,MATCH(AA22,'FR Y-15 Data'!$C$1:$C$35,0))))</f>
        <v>Regions Financial Corporation</v>
      </c>
      <c r="AA22" s="5">
        <f t="array" ref="AA22">INDEX(Indicators!$C$5:$C$38,SMALL(IF(Indicators!$F$5:$F$38=Graphs!AB22,ROW(Indicators!$F$5:$F$38),""),COUNTIF(Graphs!$AB$4:AB22,Graphs!AB22))-ROW(Indicators!$F$5)+1,0)</f>
        <v>3242838</v>
      </c>
      <c r="AB22" s="204">
        <f>LARGE(Indicators!$F$5:$F$38,ROWS(Graphs!$AB$3:$AB22)-1)</f>
        <v>6692.8410000000003</v>
      </c>
      <c r="AD22" s="190" t="str">
        <f>PROPER(TRIM(INDEX('FR Y-15 Data'!$A$1:$A$35,MATCH(AE22,'FR Y-15 Data'!$C$1:$C$35,0))))</f>
        <v>Regions Financial Corporation</v>
      </c>
      <c r="AE22" s="5">
        <f t="array" ref="AE22">INDEX(Indicators!$C$5:$C$38,SMALL(IF(Indicators!$G$5:$G$38=Graphs!AF22,ROW(Indicators!$G$5:$G$38),""),COUNTIF(Graphs!$AF$4:AF22,Graphs!AF22))-ROW(Indicators!$G$5)+1,0)</f>
        <v>3242838</v>
      </c>
      <c r="AF22" s="204">
        <f>LARGE(Indicators!$G$5:$G$38,ROWS(Graphs!$AF$3:$AF22)-1)</f>
        <v>27270.646000000001</v>
      </c>
      <c r="AH22" s="190" t="str">
        <f>PROPER(TRIM(INDEX('FR Y-15 Data'!$A$1:$A$35,MATCH(AI22,'FR Y-15 Data'!$C$1:$C$35,0))))</f>
        <v>Unionbancal Corporation</v>
      </c>
      <c r="AI22" s="5">
        <f t="array" ref="AI22">INDEX(Indicators!$C$5:$C$38,SMALL(IF(Indicators!$H$5:$H$38=Graphs!AJ22,ROW(Indicators!$H$5:$H$38),""),COUNTIF(Graphs!$AJ$4:AJ22,Graphs!AJ22))-ROW(Indicators!$H$5)+1,0)</f>
        <v>1378434</v>
      </c>
      <c r="AJ22" s="204">
        <f>LARGE(Indicators!$H$5:$H$38,ROWS(Graphs!$AJ$4:$AJ23)-1)</f>
        <v>1058278.541</v>
      </c>
      <c r="AL22" s="190" t="str">
        <f>PROPER(TRIM(INDEX('FR Y-15 Data'!$A$1:$A$35,MATCH(AM22,'FR Y-15 Data'!$C$1:$C$35,0))))</f>
        <v>Comerica Incorporated</v>
      </c>
      <c r="AM22" s="5">
        <f t="array" ref="AM22">INDEX(Indicators!$C$5:$C$38,SMALL(IF(Indicators!$I$5:$I$38=Graphs!AN22,ROW(Indicators!$I$5:$I$38),""),COUNTIF(Graphs!$AN$4:AN22,Graphs!AN22))-ROW(Indicators!$I$5)+1,0)</f>
        <v>1199844</v>
      </c>
      <c r="AN22" s="204">
        <f>LARGE(Indicators!$I$5:$I$38,ROWS(Graphs!$AN$3:$AN22)-1)</f>
        <v>53084.402999999998</v>
      </c>
      <c r="AP22" s="190" t="str">
        <f>PROPER(TRIM(INDEX('FR Y-15 Data'!$A$1:$A$35,MATCH(AQ22,'FR Y-15 Data'!$C$1:$C$35,0))))</f>
        <v>Capital One Financial Corporation</v>
      </c>
      <c r="AQ22" s="5">
        <f t="array" ref="AQ22">INDEX(Indicators!$C$5:$C$38,SMALL(IF(Indicators!$J$5:$J$38=Graphs!AR22,ROW(Indicators!$J$5:$J$38),""),COUNTIF(Graphs!$AR$4:AR22,Graphs!AR22))-ROW(Indicators!$J$5)+1,0)</f>
        <v>2277860</v>
      </c>
      <c r="AR22" s="204">
        <f>LARGE(Indicators!$J$5:$J$38,ROWS(Graphs!$AR$3:$AR22)-1)</f>
        <v>1850.634</v>
      </c>
      <c r="AT22" s="190" t="str">
        <f>PROPER(TRIM(INDEX('FR Y-15 Data'!$A$1:$A$35,MATCH(AU22,'FR Y-15 Data'!$C$1:$C$35,0))))</f>
        <v>Keycorp</v>
      </c>
      <c r="AU22" s="5">
        <f t="array" ref="AU22">INDEX(Indicators!$C$5:$C$38,SMALL(IF(Indicators!$K$5:$K$38=Graphs!AV22,ROW(Indicators!$K$5:$K$38),""),COUNTIF(Graphs!$AV$4:AV22,Graphs!AV22))-ROW(Indicators!$K$5)+1,0)</f>
        <v>1068025</v>
      </c>
      <c r="AV22" s="204">
        <f>LARGE(Indicators!$K$5:$K$38,ROWS(Graphs!$AV$3:$AV22)-1)</f>
        <v>61561.347000000002</v>
      </c>
      <c r="AX22" s="190" t="str">
        <f>PROPER(TRIM(INDEX('FR Y-15 Data'!$A$1:$A$35,MATCH(AY22,'FR Y-15 Data'!$C$1:$C$35,0))))</f>
        <v>Unionbancal Corporation</v>
      </c>
      <c r="AY22" s="5">
        <f t="array" ref="AY22">INDEX(Indicators!$C$5:$C$38,SMALL(IF(Indicators!$L$5:$L$38=Graphs!AZ22,ROW(Indicators!$L$5:$L$38),""),COUNTIF(Graphs!$AZ$4:AZ22,Graphs!AZ22))-ROW(Indicators!$L$5)+1,0)</f>
        <v>1378434</v>
      </c>
      <c r="AZ22" s="204">
        <f>LARGE(Indicators!$L$5:$L$38,ROWS(Graphs!$AZ$3:$AZ22)-1)</f>
        <v>8144.2979999999998</v>
      </c>
      <c r="BB22" s="190" t="str">
        <f>PROPER(TRIM(INDEX('FR Y-15 Data'!$A$1:$A$35,MATCH(BC22,'FR Y-15 Data'!$C$1:$C$35,0))))</f>
        <v>Fifth Third Bancorp</v>
      </c>
      <c r="BC22" s="5">
        <f t="array" ref="BC22">INDEX(Indicators!$C$5:$C$38,SMALL(IF(Indicators!$M$5:$M$38=Graphs!BD22,ROW(Indicators!$M$5:$M$38),""),COUNTIF(Graphs!$BD$4:BD22,Graphs!BD22))-ROW(Indicators!$M$5)+1,0)</f>
        <v>1070345</v>
      </c>
      <c r="BD22" s="204">
        <f>LARGE(Indicators!$M$5:$M$38,ROWS(Graphs!$BD$3:$BD22)-1)</f>
        <v>488.51900000000001</v>
      </c>
      <c r="BF22" s="190" t="str">
        <f>PROPER(TRIM(INDEX('FR Y-15 Data'!$A$1:$A$35,MATCH(BG22,'FR Y-15 Data'!$C$1:$C$35,0))))</f>
        <v>U.S. Bancorp</v>
      </c>
      <c r="BG22" s="5">
        <f t="array" ref="BG22">INDEX(Indicators!$C$5:$C$38,SMALL(IF(Indicators!$N$5:$N$38=Graphs!BH22,ROW(Indicators!$N$5:$N$38),""),COUNTIF(Graphs!$BH$4:BH22,Graphs!BH22))-ROW(Indicators!$N$5)+1,0)</f>
        <v>1119794</v>
      </c>
      <c r="BH22" s="204">
        <f>LARGE(Indicators!$N$5:$N$38,ROWS(Graphs!$BH$3:$BH22)-1)</f>
        <v>3297</v>
      </c>
      <c r="BJ22" s="190" t="str">
        <f>PROPER(TRIM(INDEX('FR Y-15 Data'!$A$1:$A$35,MATCH(BK22,'FR Y-15 Data'!$C$1:$C$35,0))))</f>
        <v>Bbva Compass Bancshares, Inc.</v>
      </c>
      <c r="BK22" s="5">
        <f t="array" ref="BK22">INDEX(Indicators!$C$5:$C$38,SMALL(IF(Indicators!$O$5:$O$38=Graphs!BL22,ROW(Indicators!$O$5:$O$38),""),COUNTIF(Graphs!$BL$4:BL22,Graphs!BL22))-ROW(Indicators!$O$5)+1,0)</f>
        <v>1078529</v>
      </c>
      <c r="BL22" s="204">
        <f>LARGE(Indicators!$O$5:$O$38,ROWS(Graphs!$BL$3:$BL22)-1)</f>
        <v>1864</v>
      </c>
      <c r="BN22" s="190" t="str">
        <f>PROPER(TRIM(INDEX('FR Y-15 Data'!$A$1:$A$35,MATCH(BO22,'FR Y-15 Data'!$C$1:$C$35,0))))</f>
        <v>Keycorp</v>
      </c>
      <c r="BO22" s="5">
        <f t="array" ref="BO22">INDEX(Scores!$C$10:$C$43,SMALL(IF(Scores!$P$10:$P$43=Graphs!BP22,ROW(Scores!$P$10:$P$43),""),COUNTIF(Graphs!$BP$4:BP22,Graphs!BP22))-ROW(Scores!$P$10)+1,0)</f>
        <v>1068025</v>
      </c>
      <c r="BP22" s="199">
        <f>LARGE(Scores!$P$10:$P$64,ROWS($BP$3:$BP22)-1)</f>
        <v>0</v>
      </c>
    </row>
    <row r="23" spans="2:68" ht="15" customHeight="1">
      <c r="P23" s="219"/>
      <c r="Q23" s="219"/>
      <c r="R23" s="190" t="str">
        <f>PROPER(TRIM(INDEX('FR Y-15 Data'!$A$1:$A$35,MATCH(S23,'FR Y-15 Data'!$C$1:$C$35,0))))</f>
        <v>Unionbancal Corporation</v>
      </c>
      <c r="S23" s="5">
        <f t="array" ref="S23">INDEX(Indicators!$C$5:$C$38,SMALL(IF(Indicators!$D$5:$D$38=Graphs!T23,ROW(Indicators!$D$5:$D$38),""),COUNTIF(Graphs!$T$4:T23,Graphs!T23))-ROW(Indicators!$D$5)+1,0)</f>
        <v>1378434</v>
      </c>
      <c r="T23" s="204">
        <f>LARGE(Indicators!$D$5:$D$38,ROWS(Graphs!$T$3:$T23)-1)</f>
        <v>146461.571</v>
      </c>
      <c r="V23" s="190" t="str">
        <f>PROPER(TRIM(INDEX('FR Y-15 Data'!$A$1:$A$35,MATCH(W23,'FR Y-15 Data'!$C$1:$C$35,0))))</f>
        <v>Discover Financial Services</v>
      </c>
      <c r="W23" s="5">
        <f t="array" ref="W23">INDEX(Indicators!$C$5:$C$38,SMALL(IF(Indicators!$E$5:$E$38=Graphs!X23,ROW(Indicators!$E$5:$E$38),""),COUNTIF(Graphs!$X$4:X23,Graphs!X23))-ROW(Indicators!$E$5)+1,0)</f>
        <v>3846375</v>
      </c>
      <c r="X23" s="204">
        <f>LARGE(Indicators!$E$5:$E$38,ROWS(Graphs!$X$3:$X23)-1)</f>
        <v>6860.9449999999997</v>
      </c>
      <c r="Z23" s="190" t="str">
        <f>PROPER(TRIM(INDEX('FR Y-15 Data'!$A$1:$A$35,MATCH(AA23,'FR Y-15 Data'!$C$1:$C$35,0))))</f>
        <v>Unionbancal Corporation</v>
      </c>
      <c r="AA23" s="5">
        <f t="array" ref="AA23">INDEX(Indicators!$C$5:$C$38,SMALL(IF(Indicators!$F$5:$F$38=Graphs!AB23,ROW(Indicators!$F$5:$F$38),""),COUNTIF(Graphs!$AB$4:AB23,Graphs!AB23))-ROW(Indicators!$F$5)+1,0)</f>
        <v>1378434</v>
      </c>
      <c r="AB23" s="204">
        <f>LARGE(Indicators!$F$5:$F$38,ROWS(Graphs!$AB$3:$AB23)-1)</f>
        <v>5857.9530000000004</v>
      </c>
      <c r="AD23" s="190" t="str">
        <f>PROPER(TRIM(INDEX('FR Y-15 Data'!$A$1:$A$35,MATCH(AE23,'FR Y-15 Data'!$C$1:$C$35,0))))</f>
        <v>Keycorp</v>
      </c>
      <c r="AE23" s="5">
        <f t="array" ref="AE23">INDEX(Indicators!$C$5:$C$38,SMALL(IF(Indicators!$G$5:$G$38=Graphs!AF23,ROW(Indicators!$G$5:$G$38),""),COUNTIF(Graphs!$AF$4:AF23,Graphs!AF23))-ROW(Indicators!$G$5)+1,0)</f>
        <v>1068025</v>
      </c>
      <c r="AF23" s="204">
        <f>LARGE(Indicators!$G$5:$G$38,ROWS(Graphs!$AF$3:$AF23)-1)</f>
        <v>26156.038</v>
      </c>
      <c r="AH23" s="190" t="str">
        <f>PROPER(TRIM(INDEX('FR Y-15 Data'!$A$1:$A$35,MATCH(AI23,'FR Y-15 Data'!$C$1:$C$35,0))))</f>
        <v>Keycorp</v>
      </c>
      <c r="AI23" s="5">
        <f t="array" ref="AI23">INDEX(Indicators!$C$5:$C$38,SMALL(IF(Indicators!$H$5:$H$38=Graphs!AJ23,ROW(Indicators!$H$5:$H$38),""),COUNTIF(Graphs!$AJ$4:AJ23,Graphs!AJ23))-ROW(Indicators!$H$5)+1,0)</f>
        <v>1068025</v>
      </c>
      <c r="AJ23" s="204">
        <f>LARGE(Indicators!$H$5:$H$38,ROWS(Graphs!$AJ$4:$AJ24)-1)</f>
        <v>983712.09199999995</v>
      </c>
      <c r="AL23" s="190" t="str">
        <f>PROPER(TRIM(INDEX('FR Y-15 Data'!$A$1:$A$35,MATCH(AM23,'FR Y-15 Data'!$C$1:$C$35,0))))</f>
        <v>Hsbc North America Holdings Inc.</v>
      </c>
      <c r="AM23" s="5">
        <f t="array" ref="AM23">INDEX(Indicators!$C$5:$C$38,SMALL(IF(Indicators!$I$5:$I$38=Graphs!AN23,ROW(Indicators!$I$5:$I$38),""),COUNTIF(Graphs!$AN$4:AN23,Graphs!AN23))-ROW(Indicators!$I$5)+1,0)</f>
        <v>3232316</v>
      </c>
      <c r="AN23" s="204">
        <f>LARGE(Indicators!$I$5:$I$38,ROWS(Graphs!$AN$3:$AN23)-1)</f>
        <v>42774.61</v>
      </c>
      <c r="AP23" s="190" t="str">
        <f>PROPER(TRIM(INDEX('FR Y-15 Data'!$A$1:$A$35,MATCH(AQ23,'FR Y-15 Data'!$C$1:$C$35,0))))</f>
        <v>Comerica Incorporated</v>
      </c>
      <c r="AQ23" s="5">
        <f t="array" ref="AQ23">INDEX(Indicators!$C$5:$C$38,SMALL(IF(Indicators!$J$5:$J$38=Graphs!AR23,ROW(Indicators!$J$5:$J$38),""),COUNTIF(Graphs!$AR$4:AR23,Graphs!AR23))-ROW(Indicators!$J$5)+1,0)</f>
        <v>1199844</v>
      </c>
      <c r="AR23" s="204">
        <f>LARGE(Indicators!$J$5:$J$38,ROWS(Graphs!$AR$3:$AR23)-1)</f>
        <v>1484</v>
      </c>
      <c r="AT23" s="190" t="str">
        <f>PROPER(TRIM(INDEX('FR Y-15 Data'!$A$1:$A$35,MATCH(AU23,'FR Y-15 Data'!$C$1:$C$35,0))))</f>
        <v>Ally Financial Inc.</v>
      </c>
      <c r="AU23" s="5">
        <f t="array" ref="AU23">INDEX(Indicators!$C$5:$C$38,SMALL(IF(Indicators!$K$5:$K$38=Graphs!AV23,ROW(Indicators!$K$5:$K$38),""),COUNTIF(Graphs!$AV$4:AV23,Graphs!AV23))-ROW(Indicators!$K$5)+1,0)</f>
        <v>1562859</v>
      </c>
      <c r="AV23" s="204">
        <f>LARGE(Indicators!$K$5:$K$38,ROWS(Graphs!$AV$3:$AV23)-1)</f>
        <v>61542</v>
      </c>
      <c r="AX23" s="190" t="str">
        <f>PROPER(TRIM(INDEX('FR Y-15 Data'!$A$1:$A$35,MATCH(AY23,'FR Y-15 Data'!$C$1:$C$35,0))))</f>
        <v>Fifth Third Bancorp</v>
      </c>
      <c r="AY23" s="5">
        <f t="array" ref="AY23">INDEX(Indicators!$C$5:$C$38,SMALL(IF(Indicators!$L$5:$L$38=Graphs!AZ23,ROW(Indicators!$L$5:$L$38),""),COUNTIF(Graphs!$AZ$4:AZ23,Graphs!AZ23))-ROW(Indicators!$L$5)+1,0)</f>
        <v>1070345</v>
      </c>
      <c r="AZ23" s="204">
        <f>LARGE(Indicators!$L$5:$L$38,ROWS(Graphs!$AZ$3:$AZ23)-1)</f>
        <v>6808.3919999999998</v>
      </c>
      <c r="BB23" s="190" t="str">
        <f>PROPER(TRIM(INDEX('FR Y-15 Data'!$A$1:$A$35,MATCH(BC23,'FR Y-15 Data'!$C$1:$C$35,0))))</f>
        <v>Regions Financial Corporation</v>
      </c>
      <c r="BC23" s="5">
        <f t="array" ref="BC23">INDEX(Indicators!$C$5:$C$38,SMALL(IF(Indicators!$M$5:$M$38=Graphs!BD23,ROW(Indicators!$M$5:$M$38),""),COUNTIF(Graphs!$BD$4:BD23,Graphs!BD23))-ROW(Indicators!$M$5)+1,0)</f>
        <v>3242838</v>
      </c>
      <c r="BD23" s="204">
        <f>LARGE(Indicators!$M$5:$M$38,ROWS(Graphs!$BD$3:$BD23)-1)</f>
        <v>313.26799999999997</v>
      </c>
      <c r="BF23" s="190" t="str">
        <f>PROPER(TRIM(INDEX('FR Y-15 Data'!$A$1:$A$35,MATCH(BG23,'FR Y-15 Data'!$C$1:$C$35,0))))</f>
        <v>Ally Financial Inc.</v>
      </c>
      <c r="BG23" s="5">
        <f t="array" ref="BG23">INDEX(Indicators!$C$5:$C$38,SMALL(IF(Indicators!$N$5:$N$38=Graphs!BH23,ROW(Indicators!$N$5:$N$38),""),COUNTIF(Graphs!$BH$4:BH23,Graphs!BH23))-ROW(Indicators!$N$5)+1,0)</f>
        <v>1562859</v>
      </c>
      <c r="BH23" s="204">
        <f>LARGE(Indicators!$N$5:$N$38,ROWS(Graphs!$BH$3:$BH23)-1)</f>
        <v>2236</v>
      </c>
      <c r="BJ23" s="190" t="str">
        <f>PROPER(TRIM(INDEX('FR Y-15 Data'!$A$1:$A$35,MATCH(BK23,'FR Y-15 Data'!$C$1:$C$35,0))))</f>
        <v>Comerica Incorporated</v>
      </c>
      <c r="BK23" s="5">
        <f t="array" ref="BK23">INDEX(Indicators!$C$5:$C$38,SMALL(IF(Indicators!$O$5:$O$38=Graphs!BL23,ROW(Indicators!$O$5:$O$38),""),COUNTIF(Graphs!$BL$4:BL23,Graphs!BL23))-ROW(Indicators!$O$5)+1,0)</f>
        <v>1199844</v>
      </c>
      <c r="BL23" s="204">
        <f>LARGE(Indicators!$O$5:$O$38,ROWS(Graphs!$BL$3:$BL23)-1)</f>
        <v>1759</v>
      </c>
      <c r="BN23" s="190" t="str">
        <f>PROPER(TRIM(INDEX('FR Y-15 Data'!$A$1:$A$35,MATCH(BO23,'FR Y-15 Data'!$C$1:$C$35,0))))</f>
        <v>M&amp;T Bank Corporation</v>
      </c>
      <c r="BO23" s="5">
        <f t="array" ref="BO23">INDEX(Scores!$C$10:$C$43,SMALL(IF(Scores!$P$10:$P$43=Graphs!BP23,ROW(Scores!$P$10:$P$43),""),COUNTIF(Graphs!$BP$4:BP23,Graphs!BP23))-ROW(Scores!$P$10)+1,0)</f>
        <v>1037003</v>
      </c>
      <c r="BP23" s="199">
        <f>LARGE(Scores!$P$10:$P$64,ROWS($BP$3:$BP23)-1)</f>
        <v>0</v>
      </c>
    </row>
    <row r="24" spans="2:68" ht="15" customHeight="1">
      <c r="P24" s="219"/>
      <c r="Q24" s="219"/>
      <c r="R24" s="190" t="str">
        <f>PROPER(TRIM(INDEX('FR Y-15 Data'!$A$1:$A$35,MATCH(S24,'FR Y-15 Data'!$C$1:$C$35,0))))</f>
        <v>Rbs Citizens Financial Group, Inc.</v>
      </c>
      <c r="S24" s="5">
        <f t="array" ref="S24">INDEX(Indicators!$C$5:$C$38,SMALL(IF(Indicators!$D$5:$D$38=Graphs!T24,ROW(Indicators!$D$5:$D$38),""),COUNTIF(Graphs!$T$4:T24,Graphs!T24))-ROW(Indicators!$D$5)+1,0)</f>
        <v>1132449</v>
      </c>
      <c r="T24" s="204">
        <f>LARGE(Indicators!$D$5:$D$38,ROWS(Graphs!$T$3:$T24)-1)</f>
        <v>146082.291</v>
      </c>
      <c r="V24" s="190" t="str">
        <f>PROPER(TRIM(INDEX('FR Y-15 Data'!$A$1:$A$35,MATCH(W24,'FR Y-15 Data'!$C$1:$C$35,0))))</f>
        <v>Keycorp</v>
      </c>
      <c r="W24" s="5">
        <f t="array" ref="W24">INDEX(Indicators!$C$5:$C$38,SMALL(IF(Indicators!$E$5:$E$38=Graphs!X24,ROW(Indicators!$E$5:$E$38),""),COUNTIF(Graphs!$X$4:X24,Graphs!X24))-ROW(Indicators!$E$5)+1,0)</f>
        <v>1068025</v>
      </c>
      <c r="X24" s="204">
        <f>LARGE(Indicators!$E$5:$E$38,ROWS(Graphs!$X$3:$X24)-1)</f>
        <v>6166.3220000000001</v>
      </c>
      <c r="Z24" s="190" t="str">
        <f>PROPER(TRIM(INDEX('FR Y-15 Data'!$A$1:$A$35,MATCH(AA24,'FR Y-15 Data'!$C$1:$C$35,0))))</f>
        <v>Td Bank Us Holding Company</v>
      </c>
      <c r="AA24" s="5">
        <f t="array" ref="AA24">INDEX(Indicators!$C$5:$C$38,SMALL(IF(Indicators!$F$5:$F$38=Graphs!AB24,ROW(Indicators!$F$5:$F$38),""),COUNTIF(Graphs!$AB$4:AB24,Graphs!AB24))-ROW(Indicators!$F$5)+1,0)</f>
        <v>1249196</v>
      </c>
      <c r="AB24" s="204">
        <f>LARGE(Indicators!$F$5:$F$38,ROWS(Graphs!$AB$3:$AB24)-1)</f>
        <v>5124.83</v>
      </c>
      <c r="AD24" s="190" t="str">
        <f>PROPER(TRIM(INDEX('FR Y-15 Data'!$A$1:$A$35,MATCH(AE24,'FR Y-15 Data'!$C$1:$C$35,0))))</f>
        <v>Bmo Financial Corp.</v>
      </c>
      <c r="AE24" s="5">
        <f t="array" ref="AE24">INDEX(Indicators!$C$5:$C$38,SMALL(IF(Indicators!$G$5:$G$38=Graphs!AF24,ROW(Indicators!$G$5:$G$38),""),COUNTIF(Graphs!$AF$4:AF24,Graphs!AF24))-ROW(Indicators!$G$5)+1,0)</f>
        <v>1245415</v>
      </c>
      <c r="AF24" s="204">
        <f>LARGE(Indicators!$G$5:$G$38,ROWS(Graphs!$AF$3:$AF24)-1)</f>
        <v>25682.19</v>
      </c>
      <c r="AH24" s="190" t="str">
        <f>PROPER(TRIM(INDEX('FR Y-15 Data'!$A$1:$A$35,MATCH(AI24,'FR Y-15 Data'!$C$1:$C$35,0))))</f>
        <v>Bb&amp;T Corporation</v>
      </c>
      <c r="AI24" s="5">
        <f t="array" ref="AI24">INDEX(Indicators!$C$5:$C$38,SMALL(IF(Indicators!$H$5:$H$38=Graphs!AJ24,ROW(Indicators!$H$5:$H$38),""),COUNTIF(Graphs!$AJ$4:AJ24,Graphs!AJ24))-ROW(Indicators!$H$5)+1,0)</f>
        <v>1074156</v>
      </c>
      <c r="AJ24" s="204">
        <f>LARGE(Indicators!$H$5:$H$38,ROWS(Graphs!$AJ$4:$AJ25)-1)</f>
        <v>972398.49699999997</v>
      </c>
      <c r="AL24" s="190" t="str">
        <f>PROPER(TRIM(INDEX('FR Y-15 Data'!$A$1:$A$35,MATCH(AM24,'FR Y-15 Data'!$C$1:$C$35,0))))</f>
        <v>Bb&amp;T Corporation</v>
      </c>
      <c r="AM24" s="5">
        <f t="array" ref="AM24">INDEX(Indicators!$C$5:$C$38,SMALL(IF(Indicators!$I$5:$I$38=Graphs!AN24,ROW(Indicators!$I$5:$I$38),""),COUNTIF(Graphs!$AN$4:AN24,Graphs!AN24))-ROW(Indicators!$I$5)+1,0)</f>
        <v>1074156</v>
      </c>
      <c r="AN24" s="204">
        <f>LARGE(Indicators!$I$5:$I$38,ROWS(Graphs!$AN$3:$AN24)-1)</f>
        <v>34913.368000000002</v>
      </c>
      <c r="AP24" s="190" t="str">
        <f>PROPER(TRIM(INDEX('FR Y-15 Data'!$A$1:$A$35,MATCH(AQ24,'FR Y-15 Data'!$C$1:$C$35,0))))</f>
        <v>Huntington Bancshares Incorporated</v>
      </c>
      <c r="AQ24" s="5">
        <f t="array" ref="AQ24">INDEX(Indicators!$C$5:$C$38,SMALL(IF(Indicators!$J$5:$J$38=Graphs!AR24,ROW(Indicators!$J$5:$J$38),""),COUNTIF(Graphs!$AR$4:AR24,Graphs!AR24))-ROW(Indicators!$J$5)+1,0)</f>
        <v>1068191</v>
      </c>
      <c r="AR24" s="204">
        <f>LARGE(Indicators!$J$5:$J$38,ROWS(Graphs!$AR$3:$AR24)-1)</f>
        <v>941.58399999999995</v>
      </c>
      <c r="AT24" s="190" t="str">
        <f>PROPER(TRIM(INDEX('FR Y-15 Data'!$A$1:$A$35,MATCH(AU24,'FR Y-15 Data'!$C$1:$C$35,0))))</f>
        <v>Bb&amp;T Corporation</v>
      </c>
      <c r="AU24" s="5">
        <f t="array" ref="AU24">INDEX(Indicators!$C$5:$C$38,SMALL(IF(Indicators!$K$5:$K$38=Graphs!AV24,ROW(Indicators!$K$5:$K$38),""),COUNTIF(Graphs!$AV$4:AV24,Graphs!AV24))-ROW(Indicators!$K$5)+1,0)</f>
        <v>1074156</v>
      </c>
      <c r="AV24" s="204">
        <f>LARGE(Indicators!$K$5:$K$38,ROWS(Graphs!$AV$3:$AV24)-1)</f>
        <v>59275.900999999998</v>
      </c>
      <c r="AX24" s="190" t="str">
        <f>PROPER(TRIM(INDEX('FR Y-15 Data'!$A$1:$A$35,MATCH(AY24,'FR Y-15 Data'!$C$1:$C$35,0))))</f>
        <v>Regions Financial Corporation</v>
      </c>
      <c r="AY24" s="5">
        <f t="array" ref="AY24">INDEX(Indicators!$C$5:$C$38,SMALL(IF(Indicators!$L$5:$L$38=Graphs!AZ24,ROW(Indicators!$L$5:$L$38),""),COUNTIF(Graphs!$AZ$4:AZ24,Graphs!AZ24))-ROW(Indicators!$L$5)+1,0)</f>
        <v>3242838</v>
      </c>
      <c r="AZ24" s="204">
        <f>LARGE(Indicators!$L$5:$L$38,ROWS(Graphs!$AZ$3:$AZ24)-1)</f>
        <v>5061.2979999999998</v>
      </c>
      <c r="BB24" s="190" t="str">
        <f>PROPER(TRIM(INDEX('FR Y-15 Data'!$A$1:$A$35,MATCH(BC24,'FR Y-15 Data'!$C$1:$C$35,0))))</f>
        <v>Ally Financial Inc.</v>
      </c>
      <c r="BC24" s="5">
        <f t="array" ref="BC24">INDEX(Indicators!$C$5:$C$38,SMALL(IF(Indicators!$M$5:$M$38=Graphs!BD24,ROW(Indicators!$M$5:$M$38),""),COUNTIF(Graphs!$BD$4:BD24,Graphs!BD24))-ROW(Indicators!$M$5)+1,0)</f>
        <v>1562859</v>
      </c>
      <c r="BD24" s="204">
        <f>LARGE(Indicators!$M$5:$M$38,ROWS(Graphs!$BD$3:$BD24)-1)</f>
        <v>205</v>
      </c>
      <c r="BF24" s="190" t="str">
        <f>PROPER(TRIM(INDEX('FR Y-15 Data'!$A$1:$A$35,MATCH(BG24,'FR Y-15 Data'!$C$1:$C$35,0))))</f>
        <v>Keycorp</v>
      </c>
      <c r="BG24" s="5">
        <f t="array" ref="BG24">INDEX(Indicators!$C$5:$C$38,SMALL(IF(Indicators!$N$5:$N$38=Graphs!BH24,ROW(Indicators!$N$5:$N$38),""),COUNTIF(Graphs!$BH$4:BH24,Graphs!BH24))-ROW(Indicators!$N$5)+1,0)</f>
        <v>1068025</v>
      </c>
      <c r="BH24" s="204">
        <f>LARGE(Indicators!$N$5:$N$38,ROWS(Graphs!$BH$3:$BH24)-1)</f>
        <v>2218</v>
      </c>
      <c r="BJ24" s="190" t="str">
        <f>PROPER(TRIM(INDEX('FR Y-15 Data'!$A$1:$A$35,MATCH(BK24,'FR Y-15 Data'!$C$1:$C$35,0))))</f>
        <v>Bb&amp;T Corporation</v>
      </c>
      <c r="BK24" s="5">
        <f t="array" ref="BK24">INDEX(Indicators!$C$5:$C$38,SMALL(IF(Indicators!$O$5:$O$38=Graphs!BL24,ROW(Indicators!$O$5:$O$38),""),COUNTIF(Graphs!$BL$4:BL24,Graphs!BL24))-ROW(Indicators!$O$5)+1,0)</f>
        <v>1074156</v>
      </c>
      <c r="BL24" s="204">
        <f>LARGE(Indicators!$O$5:$O$38,ROWS(Graphs!$BL$3:$BL24)-1)</f>
        <v>1409</v>
      </c>
      <c r="BN24" s="190" t="str">
        <f>PROPER(TRIM(INDEX('FR Y-15 Data'!$A$1:$A$35,MATCH(BO24,'FR Y-15 Data'!$C$1:$C$35,0))))</f>
        <v>Morgan Stanley</v>
      </c>
      <c r="BO24" s="5">
        <f t="array" ref="BO24">INDEX(Scores!$C$10:$C$43,SMALL(IF(Scores!$P$10:$P$43=Graphs!BP24,ROW(Scores!$P$10:$P$43),""),COUNTIF(Graphs!$BP$4:BP24,Graphs!BP24))-ROW(Scores!$P$10)+1,0)</f>
        <v>2162966</v>
      </c>
      <c r="BP24" s="199">
        <f>LARGE(Scores!$P$10:$P$64,ROWS($BP$3:$BP24)-1)</f>
        <v>0</v>
      </c>
    </row>
    <row r="25" spans="2:68" ht="15" customHeight="1">
      <c r="P25" s="219"/>
      <c r="Q25" s="219"/>
      <c r="R25" s="190" t="str">
        <f>PROPER(TRIM(INDEX('FR Y-15 Data'!$A$1:$A$35,MATCH(S25,'FR Y-15 Data'!$C$1:$C$35,0))))</f>
        <v>Regions Financial Corporation</v>
      </c>
      <c r="S25" s="5">
        <f t="array" ref="S25">INDEX(Indicators!$C$5:$C$38,SMALL(IF(Indicators!$D$5:$D$38=Graphs!T25,ROW(Indicators!$D$5:$D$38),""),COUNTIF(Graphs!$T$4:T25,Graphs!T25))-ROW(Indicators!$D$5)+1,0)</f>
        <v>3242838</v>
      </c>
      <c r="T25" s="204">
        <f>LARGE(Indicators!$D$5:$D$38,ROWS(Graphs!$T$3:$T25)-1)</f>
        <v>145969.288</v>
      </c>
      <c r="V25" s="190" t="str">
        <f>PROPER(TRIM(INDEX('FR Y-15 Data'!$A$1:$A$35,MATCH(W25,'FR Y-15 Data'!$C$1:$C$35,0))))</f>
        <v>Ally Financial Inc.</v>
      </c>
      <c r="W25" s="5">
        <f t="array" ref="W25">INDEX(Indicators!$C$5:$C$38,SMALL(IF(Indicators!$E$5:$E$38=Graphs!X25,ROW(Indicators!$E$5:$E$38),""),COUNTIF(Graphs!$X$4:X25,Graphs!X25))-ROW(Indicators!$E$5)+1,0)</f>
        <v>1562859</v>
      </c>
      <c r="X25" s="204">
        <f>LARGE(Indicators!$E$5:$E$38,ROWS(Graphs!$X$3:$X25)-1)</f>
        <v>6098</v>
      </c>
      <c r="Z25" s="190" t="str">
        <f>PROPER(TRIM(INDEX('FR Y-15 Data'!$A$1:$A$35,MATCH(AA25,'FR Y-15 Data'!$C$1:$C$35,0))))</f>
        <v>M&amp;T Bank Corporation</v>
      </c>
      <c r="AA25" s="5">
        <f t="array" ref="AA25">INDEX(Indicators!$C$5:$C$38,SMALL(IF(Indicators!$F$5:$F$38=Graphs!AB25,ROW(Indicators!$F$5:$F$38),""),COUNTIF(Graphs!$AB$4:AB25,Graphs!AB25))-ROW(Indicators!$F$5)+1,0)</f>
        <v>1037003</v>
      </c>
      <c r="AB25" s="204">
        <f>LARGE(Indicators!$F$5:$F$38,ROWS(Graphs!$AB$3:$AB25)-1)</f>
        <v>4983.2709999999997</v>
      </c>
      <c r="AD25" s="190" t="str">
        <f>PROPER(TRIM(INDEX('FR Y-15 Data'!$A$1:$A$35,MATCH(AE25,'FR Y-15 Data'!$C$1:$C$35,0))))</f>
        <v>M&amp;T Bank Corporation</v>
      </c>
      <c r="AE25" s="5">
        <f t="array" ref="AE25">INDEX(Indicators!$C$5:$C$38,SMALL(IF(Indicators!$G$5:$G$38=Graphs!AF25,ROW(Indicators!$G$5:$G$38),""),COUNTIF(Graphs!$AF$4:AF25,Graphs!AF25))-ROW(Indicators!$G$5)+1,0)</f>
        <v>1037003</v>
      </c>
      <c r="AF25" s="204">
        <f>LARGE(Indicators!$G$5:$G$38,ROWS(Graphs!$AF$3:$AF25)-1)</f>
        <v>21928.216</v>
      </c>
      <c r="AH25" s="190" t="str">
        <f>PROPER(TRIM(INDEX('FR Y-15 Data'!$A$1:$A$35,MATCH(AI25,'FR Y-15 Data'!$C$1:$C$35,0))))</f>
        <v>Capital One Financial Corporation</v>
      </c>
      <c r="AI25" s="5">
        <f t="array" ref="AI25">INDEX(Indicators!$C$5:$C$38,SMALL(IF(Indicators!$H$5:$H$38=Graphs!AJ25,ROW(Indicators!$H$5:$H$38),""),COUNTIF(Graphs!$AJ$4:AJ25,Graphs!AJ25))-ROW(Indicators!$H$5)+1,0)</f>
        <v>2277860</v>
      </c>
      <c r="AJ25" s="204">
        <f>LARGE(Indicators!$H$5:$H$38,ROWS(Graphs!$AJ$4:$AJ26)-1)</f>
        <v>913806.35199999996</v>
      </c>
      <c r="AL25" s="190" t="str">
        <f>PROPER(TRIM(INDEX('FR Y-15 Data'!$A$1:$A$35,MATCH(AM25,'FR Y-15 Data'!$C$1:$C$35,0))))</f>
        <v>Regions Financial Corporation</v>
      </c>
      <c r="AM25" s="5">
        <f t="array" ref="AM25">INDEX(Indicators!$C$5:$C$38,SMALL(IF(Indicators!$I$5:$I$38=Graphs!AN25,ROW(Indicators!$I$5:$I$38),""),COUNTIF(Graphs!$AN$4:AN25,Graphs!AN25))-ROW(Indicators!$I$5)+1,0)</f>
        <v>3242838</v>
      </c>
      <c r="AN25" s="204">
        <f>LARGE(Indicators!$I$5:$I$38,ROWS(Graphs!$AN$3:$AN25)-1)</f>
        <v>22040.422999999999</v>
      </c>
      <c r="AP25" s="190" t="str">
        <f>PROPER(TRIM(INDEX('FR Y-15 Data'!$A$1:$A$35,MATCH(AQ25,'FR Y-15 Data'!$C$1:$C$35,0))))</f>
        <v>Zions Bancorporation</v>
      </c>
      <c r="AQ25" s="5">
        <f t="array" ref="AQ25">INDEX(Indicators!$C$5:$C$38,SMALL(IF(Indicators!$J$5:$J$38=Graphs!AR25,ROW(Indicators!$J$5:$J$38),""),COUNTIF(Graphs!$AR$4:AR25,Graphs!AR25))-ROW(Indicators!$J$5)+1,0)</f>
        <v>1027004</v>
      </c>
      <c r="AR25" s="204">
        <f>LARGE(Indicators!$J$5:$J$38,ROWS(Graphs!$AR$3:$AR25)-1)</f>
        <v>231.55</v>
      </c>
      <c r="AT25" s="190" t="str">
        <f>PROPER(TRIM(INDEX('FR Y-15 Data'!$A$1:$A$35,MATCH(AU25,'FR Y-15 Data'!$C$1:$C$35,0))))</f>
        <v>Rbs Citizens Financial Group, Inc.</v>
      </c>
      <c r="AU25" s="5">
        <f t="array" ref="AU25">INDEX(Indicators!$C$5:$C$38,SMALL(IF(Indicators!$K$5:$K$38=Graphs!AV25,ROW(Indicators!$K$5:$K$38),""),COUNTIF(Graphs!$AV$4:AV25,Graphs!AV25))-ROW(Indicators!$K$5)+1,0)</f>
        <v>1132449</v>
      </c>
      <c r="AV25" s="204">
        <f>LARGE(Indicators!$K$5:$K$38,ROWS(Graphs!$AV$3:$AV25)-1)</f>
        <v>43162.955000000002</v>
      </c>
      <c r="AX25" s="190" t="str">
        <f>PROPER(TRIM(INDEX('FR Y-15 Data'!$A$1:$A$35,MATCH(AY25,'FR Y-15 Data'!$C$1:$C$35,0))))</f>
        <v>American Express Company</v>
      </c>
      <c r="AY25" s="5">
        <f t="array" ref="AY25">INDEX(Indicators!$C$5:$C$38,SMALL(IF(Indicators!$L$5:$L$38=Graphs!AZ25,ROW(Indicators!$L$5:$L$38),""),COUNTIF(Graphs!$AZ$4:AZ25,Graphs!AZ25))-ROW(Indicators!$L$5)+1,0)</f>
        <v>1275216</v>
      </c>
      <c r="AZ25" s="204">
        <f>LARGE(Indicators!$L$5:$L$38,ROWS(Graphs!$AZ$3:$AZ25)-1)</f>
        <v>4401</v>
      </c>
      <c r="BB25" s="190" t="str">
        <f>PROPER(TRIM(INDEX('FR Y-15 Data'!$A$1:$A$35,MATCH(BC25,'FR Y-15 Data'!$C$1:$C$35,0))))</f>
        <v>Santander Holdings Usa, Inc.</v>
      </c>
      <c r="BC25" s="5">
        <f t="array" ref="BC25">INDEX(Indicators!$C$5:$C$38,SMALL(IF(Indicators!$M$5:$M$38=Graphs!BD25,ROW(Indicators!$M$5:$M$38),""),COUNTIF(Graphs!$BD$4:BD25,Graphs!BD25))-ROW(Indicators!$M$5)+1,0)</f>
        <v>3981856</v>
      </c>
      <c r="BD25" s="204">
        <f>LARGE(Indicators!$M$5:$M$38,ROWS(Graphs!$BD$3:$BD25)-1)</f>
        <v>195.28800000000001</v>
      </c>
      <c r="BF25" s="190" t="str">
        <f>PROPER(TRIM(INDEX('FR Y-15 Data'!$A$1:$A$35,MATCH(BG25,'FR Y-15 Data'!$C$1:$C$35,0))))</f>
        <v>Unionbancal Corporation</v>
      </c>
      <c r="BG25" s="5">
        <f t="array" ref="BG25">INDEX(Indicators!$C$5:$C$38,SMALL(IF(Indicators!$N$5:$N$38=Graphs!BH25,ROW(Indicators!$N$5:$N$38),""),COUNTIF(Graphs!$BH$4:BH25,Graphs!BH25))-ROW(Indicators!$N$5)+1,0)</f>
        <v>1378434</v>
      </c>
      <c r="BH25" s="204">
        <f>LARGE(Indicators!$N$5:$N$38,ROWS(Graphs!$BH$3:$BH25)-1)</f>
        <v>2201</v>
      </c>
      <c r="BJ25" s="190" t="str">
        <f>PROPER(TRIM(INDEX('FR Y-15 Data'!$A$1:$A$35,MATCH(BK25,'FR Y-15 Data'!$C$1:$C$35,0))))</f>
        <v>Td Bank Us Holding Company</v>
      </c>
      <c r="BK25" s="5">
        <f t="array" ref="BK25">INDEX(Indicators!$C$5:$C$38,SMALL(IF(Indicators!$O$5:$O$38=Graphs!BL25,ROW(Indicators!$O$5:$O$38),""),COUNTIF(Graphs!$BL$4:BL25,Graphs!BL25))-ROW(Indicators!$O$5)+1,0)</f>
        <v>1249196</v>
      </c>
      <c r="BL25" s="204">
        <f>LARGE(Indicators!$O$5:$O$38,ROWS(Graphs!$BL$3:$BL25)-1)</f>
        <v>1244</v>
      </c>
      <c r="BN25" s="190" t="str">
        <f>PROPER(TRIM(INDEX('FR Y-15 Data'!$A$1:$A$35,MATCH(BO25,'FR Y-15 Data'!$C$1:$C$35,0))))</f>
        <v>Northern Trust Corporation</v>
      </c>
      <c r="BO25" s="5">
        <f t="array" ref="BO25">INDEX(Scores!$C$10:$C$43,SMALL(IF(Scores!$P$10:$P$43=Graphs!BP25,ROW(Scores!$P$10:$P$43),""),COUNTIF(Graphs!$BP$4:BP25,Graphs!BP25))-ROW(Scores!$P$10)+1,0)</f>
        <v>1199611</v>
      </c>
      <c r="BP25" s="199">
        <f>LARGE(Scores!$P$10:$P$64,ROWS($BP$3:$BP25)-1)</f>
        <v>0</v>
      </c>
    </row>
    <row r="26" spans="2:68" ht="15" customHeight="1">
      <c r="P26" s="219"/>
      <c r="Q26" s="219"/>
      <c r="R26" s="190" t="str">
        <f>PROPER(TRIM(INDEX('FR Y-15 Data'!$A$1:$A$35,MATCH(S26,'FR Y-15 Data'!$C$1:$C$35,0))))</f>
        <v>Northern Trust Corporation</v>
      </c>
      <c r="S26" s="5">
        <f t="array" ref="S26">INDEX(Indicators!$C$5:$C$38,SMALL(IF(Indicators!$D$5:$D$38=Graphs!T26,ROW(Indicators!$D$5:$D$38),""),COUNTIF(Graphs!$T$4:T26,Graphs!T26))-ROW(Indicators!$D$5)+1,0)</f>
        <v>1199611</v>
      </c>
      <c r="T26" s="204">
        <f>LARGE(Indicators!$D$5:$D$38,ROWS(Graphs!$T$3:$T26)-1)</f>
        <v>142399.20300000001</v>
      </c>
      <c r="V26" s="190" t="str">
        <f>PROPER(TRIM(INDEX('FR Y-15 Data'!$A$1:$A$35,MATCH(W26,'FR Y-15 Data'!$C$1:$C$35,0))))</f>
        <v>Fifth Third Bancorp</v>
      </c>
      <c r="W26" s="5">
        <f t="array" ref="W26">INDEX(Indicators!$C$5:$C$38,SMALL(IF(Indicators!$E$5:$E$38=Graphs!X26,ROW(Indicators!$E$5:$E$38),""),COUNTIF(Graphs!$X$4:X26,Graphs!X26))-ROW(Indicators!$E$5)+1,0)</f>
        <v>1070345</v>
      </c>
      <c r="X26" s="204">
        <f>LARGE(Indicators!$E$5:$E$38,ROWS(Graphs!$X$3:$X26)-1)</f>
        <v>4097.9110000000001</v>
      </c>
      <c r="Z26" s="190" t="str">
        <f>PROPER(TRIM(INDEX('FR Y-15 Data'!$A$1:$A$35,MATCH(AA26,'FR Y-15 Data'!$C$1:$C$35,0))))</f>
        <v>Comerica Incorporated</v>
      </c>
      <c r="AA26" s="5">
        <f t="array" ref="AA26">INDEX(Indicators!$C$5:$C$38,SMALL(IF(Indicators!$F$5:$F$38=Graphs!AB26,ROW(Indicators!$F$5:$F$38),""),COUNTIF(Graphs!$AB$4:AB26,Graphs!AB26))-ROW(Indicators!$F$5)+1,0)</f>
        <v>1199844</v>
      </c>
      <c r="AB26" s="204">
        <f>LARGE(Indicators!$F$5:$F$38,ROWS(Graphs!$AB$3:$AB26)-1)</f>
        <v>4241.7650000000003</v>
      </c>
      <c r="AD26" s="190" t="str">
        <f>PROPER(TRIM(INDEX('FR Y-15 Data'!$A$1:$A$35,MATCH(AE26,'FR Y-15 Data'!$C$1:$C$35,0))))</f>
        <v>Unionbancal Corporation</v>
      </c>
      <c r="AE26" s="5">
        <f t="array" ref="AE26">INDEX(Indicators!$C$5:$C$38,SMALL(IF(Indicators!$G$5:$G$38=Graphs!AF26,ROW(Indicators!$G$5:$G$38),""),COUNTIF(Graphs!$AF$4:AF26,Graphs!AF26))-ROW(Indicators!$G$5)+1,0)</f>
        <v>1378434</v>
      </c>
      <c r="AF26" s="204">
        <f>LARGE(Indicators!$G$5:$G$38,ROWS(Graphs!$AF$3:$AF26)-1)</f>
        <v>19747.054</v>
      </c>
      <c r="AH26" s="190" t="str">
        <f>PROPER(TRIM(INDEX('FR Y-15 Data'!$A$1:$A$35,MATCH(AI26,'FR Y-15 Data'!$C$1:$C$35,0))))</f>
        <v>Regions Financial Corporation</v>
      </c>
      <c r="AI26" s="5">
        <f t="array" ref="AI26">INDEX(Indicators!$C$5:$C$38,SMALL(IF(Indicators!$H$5:$H$38=Graphs!AJ26,ROW(Indicators!$H$5:$H$38),""),COUNTIF(Graphs!$AJ$4:AJ26,Graphs!AJ26))-ROW(Indicators!$H$5)+1,0)</f>
        <v>3242838</v>
      </c>
      <c r="AJ26" s="204">
        <f>LARGE(Indicators!$H$5:$H$38,ROWS(Graphs!$AJ$4:$AJ27)-1)</f>
        <v>754883.18</v>
      </c>
      <c r="AL26" s="190" t="str">
        <f>PROPER(TRIM(INDEX('FR Y-15 Data'!$A$1:$A$35,MATCH(AM26,'FR Y-15 Data'!$C$1:$C$35,0))))</f>
        <v>Td Bank Us Holding Company</v>
      </c>
      <c r="AM26" s="5">
        <f t="array" ref="AM26">INDEX(Indicators!$C$5:$C$38,SMALL(IF(Indicators!$I$5:$I$38=Graphs!AN26,ROW(Indicators!$I$5:$I$38),""),COUNTIF(Graphs!$AN$4:AN26,Graphs!AN26))-ROW(Indicators!$I$5)+1,0)</f>
        <v>1249196</v>
      </c>
      <c r="AN26" s="204">
        <f>LARGE(Indicators!$I$5:$I$38,ROWS(Graphs!$AN$3:$AN26)-1)</f>
        <v>9655.0290000000005</v>
      </c>
      <c r="AP26" s="190" t="str">
        <f>PROPER(TRIM(INDEX('FR Y-15 Data'!$A$1:$A$35,MATCH(AQ26,'FR Y-15 Data'!$C$1:$C$35,0))))</f>
        <v>Ally Financial Inc.</v>
      </c>
      <c r="AQ26" s="5">
        <f t="array" ref="AQ26">INDEX(Indicators!$C$5:$C$38,SMALL(IF(Indicators!$J$5:$J$38=Graphs!AR26,ROW(Indicators!$J$5:$J$38),""),COUNTIF(Graphs!$AR$4:AR26,Graphs!AR26))-ROW(Indicators!$J$5)+1,0)</f>
        <v>1562859</v>
      </c>
      <c r="AR26" s="204">
        <f>LARGE(Indicators!$J$5:$J$38,ROWS(Graphs!$AR$3:$AR26)-1)</f>
        <v>0</v>
      </c>
      <c r="AT26" s="190" t="str">
        <f>PROPER(TRIM(INDEX('FR Y-15 Data'!$A$1:$A$35,MATCH(AU26,'FR Y-15 Data'!$C$1:$C$35,0))))</f>
        <v>American Express Company</v>
      </c>
      <c r="AU26" s="5">
        <f t="array" ref="AU26">INDEX(Indicators!$C$5:$C$38,SMALL(IF(Indicators!$K$5:$K$38=Graphs!AV26,ROW(Indicators!$K$5:$K$38),""),COUNTIF(Graphs!$AV$4:AV26,Graphs!AV26))-ROW(Indicators!$K$5)+1,0)</f>
        <v>1275216</v>
      </c>
      <c r="AV26" s="204">
        <f>LARGE(Indicators!$K$5:$K$38,ROWS(Graphs!$AV$3:$AV26)-1)</f>
        <v>42224</v>
      </c>
      <c r="AX26" s="190" t="str">
        <f>PROPER(TRIM(INDEX('FR Y-15 Data'!$A$1:$A$35,MATCH(AY26,'FR Y-15 Data'!$C$1:$C$35,0))))</f>
        <v>Bb&amp;T Corporation</v>
      </c>
      <c r="AY26" s="5">
        <f t="array" ref="AY26">INDEX(Indicators!$C$5:$C$38,SMALL(IF(Indicators!$L$5:$L$38=Graphs!AZ26,ROW(Indicators!$L$5:$L$38),""),COUNTIF(Graphs!$AZ$4:AZ26,Graphs!AZ26))-ROW(Indicators!$L$5)+1,0)</f>
        <v>1074156</v>
      </c>
      <c r="AZ26" s="204">
        <f>LARGE(Indicators!$L$5:$L$38,ROWS(Graphs!$AZ$3:$AZ26)-1)</f>
        <v>4024.306</v>
      </c>
      <c r="BB26" s="190" t="str">
        <f>PROPER(TRIM(INDEX('FR Y-15 Data'!$A$1:$A$35,MATCH(BC26,'FR Y-15 Data'!$C$1:$C$35,0))))</f>
        <v>Comerica Incorporated</v>
      </c>
      <c r="BC26" s="5">
        <f t="array" ref="BC26">INDEX(Indicators!$C$5:$C$38,SMALL(IF(Indicators!$M$5:$M$38=Graphs!BD26,ROW(Indicators!$M$5:$M$38),""),COUNTIF(Graphs!$BD$4:BD26,Graphs!BD26))-ROW(Indicators!$M$5)+1,0)</f>
        <v>1199844</v>
      </c>
      <c r="BD26" s="204">
        <f>LARGE(Indicators!$M$5:$M$38,ROWS(Graphs!$BD$3:$BD26)-1)</f>
        <v>161.518</v>
      </c>
      <c r="BF26" s="190" t="str">
        <f>PROPER(TRIM(INDEX('FR Y-15 Data'!$A$1:$A$35,MATCH(BG26,'FR Y-15 Data'!$C$1:$C$35,0))))</f>
        <v>Comerica Incorporated</v>
      </c>
      <c r="BG26" s="5">
        <f t="array" ref="BG26">INDEX(Indicators!$C$5:$C$38,SMALL(IF(Indicators!$N$5:$N$38=Graphs!BH26,ROW(Indicators!$N$5:$N$38),""),COUNTIF(Graphs!$BH$4:BH26,Graphs!BH26))-ROW(Indicators!$N$5)+1,0)</f>
        <v>1199844</v>
      </c>
      <c r="BH26" s="204">
        <f>LARGE(Indicators!$N$5:$N$38,ROWS(Graphs!$BH$3:$BH26)-1)</f>
        <v>1790</v>
      </c>
      <c r="BJ26" s="190" t="str">
        <f>PROPER(TRIM(INDEX('FR Y-15 Data'!$A$1:$A$35,MATCH(BK26,'FR Y-15 Data'!$C$1:$C$35,0))))</f>
        <v>Santander Holdings Usa, Inc.</v>
      </c>
      <c r="BK26" s="5">
        <f t="array" ref="BK26">INDEX(Indicators!$C$5:$C$38,SMALL(IF(Indicators!$O$5:$O$38=Graphs!BL26,ROW(Indicators!$O$5:$O$38),""),COUNTIF(Graphs!$BL$4:BL26,Graphs!BL26))-ROW(Indicators!$O$5)+1,0)</f>
        <v>3981856</v>
      </c>
      <c r="BL26" s="204">
        <f>LARGE(Indicators!$O$5:$O$38,ROWS(Graphs!$BL$3:$BL26)-1)</f>
        <v>1210.3789999999999</v>
      </c>
      <c r="BN26" s="190" t="str">
        <f>PROPER(TRIM(INDEX('FR Y-15 Data'!$A$1:$A$35,MATCH(BO26,'FR Y-15 Data'!$C$1:$C$35,0))))</f>
        <v>Pnc Financial Services Group, Inc., The</v>
      </c>
      <c r="BO26" s="5">
        <f t="array" ref="BO26">INDEX(Scores!$C$10:$C$43,SMALL(IF(Scores!$P$10:$P$43=Graphs!BP26,ROW(Scores!$P$10:$P$43),""),COUNTIF(Graphs!$BP$4:BP26,Graphs!BP26))-ROW(Scores!$P$10)+1,0)</f>
        <v>1069778</v>
      </c>
      <c r="BP26" s="199">
        <f>LARGE(Scores!$P$10:$P$64,ROWS($BP$3:$BP26)-1)</f>
        <v>0</v>
      </c>
    </row>
    <row r="27" spans="2:68" ht="15" customHeight="1">
      <c r="P27" s="219"/>
      <c r="Q27" s="219"/>
      <c r="R27" s="190" t="str">
        <f>PROPER(TRIM(INDEX('FR Y-15 Data'!$A$1:$A$35,MATCH(S27,'FR Y-15 Data'!$C$1:$C$35,0))))</f>
        <v>Keycorp</v>
      </c>
      <c r="S27" s="5">
        <f t="array" ref="S27">INDEX(Indicators!$C$5:$C$38,SMALL(IF(Indicators!$D$5:$D$38=Graphs!T27,ROW(Indicators!$D$5:$D$38),""),COUNTIF(Graphs!$T$4:T27,Graphs!T27))-ROW(Indicators!$D$5)+1,0)</f>
        <v>1068025</v>
      </c>
      <c r="T27" s="204">
        <f>LARGE(Indicators!$D$5:$D$38,ROWS(Graphs!$T$3:$T27)-1)</f>
        <v>134368.815</v>
      </c>
      <c r="V27" s="190" t="str">
        <f>PROPER(TRIM(INDEX('FR Y-15 Data'!$A$1:$A$35,MATCH(W27,'FR Y-15 Data'!$C$1:$C$35,0))))</f>
        <v>Santander Holdings Usa, Inc.</v>
      </c>
      <c r="W27" s="5">
        <f t="array" ref="W27">INDEX(Indicators!$C$5:$C$38,SMALL(IF(Indicators!$E$5:$E$38=Graphs!X27,ROW(Indicators!$E$5:$E$38),""),COUNTIF(Graphs!$X$4:X27,Graphs!X27))-ROW(Indicators!$E$5)+1,0)</f>
        <v>3981856</v>
      </c>
      <c r="X27" s="204">
        <f>LARGE(Indicators!$E$5:$E$38,ROWS(Graphs!$X$3:$X27)-1)</f>
        <v>3861.761</v>
      </c>
      <c r="Z27" s="190" t="str">
        <f>PROPER(TRIM(INDEX('FR Y-15 Data'!$A$1:$A$35,MATCH(AA27,'FR Y-15 Data'!$C$1:$C$35,0))))</f>
        <v>Rbs Citizens Financial Group, Inc.</v>
      </c>
      <c r="AA27" s="5">
        <f t="array" ref="AA27">INDEX(Indicators!$C$5:$C$38,SMALL(IF(Indicators!$F$5:$F$38=Graphs!AB27,ROW(Indicators!$F$5:$F$38),""),COUNTIF(Graphs!$AB$4:AB27,Graphs!AB27))-ROW(Indicators!$F$5)+1,0)</f>
        <v>1132449</v>
      </c>
      <c r="AB27" s="204">
        <f>LARGE(Indicators!$F$5:$F$38,ROWS(Graphs!$AB$3:$AB27)-1)</f>
        <v>3609.7739999999999</v>
      </c>
      <c r="AD27" s="190" t="str">
        <f>PROPER(TRIM(INDEX('FR Y-15 Data'!$A$1:$A$35,MATCH(AE27,'FR Y-15 Data'!$C$1:$C$35,0))))</f>
        <v>Comerica Incorporated</v>
      </c>
      <c r="AE27" s="5">
        <f t="array" ref="AE27">INDEX(Indicators!$C$5:$C$38,SMALL(IF(Indicators!$G$5:$G$38=Graphs!AF27,ROW(Indicators!$G$5:$G$38),""),COUNTIF(Graphs!$AF$4:AF27,Graphs!AF27))-ROW(Indicators!$G$5)+1,0)</f>
        <v>1199844</v>
      </c>
      <c r="AF27" s="204">
        <f>LARGE(Indicators!$G$5:$G$38,ROWS(Graphs!$AF$3:$AF27)-1)</f>
        <v>17245.465</v>
      </c>
      <c r="AH27" s="190" t="str">
        <f>PROPER(TRIM(INDEX('FR Y-15 Data'!$A$1:$A$35,MATCH(AI27,'FR Y-15 Data'!$C$1:$C$35,0))))</f>
        <v>Suntrust Banks, Inc.</v>
      </c>
      <c r="AI27" s="5">
        <f t="array" ref="AI27">INDEX(Indicators!$C$5:$C$38,SMALL(IF(Indicators!$H$5:$H$38=Graphs!AJ27,ROW(Indicators!$H$5:$H$38),""),COUNTIF(Graphs!$AJ$4:AJ27,Graphs!AJ27))-ROW(Indicators!$H$5)+1,0)</f>
        <v>1131787</v>
      </c>
      <c r="AJ27" s="204">
        <f>LARGE(Indicators!$H$5:$H$38,ROWS(Graphs!$AJ$4:$AJ28)-1)</f>
        <v>643952.04599999997</v>
      </c>
      <c r="AL27" s="190" t="str">
        <f>PROPER(TRIM(INDEX('FR Y-15 Data'!$A$1:$A$35,MATCH(AM27,'FR Y-15 Data'!$C$1:$C$35,0))))</f>
        <v>Rbs Citizens Financial Group, Inc.</v>
      </c>
      <c r="AM27" s="5">
        <f t="array" ref="AM27">INDEX(Indicators!$C$5:$C$38,SMALL(IF(Indicators!$I$5:$I$38=Graphs!AN27,ROW(Indicators!$I$5:$I$38),""),COUNTIF(Graphs!$AN$4:AN27,Graphs!AN27))-ROW(Indicators!$I$5)+1,0)</f>
        <v>1132449</v>
      </c>
      <c r="AN27" s="204">
        <f>LARGE(Indicators!$I$5:$I$38,ROWS(Graphs!$AN$3:$AN27)-1)</f>
        <v>6723.9949999999999</v>
      </c>
      <c r="AP27" s="190" t="str">
        <f>PROPER(TRIM(INDEX('FR Y-15 Data'!$A$1:$A$35,MATCH(AQ27,'FR Y-15 Data'!$C$1:$C$35,0))))</f>
        <v>American Express Company</v>
      </c>
      <c r="AQ27" s="5">
        <f t="array" ref="AQ27">INDEX(Indicators!$C$5:$C$38,SMALL(IF(Indicators!$J$5:$J$38=Graphs!AR27,ROW(Indicators!$J$5:$J$38),""),COUNTIF(Graphs!$AR$4:AR27,Graphs!AR27))-ROW(Indicators!$J$5)+1,0)</f>
        <v>1275216</v>
      </c>
      <c r="AR27" s="204">
        <f>LARGE(Indicators!$J$5:$J$38,ROWS(Graphs!$AR$3:$AR27)-1)</f>
        <v>0</v>
      </c>
      <c r="AT27" s="190" t="str">
        <f>PROPER(TRIM(INDEX('FR Y-15 Data'!$A$1:$A$35,MATCH(AU27,'FR Y-15 Data'!$C$1:$C$35,0))))</f>
        <v>Bmo Financial Corp.</v>
      </c>
      <c r="AU27" s="5">
        <f t="array" ref="AU27">INDEX(Indicators!$C$5:$C$38,SMALL(IF(Indicators!$K$5:$K$38=Graphs!AV27,ROW(Indicators!$K$5:$K$38),""),COUNTIF(Graphs!$AV$4:AV27,Graphs!AV27))-ROW(Indicators!$K$5)+1,0)</f>
        <v>1245415</v>
      </c>
      <c r="AV27" s="204">
        <f>LARGE(Indicators!$K$5:$K$38,ROWS(Graphs!$AV$3:$AV27)-1)</f>
        <v>21976.5</v>
      </c>
      <c r="AX27" s="190" t="str">
        <f>PROPER(TRIM(INDEX('FR Y-15 Data'!$A$1:$A$35,MATCH(AY27,'FR Y-15 Data'!$C$1:$C$35,0))))</f>
        <v>Huntington Bancshares Incorporated</v>
      </c>
      <c r="AY27" s="5">
        <f t="array" ref="AY27">INDEX(Indicators!$C$5:$C$38,SMALL(IF(Indicators!$L$5:$L$38=Graphs!AZ27,ROW(Indicators!$L$5:$L$38),""),COUNTIF(Graphs!$AZ$4:AZ27,Graphs!AZ27))-ROW(Indicators!$L$5)+1,0)</f>
        <v>1068191</v>
      </c>
      <c r="AZ27" s="204">
        <f>LARGE(Indicators!$L$5:$L$38,ROWS(Graphs!$AZ$3:$AZ27)-1)</f>
        <v>2909.136</v>
      </c>
      <c r="BB27" s="190" t="str">
        <f>PROPER(TRIM(INDEX('FR Y-15 Data'!$A$1:$A$35,MATCH(BC27,'FR Y-15 Data'!$C$1:$C$35,0))))</f>
        <v>Bank Of New York Mellon Corporation, The</v>
      </c>
      <c r="BC27" s="5">
        <f t="array" ref="BC27">INDEX(Indicators!$C$5:$C$38,SMALL(IF(Indicators!$M$5:$M$38=Graphs!BD27,ROW(Indicators!$M$5:$M$38),""),COUNTIF(Graphs!$BD$4:BD27,Graphs!BD27))-ROW(Indicators!$M$5)+1,0)</f>
        <v>3587146</v>
      </c>
      <c r="BD27" s="204">
        <f>LARGE(Indicators!$M$5:$M$38,ROWS(Graphs!$BD$3:$BD27)-1)</f>
        <v>139</v>
      </c>
      <c r="BF27" s="190" t="str">
        <f>PROPER(TRIM(INDEX('FR Y-15 Data'!$A$1:$A$35,MATCH(BG27,'FR Y-15 Data'!$C$1:$C$35,0))))</f>
        <v>Rbs Citizens Financial Group, Inc.</v>
      </c>
      <c r="BG27" s="5">
        <f t="array" ref="BG27">INDEX(Indicators!$C$5:$C$38,SMALL(IF(Indicators!$N$5:$N$38=Graphs!BH27,ROW(Indicators!$N$5:$N$38),""),COUNTIF(Graphs!$BH$4:BH27,Graphs!BH27))-ROW(Indicators!$N$5)+1,0)</f>
        <v>1132449</v>
      </c>
      <c r="BH27" s="204">
        <f>LARGE(Indicators!$N$5:$N$38,ROWS(Graphs!$BH$3:$BH27)-1)</f>
        <v>1689</v>
      </c>
      <c r="BJ27" s="190" t="str">
        <f>PROPER(TRIM(INDEX('FR Y-15 Data'!$A$1:$A$35,MATCH(BK27,'FR Y-15 Data'!$C$1:$C$35,0))))</f>
        <v>Rbs Citizens Financial Group, Inc.</v>
      </c>
      <c r="BK27" s="5">
        <f t="array" ref="BK27">INDEX(Indicators!$C$5:$C$38,SMALL(IF(Indicators!$O$5:$O$38=Graphs!BL27,ROW(Indicators!$O$5:$O$38),""),COUNTIF(Graphs!$BL$4:BL27,Graphs!BL27))-ROW(Indicators!$O$5)+1,0)</f>
        <v>1132449</v>
      </c>
      <c r="BL27" s="204">
        <f>LARGE(Indicators!$O$5:$O$38,ROWS(Graphs!$BL$3:$BL27)-1)</f>
        <v>954</v>
      </c>
      <c r="BN27" s="190" t="str">
        <f>PROPER(TRIM(INDEX('FR Y-15 Data'!$A$1:$A$35,MATCH(BO27,'FR Y-15 Data'!$C$1:$C$35,0))))</f>
        <v>Rbs Citizens Financial Group, Inc.</v>
      </c>
      <c r="BO27" s="5">
        <f t="array" ref="BO27">INDEX(Scores!$C$10:$C$43,SMALL(IF(Scores!$P$10:$P$43=Graphs!BP27,ROW(Scores!$P$10:$P$43),""),COUNTIF(Graphs!$BP$4:BP27,Graphs!BP27))-ROW(Scores!$P$10)+1,0)</f>
        <v>1132449</v>
      </c>
      <c r="BP27" s="199">
        <f>LARGE(Scores!$P$10:$P$64,ROWS($BP$3:$BP27)-1)</f>
        <v>0</v>
      </c>
    </row>
    <row r="28" spans="2:68" ht="15" customHeight="1">
      <c r="B28" s="364" t="str">
        <f>V2</f>
        <v>Graph 2: Intra-Financial System Assets (millions of USD)</v>
      </c>
      <c r="C28" s="364"/>
      <c r="D28" s="364"/>
      <c r="E28" s="364"/>
      <c r="F28" s="364"/>
      <c r="G28" s="364"/>
      <c r="H28" s="364"/>
      <c r="I28" s="364"/>
      <c r="J28" s="364"/>
      <c r="K28" s="364"/>
      <c r="L28" s="364"/>
      <c r="M28" s="364"/>
      <c r="N28" s="364"/>
      <c r="O28" s="364"/>
      <c r="P28" s="226"/>
      <c r="Q28" s="226"/>
      <c r="R28" s="190" t="str">
        <f>PROPER(TRIM(INDEX('FR Y-15 Data'!$A$1:$A$35,MATCH(S28,'FR Y-15 Data'!$C$1:$C$35,0))))</f>
        <v>M&amp;T Bank Corporation</v>
      </c>
      <c r="S28" s="5">
        <f t="array" ref="S28">INDEX(Indicators!$C$5:$C$38,SMALL(IF(Indicators!$D$5:$D$38=Graphs!T28,ROW(Indicators!$D$5:$D$38),""),COUNTIF(Graphs!$T$4:T28,Graphs!T28))-ROW(Indicators!$D$5)+1,0)</f>
        <v>1037003</v>
      </c>
      <c r="T28" s="204">
        <f>LARGE(Indicators!$D$5:$D$38,ROWS(Graphs!$T$3:$T28)-1)</f>
        <v>104645.236</v>
      </c>
      <c r="V28" s="190" t="str">
        <f>PROPER(TRIM(INDEX('FR Y-15 Data'!$A$1:$A$35,MATCH(W28,'FR Y-15 Data'!$C$1:$C$35,0))))</f>
        <v>Rbs Citizens Financial Group, Inc.</v>
      </c>
      <c r="W28" s="5">
        <f t="array" ref="W28">INDEX(Indicators!$C$5:$C$38,SMALL(IF(Indicators!$E$5:$E$38=Graphs!X28,ROW(Indicators!$E$5:$E$38),""),COUNTIF(Graphs!$X$4:X28,Graphs!X28))-ROW(Indicators!$E$5)+1,0)</f>
        <v>1132449</v>
      </c>
      <c r="X28" s="204">
        <f>LARGE(Indicators!$E$5:$E$38,ROWS(Graphs!$X$3:$X28)-1)</f>
        <v>3777.723</v>
      </c>
      <c r="Z28" s="190" t="str">
        <f>PROPER(TRIM(INDEX('FR Y-15 Data'!$A$1:$A$35,MATCH(AA28,'FR Y-15 Data'!$C$1:$C$35,0))))</f>
        <v>Zions Bancorporation</v>
      </c>
      <c r="AA28" s="5">
        <f t="array" ref="AA28">INDEX(Indicators!$C$5:$C$38,SMALL(IF(Indicators!$F$5:$F$38=Graphs!AB28,ROW(Indicators!$F$5:$F$38),""),COUNTIF(Graphs!$AB$4:AB28,Graphs!AB28))-ROW(Indicators!$F$5)+1,0)</f>
        <v>1027004</v>
      </c>
      <c r="AB28" s="204">
        <f>LARGE(Indicators!$F$5:$F$38,ROWS(Graphs!$AB$3:$AB28)-1)</f>
        <v>2500.6170000000002</v>
      </c>
      <c r="AD28" s="190" t="str">
        <f>PROPER(TRIM(INDEX('FR Y-15 Data'!$A$1:$A$35,MATCH(AE28,'FR Y-15 Data'!$C$1:$C$35,0))))</f>
        <v>Northern Trust Corporation</v>
      </c>
      <c r="AE28" s="5">
        <f t="array" ref="AE28">INDEX(Indicators!$C$5:$C$38,SMALL(IF(Indicators!$G$5:$G$38=Graphs!AF28,ROW(Indicators!$G$5:$G$38),""),COUNTIF(Graphs!$AF$4:AF28,Graphs!AF28))-ROW(Indicators!$G$5)+1,0)</f>
        <v>1199611</v>
      </c>
      <c r="AF28" s="204">
        <f>LARGE(Indicators!$G$5:$G$38,ROWS(Graphs!$AF$3:$AF28)-1)</f>
        <v>16241.617</v>
      </c>
      <c r="AH28" s="190" t="str">
        <f>PROPER(TRIM(INDEX('FR Y-15 Data'!$A$1:$A$35,MATCH(AI28,'FR Y-15 Data'!$C$1:$C$35,0))))</f>
        <v>Bancwest Corporation</v>
      </c>
      <c r="AI28" s="5">
        <f t="array" ref="AI28">INDEX(Indicators!$C$5:$C$38,SMALL(IF(Indicators!$H$5:$H$38=Graphs!AJ28,ROW(Indicators!$H$5:$H$38),""),COUNTIF(Graphs!$AJ$4:AJ28,Graphs!AJ28))-ROW(Indicators!$H$5)+1,0)</f>
        <v>1025608</v>
      </c>
      <c r="AJ28" s="204">
        <f>LARGE(Indicators!$H$5:$H$38,ROWS(Graphs!$AJ$4:$AJ29)-1)</f>
        <v>443211.74099999998</v>
      </c>
      <c r="AL28" s="190" t="str">
        <f>PROPER(TRIM(INDEX('FR Y-15 Data'!$A$1:$A$35,MATCH(AM28,'FR Y-15 Data'!$C$1:$C$35,0))))</f>
        <v>Bbva Compass Bancshares, Inc.</v>
      </c>
      <c r="AM28" s="5">
        <f t="array" ref="AM28">INDEX(Indicators!$C$5:$C$38,SMALL(IF(Indicators!$I$5:$I$38=Graphs!AN28,ROW(Indicators!$I$5:$I$38),""),COUNTIF(Graphs!$AN$4:AN28,Graphs!AN28))-ROW(Indicators!$I$5)+1,0)</f>
        <v>1078529</v>
      </c>
      <c r="AN28" s="204">
        <f>LARGE(Indicators!$I$5:$I$38,ROWS(Graphs!$AN$3:$AN28)-1)</f>
        <v>3069.3150000000001</v>
      </c>
      <c r="AP28" s="190" t="str">
        <f>PROPER(TRIM(INDEX('FR Y-15 Data'!$A$1:$A$35,MATCH(AQ28,'FR Y-15 Data'!$C$1:$C$35,0))))</f>
        <v>Bancwest Corporation</v>
      </c>
      <c r="AQ28" s="5">
        <f t="array" ref="AQ28">INDEX(Indicators!$C$5:$C$38,SMALL(IF(Indicators!$J$5:$J$38=Graphs!AR28,ROW(Indicators!$J$5:$J$38),""),COUNTIF(Graphs!$AR$4:AR28,Graphs!AR28))-ROW(Indicators!$J$5)+1,0)</f>
        <v>1025608</v>
      </c>
      <c r="AR28" s="204">
        <f>LARGE(Indicators!$J$5:$J$38,ROWS(Graphs!$AR$3:$AR28)-1)</f>
        <v>0</v>
      </c>
      <c r="AT28" s="190" t="str">
        <f>PROPER(TRIM(INDEX('FR Y-15 Data'!$A$1:$A$35,MATCH(AU28,'FR Y-15 Data'!$C$1:$C$35,0))))</f>
        <v>M&amp;T Bank Corporation</v>
      </c>
      <c r="AU28" s="5">
        <f t="array" ref="AU28">INDEX(Indicators!$C$5:$C$38,SMALL(IF(Indicators!$K$5:$K$38=Graphs!AV28,ROW(Indicators!$K$5:$K$38),""),COUNTIF(Graphs!$AV$4:AV28,Graphs!AV28))-ROW(Indicators!$K$5)+1,0)</f>
        <v>1037003</v>
      </c>
      <c r="AV28" s="204">
        <f>LARGE(Indicators!$K$5:$K$38,ROWS(Graphs!$AV$3:$AV28)-1)</f>
        <v>21408.258000000002</v>
      </c>
      <c r="AX28" s="190" t="str">
        <f>PROPER(TRIM(INDEX('FR Y-15 Data'!$A$1:$A$35,MATCH(AY28,'FR Y-15 Data'!$C$1:$C$35,0))))</f>
        <v>Zions Bancorporation</v>
      </c>
      <c r="AY28" s="5">
        <f t="array" ref="AY28">INDEX(Indicators!$C$5:$C$38,SMALL(IF(Indicators!$L$5:$L$38=Graphs!AZ28,ROW(Indicators!$L$5:$L$38),""),COUNTIF(Graphs!$AZ$4:AZ28,Graphs!AZ28))-ROW(Indicators!$L$5)+1,0)</f>
        <v>1027004</v>
      </c>
      <c r="AZ28" s="204">
        <f>LARGE(Indicators!$L$5:$L$38,ROWS(Graphs!$AZ$3:$AZ28)-1)</f>
        <v>2522.819</v>
      </c>
      <c r="BB28" s="190" t="str">
        <f>PROPER(TRIM(INDEX('FR Y-15 Data'!$A$1:$A$35,MATCH(BC28,'FR Y-15 Data'!$C$1:$C$35,0))))</f>
        <v>Deutsche Bank Trust Corporation</v>
      </c>
      <c r="BC28" s="5">
        <f t="array" ref="BC28">INDEX(Indicators!$C$5:$C$38,SMALL(IF(Indicators!$M$5:$M$38=Graphs!BD28,ROW(Indicators!$M$5:$M$38),""),COUNTIF(Graphs!$BD$4:BD28,Graphs!BD28))-ROW(Indicators!$M$5)+1,0)</f>
        <v>1032473</v>
      </c>
      <c r="BD28" s="204">
        <f>LARGE(Indicators!$M$5:$M$38,ROWS(Graphs!$BD$3:$BD28)-1)</f>
        <v>131</v>
      </c>
      <c r="BF28" s="190" t="str">
        <f>PROPER(TRIM(INDEX('FR Y-15 Data'!$A$1:$A$35,MATCH(BG28,'FR Y-15 Data'!$C$1:$C$35,0))))</f>
        <v>Suntrust Banks, Inc.</v>
      </c>
      <c r="BG28" s="5">
        <f t="array" ref="BG28">INDEX(Indicators!$C$5:$C$38,SMALL(IF(Indicators!$N$5:$N$38=Graphs!BH28,ROW(Indicators!$N$5:$N$38),""),COUNTIF(Graphs!$BH$4:BH28,Graphs!BH28))-ROW(Indicators!$N$5)+1,0)</f>
        <v>1131787</v>
      </c>
      <c r="BH28" s="204">
        <f>LARGE(Indicators!$N$5:$N$38,ROWS(Graphs!$BH$3:$BH28)-1)</f>
        <v>1643</v>
      </c>
      <c r="BJ28" s="190" t="str">
        <f>PROPER(TRIM(INDEX('FR Y-15 Data'!$A$1:$A$35,MATCH(BK28,'FR Y-15 Data'!$C$1:$C$35,0))))</f>
        <v>Hsbc North America Holdings Inc.</v>
      </c>
      <c r="BK28" s="5">
        <f t="array" ref="BK28">INDEX(Indicators!$C$5:$C$38,SMALL(IF(Indicators!$O$5:$O$38=Graphs!BL28,ROW(Indicators!$O$5:$O$38),""),COUNTIF(Graphs!$BL$4:BL28,Graphs!BL28))-ROW(Indicators!$O$5)+1,0)</f>
        <v>3232316</v>
      </c>
      <c r="BL28" s="204">
        <f>LARGE(Indicators!$O$5:$O$38,ROWS(Graphs!$BL$3:$BL28)-1)</f>
        <v>897.96299999999997</v>
      </c>
      <c r="BN28" s="190" t="str">
        <f>PROPER(TRIM(INDEX('FR Y-15 Data'!$A$1:$A$35,MATCH(BO28,'FR Y-15 Data'!$C$1:$C$35,0))))</f>
        <v>Regions Financial Corporation</v>
      </c>
      <c r="BO28" s="5">
        <f t="array" ref="BO28">INDEX(Scores!$C$10:$C$43,SMALL(IF(Scores!$P$10:$P$43=Graphs!BP28,ROW(Scores!$P$10:$P$43),""),COUNTIF(Graphs!$BP$4:BP28,Graphs!BP28))-ROW(Scores!$P$10)+1,0)</f>
        <v>3242838</v>
      </c>
      <c r="BP28" s="199">
        <f>LARGE(Scores!$P$10:$P$64,ROWS($BP$3:$BP28)-1)</f>
        <v>0</v>
      </c>
    </row>
    <row r="29" spans="2:68" ht="15" customHeight="1">
      <c r="P29" s="219"/>
      <c r="Q29" s="219"/>
      <c r="R29" s="190" t="str">
        <f>PROPER(TRIM(INDEX('FR Y-15 Data'!$A$1:$A$35,MATCH(S29,'FR Y-15 Data'!$C$1:$C$35,0))))</f>
        <v>Bancwest Corporation</v>
      </c>
      <c r="S29" s="5">
        <f t="array" ref="S29">INDEX(Indicators!$C$5:$C$38,SMALL(IF(Indicators!$D$5:$D$38=Graphs!T29,ROW(Indicators!$D$5:$D$38),""),COUNTIF(Graphs!$T$4:T29,Graphs!T29))-ROW(Indicators!$D$5)+1,0)</f>
        <v>1025608</v>
      </c>
      <c r="T29" s="204">
        <f>LARGE(Indicators!$D$5:$D$38,ROWS(Graphs!$T$3:$T29)-1)</f>
        <v>102647.429</v>
      </c>
      <c r="V29" s="190" t="str">
        <f>PROPER(TRIM(INDEX('FR Y-15 Data'!$A$1:$A$35,MATCH(W29,'FR Y-15 Data'!$C$1:$C$35,0))))</f>
        <v>Bbva Compass Bancshares, Inc.</v>
      </c>
      <c r="W29" s="5">
        <f t="array" ref="W29">INDEX(Indicators!$C$5:$C$38,SMALL(IF(Indicators!$E$5:$E$38=Graphs!X29,ROW(Indicators!$E$5:$E$38),""),COUNTIF(Graphs!$X$4:X29,Graphs!X29))-ROW(Indicators!$E$5)+1,0)</f>
        <v>1078529</v>
      </c>
      <c r="X29" s="204">
        <f>LARGE(Indicators!$E$5:$E$38,ROWS(Graphs!$X$3:$X29)-1)</f>
        <v>3574.69</v>
      </c>
      <c r="Z29" s="190" t="str">
        <f>PROPER(TRIM(INDEX('FR Y-15 Data'!$A$1:$A$35,MATCH(AA29,'FR Y-15 Data'!$C$1:$C$35,0))))</f>
        <v>Capital One Financial Corporation</v>
      </c>
      <c r="AA29" s="5">
        <f t="array" ref="AA29">INDEX(Indicators!$C$5:$C$38,SMALL(IF(Indicators!$F$5:$F$38=Graphs!AB29,ROW(Indicators!$F$5:$F$38),""),COUNTIF(Graphs!$AB$4:AB29,Graphs!AB29))-ROW(Indicators!$F$5)+1,0)</f>
        <v>2277860</v>
      </c>
      <c r="AB29" s="204">
        <f>LARGE(Indicators!$F$5:$F$38,ROWS(Graphs!$AB$3:$AB29)-1)</f>
        <v>2466.8710000000001</v>
      </c>
      <c r="AD29" s="190" t="str">
        <f>PROPER(TRIM(INDEX('FR Y-15 Data'!$A$1:$A$35,MATCH(AE29,'FR Y-15 Data'!$C$1:$C$35,0))))</f>
        <v>Huntington Bancshares Incorporated</v>
      </c>
      <c r="AE29" s="5">
        <f t="array" ref="AE29">INDEX(Indicators!$C$5:$C$38,SMALL(IF(Indicators!$G$5:$G$38=Graphs!AF29,ROW(Indicators!$G$5:$G$38),""),COUNTIF(Graphs!$AF$4:AF29,Graphs!AF29))-ROW(Indicators!$G$5)+1,0)</f>
        <v>1068191</v>
      </c>
      <c r="AF29" s="204">
        <f>LARGE(Indicators!$G$5:$G$38,ROWS(Graphs!$AF$3:$AF29)-1)</f>
        <v>15666.102999999999</v>
      </c>
      <c r="AH29" s="190" t="str">
        <f>PROPER(TRIM(INDEX('FR Y-15 Data'!$A$1:$A$35,MATCH(AI29,'FR Y-15 Data'!$C$1:$C$35,0))))</f>
        <v>Zions Bancorporation</v>
      </c>
      <c r="AI29" s="5">
        <f t="array" ref="AI29">INDEX(Indicators!$C$5:$C$38,SMALL(IF(Indicators!$H$5:$H$38=Graphs!AJ29,ROW(Indicators!$H$5:$H$38),""),COUNTIF(Graphs!$AJ$4:AJ29,Graphs!AJ29))-ROW(Indicators!$H$5)+1,0)</f>
        <v>1027004</v>
      </c>
      <c r="AJ29" s="204">
        <f>LARGE(Indicators!$H$5:$H$38,ROWS(Graphs!$AJ$4:$AJ30)-1)</f>
        <v>437011.29200000002</v>
      </c>
      <c r="AL29" s="190" t="str">
        <f>PROPER(TRIM(INDEX('FR Y-15 Data'!$A$1:$A$35,MATCH(AM29,'FR Y-15 Data'!$C$1:$C$35,0))))</f>
        <v>Zions Bancorporation</v>
      </c>
      <c r="AM29" s="5">
        <f t="array" ref="AM29">INDEX(Indicators!$C$5:$C$38,SMALL(IF(Indicators!$I$5:$I$38=Graphs!AN29,ROW(Indicators!$I$5:$I$38),""),COUNTIF(Graphs!$AN$4:AN29,Graphs!AN29))-ROW(Indicators!$I$5)+1,0)</f>
        <v>1027004</v>
      </c>
      <c r="AN29" s="204">
        <f>LARGE(Indicators!$I$5:$I$38,ROWS(Graphs!$AN$3:$AN29)-1)</f>
        <v>2848.6060000000002</v>
      </c>
      <c r="AP29" s="190" t="str">
        <f>PROPER(TRIM(INDEX('FR Y-15 Data'!$A$1:$A$35,MATCH(AQ29,'FR Y-15 Data'!$C$1:$C$35,0))))</f>
        <v>Deutsche Bank Trust Corporation</v>
      </c>
      <c r="AQ29" s="5">
        <f t="array" ref="AQ29">INDEX(Indicators!$C$5:$C$38,SMALL(IF(Indicators!$J$5:$J$38=Graphs!AR29,ROW(Indicators!$J$5:$J$38),""),COUNTIF(Graphs!$AR$4:AR29,Graphs!AR29))-ROW(Indicators!$J$5)+1,0)</f>
        <v>1032473</v>
      </c>
      <c r="AR29" s="204">
        <f>LARGE(Indicators!$J$5:$J$38,ROWS(Graphs!$AR$3:$AR29)-1)</f>
        <v>0</v>
      </c>
      <c r="AT29" s="190" t="str">
        <f>PROPER(TRIM(INDEX('FR Y-15 Data'!$A$1:$A$35,MATCH(AU29,'FR Y-15 Data'!$C$1:$C$35,0))))</f>
        <v>Comerica Incorporated</v>
      </c>
      <c r="AU29" s="5">
        <f t="array" ref="AU29">INDEX(Indicators!$C$5:$C$38,SMALL(IF(Indicators!$K$5:$K$38=Graphs!AV29,ROW(Indicators!$K$5:$K$38),""),COUNTIF(Graphs!$AV$4:AV29,Graphs!AV29))-ROW(Indicators!$K$5)+1,0)</f>
        <v>1199844</v>
      </c>
      <c r="AV29" s="204">
        <f>LARGE(Indicators!$K$5:$K$38,ROWS(Graphs!$AV$3:$AV29)-1)</f>
        <v>20538.469000000001</v>
      </c>
      <c r="AX29" s="190" t="str">
        <f>PROPER(TRIM(INDEX('FR Y-15 Data'!$A$1:$A$35,MATCH(AY29,'FR Y-15 Data'!$C$1:$C$35,0))))</f>
        <v>Comerica Incorporated</v>
      </c>
      <c r="AY29" s="5">
        <f t="array" ref="AY29">INDEX(Indicators!$C$5:$C$38,SMALL(IF(Indicators!$L$5:$L$38=Graphs!AZ29,ROW(Indicators!$L$5:$L$38),""),COUNTIF(Graphs!$AZ$4:AZ29,Graphs!AZ29))-ROW(Indicators!$L$5)+1,0)</f>
        <v>1199844</v>
      </c>
      <c r="AZ29" s="204">
        <f>LARGE(Indicators!$L$5:$L$38,ROWS(Graphs!$AZ$3:$AZ29)-1)</f>
        <v>1682.347</v>
      </c>
      <c r="BB29" s="190" t="str">
        <f>PROPER(TRIM(INDEX('FR Y-15 Data'!$A$1:$A$35,MATCH(BC29,'FR Y-15 Data'!$C$1:$C$35,0))))</f>
        <v>Northern Trust Corporation</v>
      </c>
      <c r="BC29" s="5">
        <f t="array" ref="BC29">INDEX(Indicators!$C$5:$C$38,SMALL(IF(Indicators!$M$5:$M$38=Graphs!BD29,ROW(Indicators!$M$5:$M$38),""),COUNTIF(Graphs!$BD$4:BD29,Graphs!BD29))-ROW(Indicators!$M$5)+1,0)</f>
        <v>1199611</v>
      </c>
      <c r="BD29" s="204">
        <f>LARGE(Indicators!$M$5:$M$38,ROWS(Graphs!$BD$3:$BD29)-1)</f>
        <v>98.93</v>
      </c>
      <c r="BF29" s="190" t="str">
        <f>PROPER(TRIM(INDEX('FR Y-15 Data'!$A$1:$A$35,MATCH(BG29,'FR Y-15 Data'!$C$1:$C$35,0))))</f>
        <v>Regions Financial Corporation</v>
      </c>
      <c r="BG29" s="5">
        <f t="array" ref="BG29">INDEX(Indicators!$C$5:$C$38,SMALL(IF(Indicators!$N$5:$N$38=Graphs!BH29,ROW(Indicators!$N$5:$N$38),""),COUNTIF(Graphs!$BH$4:BH29,Graphs!BH29))-ROW(Indicators!$N$5)+1,0)</f>
        <v>3242838</v>
      </c>
      <c r="BH29" s="204">
        <f>LARGE(Indicators!$N$5:$N$38,ROWS(Graphs!$BH$3:$BH29)-1)</f>
        <v>1058</v>
      </c>
      <c r="BJ29" s="190" t="str">
        <f>PROPER(TRIM(INDEX('FR Y-15 Data'!$A$1:$A$35,MATCH(BK29,'FR Y-15 Data'!$C$1:$C$35,0))))</f>
        <v>Bancwest Corporation</v>
      </c>
      <c r="BK29" s="5">
        <f t="array" ref="BK29">INDEX(Indicators!$C$5:$C$38,SMALL(IF(Indicators!$O$5:$O$38=Graphs!BL29,ROW(Indicators!$O$5:$O$38),""),COUNTIF(Graphs!$BL$4:BL29,Graphs!BL29))-ROW(Indicators!$O$5)+1,0)</f>
        <v>1025608</v>
      </c>
      <c r="BL29" s="204">
        <f>LARGE(Indicators!$O$5:$O$38,ROWS(Graphs!$BL$3:$BL29)-1)</f>
        <v>649.71299999999997</v>
      </c>
      <c r="BN29" s="190" t="str">
        <f>PROPER(TRIM(INDEX('FR Y-15 Data'!$A$1:$A$35,MATCH(BO29,'FR Y-15 Data'!$C$1:$C$35,0))))</f>
        <v>Santander Holdings Usa, Inc.</v>
      </c>
      <c r="BO29" s="5">
        <f t="array" ref="BO29">INDEX(Scores!$C$10:$C$43,SMALL(IF(Scores!$P$10:$P$43=Graphs!BP29,ROW(Scores!$P$10:$P$43),""),COUNTIF(Graphs!$BP$4:BP29,Graphs!BP29))-ROW(Scores!$P$10)+1,0)</f>
        <v>3981856</v>
      </c>
      <c r="BP29" s="199">
        <f>LARGE(Scores!$P$10:$P$64,ROWS($BP$3:$BP29)-1)</f>
        <v>0</v>
      </c>
    </row>
    <row r="30" spans="2:68" ht="15" customHeight="1">
      <c r="P30" s="219"/>
      <c r="Q30" s="219"/>
      <c r="R30" s="190" t="str">
        <f>PROPER(TRIM(INDEX('FR Y-15 Data'!$A$1:$A$35,MATCH(S30,'FR Y-15 Data'!$C$1:$C$35,0))))</f>
        <v>Bbva Compass Bancshares, Inc.</v>
      </c>
      <c r="S30" s="5">
        <f t="array" ref="S30">INDEX(Indicators!$C$5:$C$38,SMALL(IF(Indicators!$D$5:$D$38=Graphs!T30,ROW(Indicators!$D$5:$D$38),""),COUNTIF(Graphs!$T$4:T30,Graphs!T30))-ROW(Indicators!$D$5)+1,0)</f>
        <v>1078529</v>
      </c>
      <c r="T30" s="204">
        <f>LARGE(Indicators!$D$5:$D$38,ROWS(Graphs!$T$3:$T30)-1)</f>
        <v>100957.34299999999</v>
      </c>
      <c r="V30" s="190" t="str">
        <f>PROPER(TRIM(INDEX('FR Y-15 Data'!$A$1:$A$35,MATCH(W30,'FR Y-15 Data'!$C$1:$C$35,0))))</f>
        <v>Suntrust Banks, Inc.</v>
      </c>
      <c r="W30" s="5">
        <f t="array" ref="W30">INDEX(Indicators!$C$5:$C$38,SMALL(IF(Indicators!$E$5:$E$38=Graphs!X30,ROW(Indicators!$E$5:$E$38),""),COUNTIF(Graphs!$X$4:X30,Graphs!X30))-ROW(Indicators!$E$5)+1,0)</f>
        <v>1131787</v>
      </c>
      <c r="X30" s="204">
        <f>LARGE(Indicators!$E$5:$E$38,ROWS(Graphs!$X$3:$X30)-1)</f>
        <v>3490.9749999999999</v>
      </c>
      <c r="Z30" s="190" t="str">
        <f>PROPER(TRIM(INDEX('FR Y-15 Data'!$A$1:$A$35,MATCH(AA30,'FR Y-15 Data'!$C$1:$C$35,0))))</f>
        <v>Bbva Compass Bancshares, Inc.</v>
      </c>
      <c r="AA30" s="5">
        <f t="array" ref="AA30">INDEX(Indicators!$C$5:$C$38,SMALL(IF(Indicators!$F$5:$F$38=Graphs!AB30,ROW(Indicators!$F$5:$F$38),""),COUNTIF(Graphs!$AB$4:AB30,Graphs!AB30))-ROW(Indicators!$F$5)+1,0)</f>
        <v>1078529</v>
      </c>
      <c r="AB30" s="204">
        <f>LARGE(Indicators!$F$5:$F$38,ROWS(Graphs!$AB$3:$AB30)-1)</f>
        <v>2381.3389999999999</v>
      </c>
      <c r="AD30" s="190" t="str">
        <f>PROPER(TRIM(INDEX('FR Y-15 Data'!$A$1:$A$35,MATCH(AE30,'FR Y-15 Data'!$C$1:$C$35,0))))</f>
        <v>Bbva Compass Bancshares, Inc.</v>
      </c>
      <c r="AE30" s="5">
        <f t="array" ref="AE30">INDEX(Indicators!$C$5:$C$38,SMALL(IF(Indicators!$G$5:$G$38=Graphs!AF30,ROW(Indicators!$G$5:$G$38),""),COUNTIF(Graphs!$AF$4:AF30,Graphs!AF30))-ROW(Indicators!$G$5)+1,0)</f>
        <v>1078529</v>
      </c>
      <c r="AF30" s="204">
        <f>LARGE(Indicators!$G$5:$G$38,ROWS(Graphs!$AF$3:$AF30)-1)</f>
        <v>12790.829</v>
      </c>
      <c r="AH30" s="190" t="str">
        <f>PROPER(TRIM(INDEX('FR Y-15 Data'!$A$1:$A$35,MATCH(AI30,'FR Y-15 Data'!$C$1:$C$35,0))))</f>
        <v>Discover Financial Services</v>
      </c>
      <c r="AI30" s="5">
        <f t="array" ref="AI30">INDEX(Indicators!$C$5:$C$38,SMALL(IF(Indicators!$H$5:$H$38=Graphs!AJ30,ROW(Indicators!$H$5:$H$38),""),COUNTIF(Graphs!$AJ$4:AJ30,Graphs!AJ30))-ROW(Indicators!$H$5)+1,0)</f>
        <v>3846375</v>
      </c>
      <c r="AJ30" s="204">
        <f>LARGE(Indicators!$H$5:$H$38,ROWS(Graphs!$AJ$4:$AJ31)-1)</f>
        <v>321092.913</v>
      </c>
      <c r="AL30" s="190" t="str">
        <f>PROPER(TRIM(INDEX('FR Y-15 Data'!$A$1:$A$35,MATCH(AM30,'FR Y-15 Data'!$C$1:$C$35,0))))</f>
        <v>Bancwest Corporation</v>
      </c>
      <c r="AM30" s="5">
        <f t="array" ref="AM30">INDEX(Indicators!$C$5:$C$38,SMALL(IF(Indicators!$I$5:$I$38=Graphs!AN30,ROW(Indicators!$I$5:$I$38),""),COUNTIF(Graphs!$AN$4:AN30,Graphs!AN30))-ROW(Indicators!$I$5)+1,0)</f>
        <v>1025608</v>
      </c>
      <c r="AN30" s="204">
        <f>LARGE(Indicators!$I$5:$I$38,ROWS(Graphs!$AN$3:$AN30)-1)</f>
        <v>2774.232</v>
      </c>
      <c r="AP30" s="190" t="str">
        <f>PROPER(TRIM(INDEX('FR Y-15 Data'!$A$1:$A$35,MATCH(AQ30,'FR Y-15 Data'!$C$1:$C$35,0))))</f>
        <v>Discover Financial Services</v>
      </c>
      <c r="AQ30" s="5">
        <f t="array" ref="AQ30">INDEX(Indicators!$C$5:$C$38,SMALL(IF(Indicators!$J$5:$J$38=Graphs!AR30,ROW(Indicators!$J$5:$J$38),""),COUNTIF(Graphs!$AR$4:AR30,Graphs!AR30))-ROW(Indicators!$J$5)+1,0)</f>
        <v>3846375</v>
      </c>
      <c r="AR30" s="204">
        <f>LARGE(Indicators!$J$5:$J$38,ROWS(Graphs!$AR$3:$AR30)-1)</f>
        <v>0</v>
      </c>
      <c r="AT30" s="190" t="str">
        <f>PROPER(TRIM(INDEX('FR Y-15 Data'!$A$1:$A$35,MATCH(AU30,'FR Y-15 Data'!$C$1:$C$35,0))))</f>
        <v>Bbva Compass Bancshares, Inc.</v>
      </c>
      <c r="AU30" s="5">
        <f t="array" ref="AU30">INDEX(Indicators!$C$5:$C$38,SMALL(IF(Indicators!$K$5:$K$38=Graphs!AV30,ROW(Indicators!$K$5:$K$38),""),COUNTIF(Graphs!$AV$4:AV30,Graphs!AV30))-ROW(Indicators!$K$5)+1,0)</f>
        <v>1078529</v>
      </c>
      <c r="AV30" s="204">
        <f>LARGE(Indicators!$K$5:$K$38,ROWS(Graphs!$AV$3:$AV30)-1)</f>
        <v>18058.78</v>
      </c>
      <c r="AX30" s="190" t="str">
        <f>PROPER(TRIM(INDEX('FR Y-15 Data'!$A$1:$A$35,MATCH(AY30,'FR Y-15 Data'!$C$1:$C$35,0))))</f>
        <v>Keycorp</v>
      </c>
      <c r="AY30" s="5">
        <f t="array" ref="AY30">INDEX(Indicators!$C$5:$C$38,SMALL(IF(Indicators!$L$5:$L$38=Graphs!AZ30,ROW(Indicators!$L$5:$L$38),""),COUNTIF(Graphs!$AZ$4:AZ30,Graphs!AZ30))-ROW(Indicators!$L$5)+1,0)</f>
        <v>1068025</v>
      </c>
      <c r="AZ30" s="204">
        <f>LARGE(Indicators!$L$5:$L$38,ROWS(Graphs!$AZ$3:$AZ30)-1)</f>
        <v>1643.5160000000001</v>
      </c>
      <c r="BB30" s="190" t="str">
        <f>PROPER(TRIM(INDEX('FR Y-15 Data'!$A$1:$A$35,MATCH(BC30,'FR Y-15 Data'!$C$1:$C$35,0))))</f>
        <v>Bancwest Corporation</v>
      </c>
      <c r="BC30" s="5">
        <f t="array" ref="BC30">INDEX(Indicators!$C$5:$C$38,SMALL(IF(Indicators!$M$5:$M$38=Graphs!BD30,ROW(Indicators!$M$5:$M$38),""),COUNTIF(Graphs!$BD$4:BD30,Graphs!BD30))-ROW(Indicators!$M$5)+1,0)</f>
        <v>1025608</v>
      </c>
      <c r="BD30" s="204">
        <f>LARGE(Indicators!$M$5:$M$38,ROWS(Graphs!$BD$3:$BD30)-1)</f>
        <v>86.227999999999994</v>
      </c>
      <c r="BF30" s="190" t="str">
        <f>PROPER(TRIM(INDEX('FR Y-15 Data'!$A$1:$A$35,MATCH(BG30,'FR Y-15 Data'!$C$1:$C$35,0))))</f>
        <v>Bbva Compass Bancshares, Inc.</v>
      </c>
      <c r="BG30" s="5">
        <f t="array" ref="BG30">INDEX(Indicators!$C$5:$C$38,SMALL(IF(Indicators!$N$5:$N$38=Graphs!BH30,ROW(Indicators!$N$5:$N$38),""),COUNTIF(Graphs!$BH$4:BH30,Graphs!BH30))-ROW(Indicators!$N$5)+1,0)</f>
        <v>1078529</v>
      </c>
      <c r="BH30" s="204">
        <f>LARGE(Indicators!$N$5:$N$38,ROWS(Graphs!$BH$3:$BH30)-1)</f>
        <v>860</v>
      </c>
      <c r="BJ30" s="190" t="str">
        <f>PROPER(TRIM(INDEX('FR Y-15 Data'!$A$1:$A$35,MATCH(BK30,'FR Y-15 Data'!$C$1:$C$35,0))))</f>
        <v>Fifth Third Bancorp</v>
      </c>
      <c r="BK30" s="5">
        <f t="array" ref="BK30">INDEX(Indicators!$C$5:$C$38,SMALL(IF(Indicators!$O$5:$O$38=Graphs!BL30,ROW(Indicators!$O$5:$O$38),""),COUNTIF(Graphs!$BL$4:BL30,Graphs!BL30))-ROW(Indicators!$O$5)+1,0)</f>
        <v>1070345</v>
      </c>
      <c r="BL30" s="204">
        <f>LARGE(Indicators!$O$5:$O$38,ROWS(Graphs!$BL$3:$BL30)-1)</f>
        <v>562</v>
      </c>
      <c r="BN30" s="190" t="str">
        <f>PROPER(TRIM(INDEX('FR Y-15 Data'!$A$1:$A$35,MATCH(BO30,'FR Y-15 Data'!$C$1:$C$35,0))))</f>
        <v>State Street Corporation</v>
      </c>
      <c r="BO30" s="5">
        <f t="array" ref="BO30">INDEX(Scores!$C$10:$C$43,SMALL(IF(Scores!$P$10:$P$43=Graphs!BP30,ROW(Scores!$P$10:$P$43),""),COUNTIF(Graphs!$BP$4:BP30,Graphs!BP30))-ROW(Scores!$P$10)+1,0)</f>
        <v>1111435</v>
      </c>
      <c r="BP30" s="199">
        <f>LARGE(Scores!$P$10:$P$64,ROWS($BP$3:$BP30)-1)</f>
        <v>0</v>
      </c>
    </row>
    <row r="31" spans="2:68" ht="15" customHeight="1">
      <c r="P31" s="219"/>
      <c r="Q31" s="219"/>
      <c r="R31" s="190" t="str">
        <f>PROPER(TRIM(INDEX('FR Y-15 Data'!$A$1:$A$35,MATCH(S31,'FR Y-15 Data'!$C$1:$C$35,0))))</f>
        <v>Santander Holdings Usa, Inc.</v>
      </c>
      <c r="S31" s="5">
        <f t="array" ref="S31">INDEX(Indicators!$C$5:$C$38,SMALL(IF(Indicators!$D$5:$D$38=Graphs!T31,ROW(Indicators!$D$5:$D$38),""),COUNTIF(Graphs!$T$4:T31,Graphs!T31))-ROW(Indicators!$D$5)+1,0)</f>
        <v>3981856</v>
      </c>
      <c r="T31" s="204">
        <f>LARGE(Indicators!$D$5:$D$38,ROWS(Graphs!$T$3:$T31)-1)</f>
        <v>98283.41</v>
      </c>
      <c r="V31" s="190" t="str">
        <f>PROPER(TRIM(INDEX('FR Y-15 Data'!$A$1:$A$35,MATCH(W31,'FR Y-15 Data'!$C$1:$C$35,0))))</f>
        <v>Zions Bancorporation</v>
      </c>
      <c r="W31" s="5">
        <f t="array" ref="W31">INDEX(Indicators!$C$5:$C$38,SMALL(IF(Indicators!$E$5:$E$38=Graphs!X31,ROW(Indicators!$E$5:$E$38),""),COUNTIF(Graphs!$X$4:X31,Graphs!X31))-ROW(Indicators!$E$5)+1,0)</f>
        <v>1027004</v>
      </c>
      <c r="X31" s="204">
        <f>LARGE(Indicators!$E$5:$E$38,ROWS(Graphs!$X$3:$X31)-1)</f>
        <v>2607.12</v>
      </c>
      <c r="Z31" s="190" t="str">
        <f>PROPER(TRIM(INDEX('FR Y-15 Data'!$A$1:$A$35,MATCH(AA31,'FR Y-15 Data'!$C$1:$C$35,0))))</f>
        <v>Suntrust Banks, Inc.</v>
      </c>
      <c r="AA31" s="5">
        <f t="array" ref="AA31">INDEX(Indicators!$C$5:$C$38,SMALL(IF(Indicators!$F$5:$F$38=Graphs!AB31,ROW(Indicators!$F$5:$F$38),""),COUNTIF(Graphs!$AB$4:AB31,Graphs!AB31))-ROW(Indicators!$F$5)+1,0)</f>
        <v>1131787</v>
      </c>
      <c r="AB31" s="204">
        <f>LARGE(Indicators!$F$5:$F$38,ROWS(Graphs!$AB$3:$AB31)-1)</f>
        <v>1307.5239999999999</v>
      </c>
      <c r="AD31" s="190" t="str">
        <f>PROPER(TRIM(INDEX('FR Y-15 Data'!$A$1:$A$35,MATCH(AE31,'FR Y-15 Data'!$C$1:$C$35,0))))</f>
        <v>Deutsche Bank Trust Corporation</v>
      </c>
      <c r="AE31" s="5">
        <f t="array" ref="AE31">INDEX(Indicators!$C$5:$C$38,SMALL(IF(Indicators!$G$5:$G$38=Graphs!AF31,ROW(Indicators!$G$5:$G$38),""),COUNTIF(Graphs!$AF$4:AF31,Graphs!AF31))-ROW(Indicators!$G$5)+1,0)</f>
        <v>1032473</v>
      </c>
      <c r="AF31" s="204">
        <f>LARGE(Indicators!$G$5:$G$38,ROWS(Graphs!$AF$3:$AF31)-1)</f>
        <v>11819</v>
      </c>
      <c r="AH31" s="190" t="str">
        <f>PROPER(TRIM(INDEX('FR Y-15 Data'!$A$1:$A$35,MATCH(AI31,'FR Y-15 Data'!$C$1:$C$35,0))))</f>
        <v>Huntington Bancshares Incorporated</v>
      </c>
      <c r="AI31" s="5">
        <f t="array" ref="AI31">INDEX(Indicators!$C$5:$C$38,SMALL(IF(Indicators!$H$5:$H$38=Graphs!AJ31,ROW(Indicators!$H$5:$H$38),""),COUNTIF(Graphs!$AJ$4:AJ31,Graphs!AJ31))-ROW(Indicators!$H$5)+1,0)</f>
        <v>1068191</v>
      </c>
      <c r="AJ31" s="204">
        <f>LARGE(Indicators!$H$5:$H$38,ROWS(Graphs!$AJ$4:$AJ32)-1)</f>
        <v>302706.092</v>
      </c>
      <c r="AL31" s="190" t="str">
        <f>PROPER(TRIM(INDEX('FR Y-15 Data'!$A$1:$A$35,MATCH(AM31,'FR Y-15 Data'!$C$1:$C$35,0))))</f>
        <v>Capital One Financial Corporation</v>
      </c>
      <c r="AM31" s="5">
        <f t="array" ref="AM31">INDEX(Indicators!$C$5:$C$38,SMALL(IF(Indicators!$I$5:$I$38=Graphs!AN31,ROW(Indicators!$I$5:$I$38),""),COUNTIF(Graphs!$AN$4:AN31,Graphs!AN31))-ROW(Indicators!$I$5)+1,0)</f>
        <v>2277860</v>
      </c>
      <c r="AN31" s="204">
        <f>LARGE(Indicators!$I$5:$I$38,ROWS(Graphs!$AN$3:$AN31)-1)</f>
        <v>2723.5650000000001</v>
      </c>
      <c r="AP31" s="190" t="str">
        <f>PROPER(TRIM(INDEX('FR Y-15 Data'!$A$1:$A$35,MATCH(AQ31,'FR Y-15 Data'!$C$1:$C$35,0))))</f>
        <v>Northern Trust Corporation</v>
      </c>
      <c r="AQ31" s="5">
        <f t="array" ref="AQ31">INDEX(Indicators!$C$5:$C$38,SMALL(IF(Indicators!$J$5:$J$38=Graphs!AR31,ROW(Indicators!$J$5:$J$38),""),COUNTIF(Graphs!$AR$4:AR31,Graphs!AR31))-ROW(Indicators!$J$5)+1,0)</f>
        <v>1199611</v>
      </c>
      <c r="AR31" s="204">
        <f>LARGE(Indicators!$J$5:$J$38,ROWS(Graphs!$AR$3:$AR31)-1)</f>
        <v>0</v>
      </c>
      <c r="AT31" s="190" t="str">
        <f>PROPER(TRIM(INDEX('FR Y-15 Data'!$A$1:$A$35,MATCH(AU31,'FR Y-15 Data'!$C$1:$C$35,0))))</f>
        <v>Santander Holdings Usa, Inc.</v>
      </c>
      <c r="AU31" s="5">
        <f t="array" ref="AU31">INDEX(Indicators!$C$5:$C$38,SMALL(IF(Indicators!$K$5:$K$38=Graphs!AV31,ROW(Indicators!$K$5:$K$38),""),COUNTIF(Graphs!$AV$4:AV31,Graphs!AV31))-ROW(Indicators!$K$5)+1,0)</f>
        <v>3981856</v>
      </c>
      <c r="AV31" s="204">
        <f>LARGE(Indicators!$K$5:$K$38,ROWS(Graphs!$AV$3:$AV31)-1)</f>
        <v>17537.179</v>
      </c>
      <c r="AX31" s="190" t="str">
        <f>PROPER(TRIM(INDEX('FR Y-15 Data'!$A$1:$A$35,MATCH(AY31,'FR Y-15 Data'!$C$1:$C$35,0))))</f>
        <v>Bancwest Corporation</v>
      </c>
      <c r="AY31" s="5">
        <f t="array" ref="AY31">INDEX(Indicators!$C$5:$C$38,SMALL(IF(Indicators!$L$5:$L$38=Graphs!AZ31,ROW(Indicators!$L$5:$L$38),""),COUNTIF(Graphs!$AZ$4:AZ31,Graphs!AZ31))-ROW(Indicators!$L$5)+1,0)</f>
        <v>1025608</v>
      </c>
      <c r="AZ31" s="204">
        <f>LARGE(Indicators!$L$5:$L$38,ROWS(Graphs!$AZ$3:$AZ31)-1)</f>
        <v>1220.223</v>
      </c>
      <c r="BB31" s="190" t="str">
        <f>PROPER(TRIM(INDEX('FR Y-15 Data'!$A$1:$A$35,MATCH(BC31,'FR Y-15 Data'!$C$1:$C$35,0))))</f>
        <v>Bmo Financial Corp.</v>
      </c>
      <c r="BC31" s="5">
        <f t="array" ref="BC31">INDEX(Indicators!$C$5:$C$38,SMALL(IF(Indicators!$M$5:$M$38=Graphs!BD31,ROW(Indicators!$M$5:$M$38),""),COUNTIF(Graphs!$BD$4:BD31,Graphs!BD31))-ROW(Indicators!$M$5)+1,0)</f>
        <v>1245415</v>
      </c>
      <c r="BD31" s="204">
        <f>LARGE(Indicators!$M$5:$M$38,ROWS(Graphs!$BD$3:$BD31)-1)</f>
        <v>78.116</v>
      </c>
      <c r="BF31" s="190" t="str">
        <f>PROPER(TRIM(INDEX('FR Y-15 Data'!$A$1:$A$35,MATCH(BG31,'FR Y-15 Data'!$C$1:$C$35,0))))</f>
        <v>Huntington Bancshares Incorporated</v>
      </c>
      <c r="BG31" s="5">
        <f t="array" ref="BG31">INDEX(Indicators!$C$5:$C$38,SMALL(IF(Indicators!$N$5:$N$38=Graphs!BH31,ROW(Indicators!$N$5:$N$38),""),COUNTIF(Graphs!$BH$4:BH31,Graphs!BH31))-ROW(Indicators!$N$5)+1,0)</f>
        <v>1068191</v>
      </c>
      <c r="BH31" s="204">
        <f>LARGE(Indicators!$N$5:$N$38,ROWS(Graphs!$BH$3:$BH31)-1)</f>
        <v>834</v>
      </c>
      <c r="BJ31" s="190" t="str">
        <f>PROPER(TRIM(INDEX('FR Y-15 Data'!$A$1:$A$35,MATCH(BK31,'FR Y-15 Data'!$C$1:$C$35,0))))</f>
        <v>Regions Financial Corporation</v>
      </c>
      <c r="BK31" s="5">
        <f t="array" ref="BK31">INDEX(Indicators!$C$5:$C$38,SMALL(IF(Indicators!$O$5:$O$38=Graphs!BL31,ROW(Indicators!$O$5:$O$38),""),COUNTIF(Graphs!$BL$4:BL31,Graphs!BL31))-ROW(Indicators!$O$5)+1,0)</f>
        <v>3242838</v>
      </c>
      <c r="BL31" s="204">
        <f>LARGE(Indicators!$O$5:$O$38,ROWS(Graphs!$BL$3:$BL31)-1)</f>
        <v>460</v>
      </c>
      <c r="BN31" s="190" t="str">
        <f>PROPER(TRIM(INDEX('FR Y-15 Data'!$A$1:$A$35,MATCH(BO31,'FR Y-15 Data'!$C$1:$C$35,0))))</f>
        <v>Suntrust Banks, Inc.</v>
      </c>
      <c r="BO31" s="5">
        <f t="array" ref="BO31">INDEX(Scores!$C$10:$C$43,SMALL(IF(Scores!$P$10:$P$43=Graphs!BP31,ROW(Scores!$P$10:$P$43),""),COUNTIF(Graphs!$BP$4:BP31,Graphs!BP31))-ROW(Scores!$P$10)+1,0)</f>
        <v>1131787</v>
      </c>
      <c r="BP31" s="199">
        <f>LARGE(Scores!$P$10:$P$64,ROWS($BP$3:$BP31)-1)</f>
        <v>0</v>
      </c>
    </row>
    <row r="32" spans="2:68" ht="15" customHeight="1">
      <c r="P32" s="219"/>
      <c r="Q32" s="219"/>
      <c r="R32" s="190" t="str">
        <f>PROPER(TRIM(INDEX('FR Y-15 Data'!$A$1:$A$35,MATCH(S32,'FR Y-15 Data'!$C$1:$C$35,0))))</f>
        <v>Comerica Incorporated</v>
      </c>
      <c r="S32" s="5">
        <f t="array" ref="S32">INDEX(Indicators!$C$5:$C$38,SMALL(IF(Indicators!$D$5:$D$38=Graphs!T32,ROW(Indicators!$D$5:$D$38),""),COUNTIF(Graphs!$T$4:T32,Graphs!T32))-ROW(Indicators!$D$5)+1,0)</f>
        <v>1199844</v>
      </c>
      <c r="T32" s="204">
        <f>LARGE(Indicators!$D$5:$D$38,ROWS(Graphs!$T$3:$T32)-1)</f>
        <v>98084.048999999999</v>
      </c>
      <c r="V32" s="190" t="str">
        <f>PROPER(TRIM(INDEX('FR Y-15 Data'!$A$1:$A$35,MATCH(W32,'FR Y-15 Data'!$C$1:$C$35,0))))</f>
        <v>M&amp;T Bank Corporation</v>
      </c>
      <c r="W32" s="5">
        <f t="array" ref="W32">INDEX(Indicators!$C$5:$C$38,SMALL(IF(Indicators!$E$5:$E$38=Graphs!X32,ROW(Indicators!$E$5:$E$38),""),COUNTIF(Graphs!$X$4:X32,Graphs!X32))-ROW(Indicators!$E$5)+1,0)</f>
        <v>1037003</v>
      </c>
      <c r="X32" s="204">
        <f>LARGE(Indicators!$E$5:$E$38,ROWS(Graphs!$X$3:$X32)-1)</f>
        <v>2069.7339999999999</v>
      </c>
      <c r="Z32" s="190" t="str">
        <f>PROPER(TRIM(INDEX('FR Y-15 Data'!$A$1:$A$35,MATCH(AA32,'FR Y-15 Data'!$C$1:$C$35,0))))</f>
        <v>Bmo Financial Corp.</v>
      </c>
      <c r="AA32" s="5">
        <f t="array" ref="AA32">INDEX(Indicators!$C$5:$C$38,SMALL(IF(Indicators!$F$5:$F$38=Graphs!AB32,ROW(Indicators!$F$5:$F$38),""),COUNTIF(Graphs!$AB$4:AB32,Graphs!AB32))-ROW(Indicators!$F$5)+1,0)</f>
        <v>1245415</v>
      </c>
      <c r="AB32" s="204">
        <f>LARGE(Indicators!$F$5:$F$38,ROWS(Graphs!$AB$3:$AB32)-1)</f>
        <v>957.76800000000003</v>
      </c>
      <c r="AD32" s="190" t="str">
        <f>PROPER(TRIM(INDEX('FR Y-15 Data'!$A$1:$A$35,MATCH(AE32,'FR Y-15 Data'!$C$1:$C$35,0))))</f>
        <v>Santander Holdings Usa, Inc.</v>
      </c>
      <c r="AE32" s="5">
        <f t="array" ref="AE32">INDEX(Indicators!$C$5:$C$38,SMALL(IF(Indicators!$G$5:$G$38=Graphs!AF32,ROW(Indicators!$G$5:$G$38),""),COUNTIF(Graphs!$AF$4:AF32,Graphs!AF32))-ROW(Indicators!$G$5)+1,0)</f>
        <v>3981856</v>
      </c>
      <c r="AF32" s="204">
        <f>LARGE(Indicators!$G$5:$G$38,ROWS(Graphs!$AF$3:$AF32)-1)</f>
        <v>11631.17</v>
      </c>
      <c r="AH32" s="190" t="str">
        <f>PROPER(TRIM(INDEX('FR Y-15 Data'!$A$1:$A$35,MATCH(AI32,'FR Y-15 Data'!$C$1:$C$35,0))))</f>
        <v>Ally Financial Inc.</v>
      </c>
      <c r="AI32" s="5">
        <f t="array" ref="AI32">INDEX(Indicators!$C$5:$C$38,SMALL(IF(Indicators!$H$5:$H$38=Graphs!AJ32,ROW(Indicators!$H$5:$H$38),""),COUNTIF(Graphs!$AJ$4:AJ32,Graphs!AJ32))-ROW(Indicators!$H$5)+1,0)</f>
        <v>1562859</v>
      </c>
      <c r="AJ32" s="204">
        <f>LARGE(Indicators!$H$5:$H$38,ROWS(Graphs!$AJ$4:$AJ33)-1)</f>
        <v>290017</v>
      </c>
      <c r="AL32" s="190" t="str">
        <f>PROPER(TRIM(INDEX('FR Y-15 Data'!$A$1:$A$35,MATCH(AM32,'FR Y-15 Data'!$C$1:$C$35,0))))</f>
        <v>Ally Financial Inc.</v>
      </c>
      <c r="AM32" s="5">
        <f t="array" ref="AM32">INDEX(Indicators!$C$5:$C$38,SMALL(IF(Indicators!$I$5:$I$38=Graphs!AN32,ROW(Indicators!$I$5:$I$38),""),COUNTIF(Graphs!$AN$4:AN32,Graphs!AN32))-ROW(Indicators!$I$5)+1,0)</f>
        <v>1562859</v>
      </c>
      <c r="AN32" s="204">
        <f>LARGE(Indicators!$I$5:$I$38,ROWS(Graphs!$AN$3:$AN32)-1)</f>
        <v>0</v>
      </c>
      <c r="AP32" s="190" t="str">
        <f>PROPER(TRIM(INDEX('FR Y-15 Data'!$A$1:$A$35,MATCH(AQ32,'FR Y-15 Data'!$C$1:$C$35,0))))</f>
        <v>Rbs Citizens Financial Group, Inc.</v>
      </c>
      <c r="AQ32" s="5">
        <f t="array" ref="AQ32">INDEX(Indicators!$C$5:$C$38,SMALL(IF(Indicators!$J$5:$J$38=Graphs!AR32,ROW(Indicators!$J$5:$J$38),""),COUNTIF(Graphs!$AR$4:AR32,Graphs!AR32))-ROW(Indicators!$J$5)+1,0)</f>
        <v>1132449</v>
      </c>
      <c r="AR32" s="204">
        <f>LARGE(Indicators!$J$5:$J$38,ROWS(Graphs!$AR$3:$AR32)-1)</f>
        <v>0</v>
      </c>
      <c r="AT32" s="190" t="str">
        <f>PROPER(TRIM(INDEX('FR Y-15 Data'!$A$1:$A$35,MATCH(AU32,'FR Y-15 Data'!$C$1:$C$35,0))))</f>
        <v>Bancwest Corporation</v>
      </c>
      <c r="AU32" s="5">
        <f t="array" ref="AU32">INDEX(Indicators!$C$5:$C$38,SMALL(IF(Indicators!$K$5:$K$38=Graphs!AV32,ROW(Indicators!$K$5:$K$38),""),COUNTIF(Graphs!$AV$4:AV32,Graphs!AV32))-ROW(Indicators!$K$5)+1,0)</f>
        <v>1025608</v>
      </c>
      <c r="AV32" s="204">
        <f>LARGE(Indicators!$K$5:$K$38,ROWS(Graphs!$AV$3:$AV32)-1)</f>
        <v>15779.84</v>
      </c>
      <c r="AX32" s="190" t="str">
        <f>PROPER(TRIM(INDEX('FR Y-15 Data'!$A$1:$A$35,MATCH(AY32,'FR Y-15 Data'!$C$1:$C$35,0))))</f>
        <v>Bbva Compass Bancshares, Inc.</v>
      </c>
      <c r="AY32" s="5">
        <f t="array" ref="AY32">INDEX(Indicators!$C$5:$C$38,SMALL(IF(Indicators!$L$5:$L$38=Graphs!AZ32,ROW(Indicators!$L$5:$L$38),""),COUNTIF(Graphs!$AZ$4:AZ32,Graphs!AZ32))-ROW(Indicators!$L$5)+1,0)</f>
        <v>1078529</v>
      </c>
      <c r="AZ32" s="204">
        <f>LARGE(Indicators!$L$5:$L$38,ROWS(Graphs!$AZ$3:$AZ32)-1)</f>
        <v>1088.7339999999999</v>
      </c>
      <c r="BB32" s="190" t="str">
        <f>PROPER(TRIM(INDEX('FR Y-15 Data'!$A$1:$A$35,MATCH(BC32,'FR Y-15 Data'!$C$1:$C$35,0))))</f>
        <v>M&amp;T Bank Corporation</v>
      </c>
      <c r="BC32" s="5">
        <f t="array" ref="BC32">INDEX(Indicators!$C$5:$C$38,SMALL(IF(Indicators!$M$5:$M$38=Graphs!BD32,ROW(Indicators!$M$5:$M$38),""),COUNTIF(Graphs!$BD$4:BD32,Graphs!BD32))-ROW(Indicators!$M$5)+1,0)</f>
        <v>1037003</v>
      </c>
      <c r="BD32" s="204">
        <f>LARGE(Indicators!$M$5:$M$38,ROWS(Graphs!$BD$3:$BD32)-1)</f>
        <v>72.549000000000007</v>
      </c>
      <c r="BF32" s="190" t="str">
        <f>PROPER(TRIM(INDEX('FR Y-15 Data'!$A$1:$A$35,MATCH(BG32,'FR Y-15 Data'!$C$1:$C$35,0))))</f>
        <v>Bb&amp;T Corporation</v>
      </c>
      <c r="BG32" s="5">
        <f t="array" ref="BG32">INDEX(Indicators!$C$5:$C$38,SMALL(IF(Indicators!$N$5:$N$38=Graphs!BH32,ROW(Indicators!$N$5:$N$38),""),COUNTIF(Graphs!$BH$4:BH32,Graphs!BH32))-ROW(Indicators!$N$5)+1,0)</f>
        <v>1074156</v>
      </c>
      <c r="BH32" s="204">
        <f>LARGE(Indicators!$N$5:$N$38,ROWS(Graphs!$BH$3:$BH32)-1)</f>
        <v>634</v>
      </c>
      <c r="BJ32" s="190" t="str">
        <f>PROPER(TRIM(INDEX('FR Y-15 Data'!$A$1:$A$35,MATCH(BK32,'FR Y-15 Data'!$C$1:$C$35,0))))</f>
        <v>Deutsche Bank Trust Corporation</v>
      </c>
      <c r="BK32" s="5">
        <f t="array" ref="BK32">INDEX(Indicators!$C$5:$C$38,SMALL(IF(Indicators!$O$5:$O$38=Graphs!BL32,ROW(Indicators!$O$5:$O$38),""),COUNTIF(Graphs!$BL$4:BL32,Graphs!BL32))-ROW(Indicators!$O$5)+1,0)</f>
        <v>1032473</v>
      </c>
      <c r="BL32" s="204">
        <f>LARGE(Indicators!$O$5:$O$38,ROWS(Graphs!$BL$3:$BL32)-1)</f>
        <v>49</v>
      </c>
      <c r="BN32" s="190" t="str">
        <f>PROPER(TRIM(INDEX('FR Y-15 Data'!$A$1:$A$35,MATCH(BO32,'FR Y-15 Data'!$C$1:$C$35,0))))</f>
        <v>Td Bank Us Holding Company</v>
      </c>
      <c r="BO32" s="5">
        <f t="array" ref="BO32">INDEX(Scores!$C$10:$C$43,SMALL(IF(Scores!$P$10:$P$43=Graphs!BP32,ROW(Scores!$P$10:$P$43),""),COUNTIF(Graphs!$BP$4:BP32,Graphs!BP32))-ROW(Scores!$P$10)+1,0)</f>
        <v>1249196</v>
      </c>
      <c r="BP32" s="199">
        <f>LARGE(Scores!$P$10:$P$64,ROWS($BP$3:$BP32)-1)</f>
        <v>0</v>
      </c>
    </row>
    <row r="33" spans="16:68" ht="15" customHeight="1">
      <c r="P33" s="219"/>
      <c r="Q33" s="219"/>
      <c r="R33" s="190" t="str">
        <f>PROPER(TRIM(INDEX('FR Y-15 Data'!$A$1:$A$35,MATCH(S33,'FR Y-15 Data'!$C$1:$C$35,0))))</f>
        <v>Discover Financial Services</v>
      </c>
      <c r="S33" s="5">
        <f t="array" ref="S33">INDEX(Indicators!$C$5:$C$38,SMALL(IF(Indicators!$D$5:$D$38=Graphs!T33,ROW(Indicators!$D$5:$D$38),""),COUNTIF(Graphs!$T$4:T33,Graphs!T33))-ROW(Indicators!$D$5)+1,0)</f>
        <v>3846375</v>
      </c>
      <c r="T33" s="204">
        <f>LARGE(Indicators!$D$5:$D$38,ROWS(Graphs!$T$3:$T33)-1)</f>
        <v>95633.012000000002</v>
      </c>
      <c r="V33" s="190" t="str">
        <f>PROPER(TRIM(INDEX('FR Y-15 Data'!$A$1:$A$35,MATCH(W33,'FR Y-15 Data'!$C$1:$C$35,0))))</f>
        <v>Huntington Bancshares Incorporated</v>
      </c>
      <c r="W33" s="5">
        <f t="array" ref="W33">INDEX(Indicators!$C$5:$C$38,SMALL(IF(Indicators!$E$5:$E$38=Graphs!X33,ROW(Indicators!$E$5:$E$38),""),COUNTIF(Graphs!$X$4:X33,Graphs!X33))-ROW(Indicators!$E$5)+1,0)</f>
        <v>1068191</v>
      </c>
      <c r="X33" s="204">
        <f>LARGE(Indicators!$E$5:$E$38,ROWS(Graphs!$X$3:$X33)-1)</f>
        <v>1550.4159999999999</v>
      </c>
      <c r="Z33" s="190" t="str">
        <f>PROPER(TRIM(INDEX('FR Y-15 Data'!$A$1:$A$35,MATCH(AA33,'FR Y-15 Data'!$C$1:$C$35,0))))</f>
        <v>Keycorp</v>
      </c>
      <c r="AA33" s="5">
        <f t="array" ref="AA33">INDEX(Indicators!$C$5:$C$38,SMALL(IF(Indicators!$F$5:$F$38=Graphs!AB33,ROW(Indicators!$F$5:$F$38),""),COUNTIF(Graphs!$AB$4:AB33,Graphs!AB33))-ROW(Indicators!$F$5)+1,0)</f>
        <v>1068025</v>
      </c>
      <c r="AB33" s="204">
        <f>LARGE(Indicators!$F$5:$F$38,ROWS(Graphs!$AB$3:$AB33)-1)</f>
        <v>724.42899999999997</v>
      </c>
      <c r="AD33" s="190" t="str">
        <f>PROPER(TRIM(INDEX('FR Y-15 Data'!$A$1:$A$35,MATCH(AE33,'FR Y-15 Data'!$C$1:$C$35,0))))</f>
        <v>Bancwest Corporation</v>
      </c>
      <c r="AE33" s="5">
        <f t="array" ref="AE33">INDEX(Indicators!$C$5:$C$38,SMALL(IF(Indicators!$G$5:$G$38=Graphs!AF33,ROW(Indicators!$G$5:$G$38),""),COUNTIF(Graphs!$AF$4:AF33,Graphs!AF33))-ROW(Indicators!$G$5)+1,0)</f>
        <v>1025608</v>
      </c>
      <c r="AF33" s="204">
        <f>LARGE(Indicators!$G$5:$G$38,ROWS(Graphs!$AF$3:$AF33)-1)</f>
        <v>11550.342000000001</v>
      </c>
      <c r="AH33" s="190" t="str">
        <f>PROPER(TRIM(INDEX('FR Y-15 Data'!$A$1:$A$35,MATCH(AI33,'FR Y-15 Data'!$C$1:$C$35,0))))</f>
        <v>Comerica Incorporated</v>
      </c>
      <c r="AI33" s="5">
        <f t="array" ref="AI33">INDEX(Indicators!$C$5:$C$38,SMALL(IF(Indicators!$H$5:$H$38=Graphs!AJ33,ROW(Indicators!$H$5:$H$38),""),COUNTIF(Graphs!$AJ$4:AJ33,Graphs!AJ33))-ROW(Indicators!$H$5)+1,0)</f>
        <v>1199844</v>
      </c>
      <c r="AJ33" s="204">
        <f>LARGE(Indicators!$H$5:$H$38,ROWS(Graphs!$AJ$4:$AJ34)-1)</f>
        <v>245756.383</v>
      </c>
      <c r="AL33" s="190" t="str">
        <f>PROPER(TRIM(INDEX('FR Y-15 Data'!$A$1:$A$35,MATCH(AM33,'FR Y-15 Data'!$C$1:$C$35,0))))</f>
        <v>American Express Company</v>
      </c>
      <c r="AM33" s="5">
        <f t="array" ref="AM33">INDEX(Indicators!$C$5:$C$38,SMALL(IF(Indicators!$I$5:$I$38=Graphs!AN33,ROW(Indicators!$I$5:$I$38),""),COUNTIF(Graphs!$AN$4:AN33,Graphs!AN33))-ROW(Indicators!$I$5)+1,0)</f>
        <v>1275216</v>
      </c>
      <c r="AN33" s="204">
        <f>LARGE(Indicators!$I$5:$I$38,ROWS(Graphs!$AN$3:$AN33)-1)</f>
        <v>0</v>
      </c>
      <c r="AP33" s="190" t="str">
        <f>PROPER(TRIM(INDEX('FR Y-15 Data'!$A$1:$A$35,MATCH(AQ33,'FR Y-15 Data'!$C$1:$C$35,0))))</f>
        <v>Santander Holdings Usa, Inc.</v>
      </c>
      <c r="AQ33" s="5">
        <f t="array" ref="AQ33">INDEX(Indicators!$C$5:$C$38,SMALL(IF(Indicators!$J$5:$J$38=Graphs!AR33,ROW(Indicators!$J$5:$J$38),""),COUNTIF(Graphs!$AR$4:AR33,Graphs!AR33))-ROW(Indicators!$J$5)+1,0)</f>
        <v>3981856</v>
      </c>
      <c r="AR33" s="204">
        <f>LARGE(Indicators!$J$5:$J$38,ROWS(Graphs!$AR$3:$AR33)-1)</f>
        <v>0</v>
      </c>
      <c r="AT33" s="190" t="str">
        <f>PROPER(TRIM(INDEX('FR Y-15 Data'!$A$1:$A$35,MATCH(AU33,'FR Y-15 Data'!$C$1:$C$35,0))))</f>
        <v>Deutsche Bank Trust Corporation</v>
      </c>
      <c r="AU33" s="5">
        <f t="array" ref="AU33">INDEX(Indicators!$C$5:$C$38,SMALL(IF(Indicators!$K$5:$K$38=Graphs!AV33,ROW(Indicators!$K$5:$K$38),""),COUNTIF(Graphs!$AV$4:AV33,Graphs!AV33))-ROW(Indicators!$K$5)+1,0)</f>
        <v>1032473</v>
      </c>
      <c r="AV33" s="204">
        <f>LARGE(Indicators!$K$5:$K$38,ROWS(Graphs!$AV$3:$AV33)-1)</f>
        <v>14406</v>
      </c>
      <c r="AX33" s="190" t="str">
        <f>PROPER(TRIM(INDEX('FR Y-15 Data'!$A$1:$A$35,MATCH(AY33,'FR Y-15 Data'!$C$1:$C$35,0))))</f>
        <v>Rbs Citizens Financial Group, Inc.</v>
      </c>
      <c r="AY33" s="5">
        <f t="array" ref="AY33">INDEX(Indicators!$C$5:$C$38,SMALL(IF(Indicators!$L$5:$L$38=Graphs!AZ33,ROW(Indicators!$L$5:$L$38),""),COUNTIF(Graphs!$AZ$4:AZ33,Graphs!AZ33))-ROW(Indicators!$L$5)+1,0)</f>
        <v>1132449</v>
      </c>
      <c r="AZ33" s="204">
        <f>LARGE(Indicators!$L$5:$L$38,ROWS(Graphs!$AZ$3:$AZ33)-1)</f>
        <v>869.36400000000003</v>
      </c>
      <c r="BB33" s="190" t="str">
        <f>PROPER(TRIM(INDEX('FR Y-15 Data'!$A$1:$A$35,MATCH(BC33,'FR Y-15 Data'!$C$1:$C$35,0))))</f>
        <v>Bbva Compass Bancshares, Inc.</v>
      </c>
      <c r="BC33" s="5">
        <f t="array" ref="BC33">INDEX(Indicators!$C$5:$C$38,SMALL(IF(Indicators!$M$5:$M$38=Graphs!BD33,ROW(Indicators!$M$5:$M$38),""),COUNTIF(Graphs!$BD$4:BD33,Graphs!BD33))-ROW(Indicators!$M$5)+1,0)</f>
        <v>1078529</v>
      </c>
      <c r="BD33" s="204">
        <f>LARGE(Indicators!$M$5:$M$38,ROWS(Graphs!$BD$3:$BD33)-1)</f>
        <v>32.662999999999997</v>
      </c>
      <c r="BF33" s="190" t="str">
        <f>PROPER(TRIM(INDEX('FR Y-15 Data'!$A$1:$A$35,MATCH(BG33,'FR Y-15 Data'!$C$1:$C$35,0))))</f>
        <v>Bancwest Corporation</v>
      </c>
      <c r="BG33" s="5">
        <f t="array" ref="BG33">INDEX(Indicators!$C$5:$C$38,SMALL(IF(Indicators!$N$5:$N$38=Graphs!BH33,ROW(Indicators!$N$5:$N$38),""),COUNTIF(Graphs!$BH$4:BH33,Graphs!BH33))-ROW(Indicators!$N$5)+1,0)</f>
        <v>1025608</v>
      </c>
      <c r="BH33" s="204">
        <f>LARGE(Indicators!$N$5:$N$38,ROWS(Graphs!$BH$3:$BH33)-1)</f>
        <v>504</v>
      </c>
      <c r="BJ33" s="190" t="str">
        <f>PROPER(TRIM(INDEX('FR Y-15 Data'!$A$1:$A$35,MATCH(BK33,'FR Y-15 Data'!$C$1:$C$35,0))))</f>
        <v>M&amp;T Bank Corporation</v>
      </c>
      <c r="BK33" s="5">
        <f t="array" ref="BK33">INDEX(Indicators!$C$5:$C$38,SMALL(IF(Indicators!$O$5:$O$38=Graphs!BL33,ROW(Indicators!$O$5:$O$38),""),COUNTIF(Graphs!$BL$4:BL33,Graphs!BL33))-ROW(Indicators!$O$5)+1,0)</f>
        <v>1037003</v>
      </c>
      <c r="BL33" s="204">
        <f>LARGE(Indicators!$O$5:$O$38,ROWS(Graphs!$BL$3:$BL33)-1)</f>
        <v>30.274000000000001</v>
      </c>
      <c r="BN33" s="190" t="str">
        <f>PROPER(TRIM(INDEX('FR Y-15 Data'!$A$1:$A$35,MATCH(BO33,'FR Y-15 Data'!$C$1:$C$35,0))))</f>
        <v>U.S. Bancorp</v>
      </c>
      <c r="BO33" s="5">
        <f t="array" ref="BO33">INDEX(Scores!$C$10:$C$43,SMALL(IF(Scores!$P$10:$P$43=Graphs!BP33,ROW(Scores!$P$10:$P$43),""),COUNTIF(Graphs!$BP$4:BP33,Graphs!BP33))-ROW(Scores!$P$10)+1,0)</f>
        <v>1119794</v>
      </c>
      <c r="BP33" s="199">
        <f>LARGE(Scores!$P$10:$P$64,ROWS($BP$3:$BP33)-1)</f>
        <v>0</v>
      </c>
    </row>
    <row r="34" spans="16:68" ht="15" customHeight="1">
      <c r="P34" s="219"/>
      <c r="Q34" s="219"/>
      <c r="R34" s="190" t="str">
        <f>PROPER(TRIM(INDEX('FR Y-15 Data'!$A$1:$A$35,MATCH(S34,'FR Y-15 Data'!$C$1:$C$35,0))))</f>
        <v>Zions Bancorporation</v>
      </c>
      <c r="S34" s="5">
        <f t="array" ref="S34">INDEX(Indicators!$C$5:$C$38,SMALL(IF(Indicators!$D$5:$D$38=Graphs!T34,ROW(Indicators!$D$5:$D$38),""),COUNTIF(Graphs!$T$4:T34,Graphs!T34))-ROW(Indicators!$D$5)+1,0)</f>
        <v>1027004</v>
      </c>
      <c r="T34" s="204">
        <f>LARGE(Indicators!$D$5:$D$38,ROWS(Graphs!$T$3:$T34)-1)</f>
        <v>75164.967999999993</v>
      </c>
      <c r="V34" s="190" t="str">
        <f>PROPER(TRIM(INDEX('FR Y-15 Data'!$A$1:$A$35,MATCH(W34,'FR Y-15 Data'!$C$1:$C$35,0))))</f>
        <v>Bb&amp;T Corporation</v>
      </c>
      <c r="W34" s="5">
        <f t="array" ref="W34">INDEX(Indicators!$C$5:$C$38,SMALL(IF(Indicators!$E$5:$E$38=Graphs!X34,ROW(Indicators!$E$5:$E$38),""),COUNTIF(Graphs!$X$4:X34,Graphs!X34))-ROW(Indicators!$E$5)+1,0)</f>
        <v>1074156</v>
      </c>
      <c r="X34" s="204">
        <f>LARGE(Indicators!$E$5:$E$38,ROWS(Graphs!$X$3:$X34)-1)</f>
        <v>1470.9829999999999</v>
      </c>
      <c r="Z34" s="190" t="str">
        <f>PROPER(TRIM(INDEX('FR Y-15 Data'!$A$1:$A$35,MATCH(AA34,'FR Y-15 Data'!$C$1:$C$35,0))))</f>
        <v>Santander Holdings Usa, Inc.</v>
      </c>
      <c r="AA34" s="5">
        <f t="array" ref="AA34">INDEX(Indicators!$C$5:$C$38,SMALL(IF(Indicators!$F$5:$F$38=Graphs!AB34,ROW(Indicators!$F$5:$F$38),""),COUNTIF(Graphs!$AB$4:AB34,Graphs!AB34))-ROW(Indicators!$F$5)+1,0)</f>
        <v>3981856</v>
      </c>
      <c r="AB34" s="204">
        <f>LARGE(Indicators!$F$5:$F$38,ROWS(Graphs!$AB$3:$AB34)-1)</f>
        <v>401.81799999999998</v>
      </c>
      <c r="AD34" s="190" t="str">
        <f>PROPER(TRIM(INDEX('FR Y-15 Data'!$A$1:$A$35,MATCH(AE34,'FR Y-15 Data'!$C$1:$C$35,0))))</f>
        <v>Zions Bancorporation</v>
      </c>
      <c r="AE34" s="5">
        <f t="array" ref="AE34">INDEX(Indicators!$C$5:$C$38,SMALL(IF(Indicators!$G$5:$G$38=Graphs!AF34,ROW(Indicators!$G$5:$G$38),""),COUNTIF(Graphs!$AF$4:AF34,Graphs!AF34))-ROW(Indicators!$G$5)+1,0)</f>
        <v>1027004</v>
      </c>
      <c r="AF34" s="204">
        <f>LARGE(Indicators!$G$5:$G$38,ROWS(Graphs!$AF$3:$AF34)-1)</f>
        <v>10865.665999999999</v>
      </c>
      <c r="AH34" s="190" t="str">
        <f>PROPER(TRIM(INDEX('FR Y-15 Data'!$A$1:$A$35,MATCH(AI34,'FR Y-15 Data'!$C$1:$C$35,0))))</f>
        <v>Bbva Compass Bancshares, Inc.</v>
      </c>
      <c r="AI34" s="5">
        <f t="array" ref="AI34">INDEX(Indicators!$C$5:$C$38,SMALL(IF(Indicators!$H$5:$H$38=Graphs!AJ34,ROW(Indicators!$H$5:$H$38),""),COUNTIF(Graphs!$AJ$4:AJ34,Graphs!AJ34))-ROW(Indicators!$H$5)+1,0)</f>
        <v>1078529</v>
      </c>
      <c r="AJ34" s="204">
        <f>LARGE(Indicators!$H$5:$H$38,ROWS(Graphs!$AJ$4:$AJ35)-1)</f>
        <v>198758.14</v>
      </c>
      <c r="AL34" s="190" t="str">
        <f>PROPER(TRIM(INDEX('FR Y-15 Data'!$A$1:$A$35,MATCH(AM34,'FR Y-15 Data'!$C$1:$C$35,0))))</f>
        <v>Deutsche Bank Trust Corporation</v>
      </c>
      <c r="AM34" s="5">
        <f t="array" ref="AM34">INDEX(Indicators!$C$5:$C$38,SMALL(IF(Indicators!$I$5:$I$38=Graphs!AN34,ROW(Indicators!$I$5:$I$38),""),COUNTIF(Graphs!$AN$4:AN34,Graphs!AN34))-ROW(Indicators!$I$5)+1,0)</f>
        <v>1032473</v>
      </c>
      <c r="AN34" s="204">
        <f>LARGE(Indicators!$I$5:$I$38,ROWS(Graphs!$AN$3:$AN34)-1)</f>
        <v>0</v>
      </c>
      <c r="AP34" s="190" t="str">
        <f>PROPER(TRIM(INDEX('FR Y-15 Data'!$A$1:$A$35,MATCH(AQ34,'FR Y-15 Data'!$C$1:$C$35,0))))</f>
        <v>State Street Corporation</v>
      </c>
      <c r="AQ34" s="5">
        <f t="array" ref="AQ34">INDEX(Indicators!$C$5:$C$38,SMALL(IF(Indicators!$J$5:$J$38=Graphs!AR34,ROW(Indicators!$J$5:$J$38),""),COUNTIF(Graphs!$AR$4:AR34,Graphs!AR34))-ROW(Indicators!$J$5)+1,0)</f>
        <v>1111435</v>
      </c>
      <c r="AR34" s="204">
        <f>LARGE(Indicators!$J$5:$J$38,ROWS(Graphs!$AR$3:$AR34)-1)</f>
        <v>0</v>
      </c>
      <c r="AT34" s="190" t="str">
        <f>PROPER(TRIM(INDEX('FR Y-15 Data'!$A$1:$A$35,MATCH(AU34,'FR Y-15 Data'!$C$1:$C$35,0))))</f>
        <v>Discover Financial Services</v>
      </c>
      <c r="AU34" s="5">
        <f t="array" ref="AU34">INDEX(Indicators!$C$5:$C$38,SMALL(IF(Indicators!$K$5:$K$38=Graphs!AV34,ROW(Indicators!$K$5:$K$38),""),COUNTIF(Graphs!$AV$4:AV34,Graphs!AV34))-ROW(Indicators!$K$5)+1,0)</f>
        <v>3846375</v>
      </c>
      <c r="AV34" s="204">
        <f>LARGE(Indicators!$K$5:$K$38,ROWS(Graphs!$AV$3:$AV34)-1)</f>
        <v>11631.07</v>
      </c>
      <c r="AX34" s="190" t="str">
        <f>PROPER(TRIM(INDEX('FR Y-15 Data'!$A$1:$A$35,MATCH(AY34,'FR Y-15 Data'!$C$1:$C$35,0))))</f>
        <v>M&amp;T Bank Corporation</v>
      </c>
      <c r="AY34" s="5">
        <f t="array" ref="AY34">INDEX(Indicators!$C$5:$C$38,SMALL(IF(Indicators!$L$5:$L$38=Graphs!AZ34,ROW(Indicators!$L$5:$L$38),""),COUNTIF(Graphs!$AZ$4:AZ34,Graphs!AZ34))-ROW(Indicators!$L$5)+1,0)</f>
        <v>1037003</v>
      </c>
      <c r="AZ34" s="204">
        <f>LARGE(Indicators!$L$5:$L$38,ROWS(Graphs!$AZ$3:$AZ34)-1)</f>
        <v>587.51400000000001</v>
      </c>
      <c r="BB34" s="190" t="str">
        <f>PROPER(TRIM(INDEX('FR Y-15 Data'!$A$1:$A$35,MATCH(BC34,'FR Y-15 Data'!$C$1:$C$35,0))))</f>
        <v>Discover Financial Services</v>
      </c>
      <c r="BC34" s="5">
        <f t="array" ref="BC34">INDEX(Indicators!$C$5:$C$38,SMALL(IF(Indicators!$M$5:$M$38=Graphs!BD34,ROW(Indicators!$M$5:$M$38),""),COUNTIF(Graphs!$BD$4:BD34,Graphs!BD34))-ROW(Indicators!$M$5)+1,0)</f>
        <v>3846375</v>
      </c>
      <c r="BD34" s="204">
        <f>LARGE(Indicators!$M$5:$M$38,ROWS(Graphs!$BD$3:$BD34)-1)</f>
        <v>4.0979999999999999</v>
      </c>
      <c r="BF34" s="190" t="str">
        <f>PROPER(TRIM(INDEX('FR Y-15 Data'!$A$1:$A$35,MATCH(BG34,'FR Y-15 Data'!$C$1:$C$35,0))))</f>
        <v>M&amp;T Bank Corporation</v>
      </c>
      <c r="BG34" s="5">
        <f t="array" ref="BG34">INDEX(Indicators!$C$5:$C$38,SMALL(IF(Indicators!$N$5:$N$38=Graphs!BH34,ROW(Indicators!$N$5:$N$38),""),COUNTIF(Graphs!$BH$4:BH34,Graphs!BH34))-ROW(Indicators!$N$5)+1,0)</f>
        <v>1037003</v>
      </c>
      <c r="BH34" s="204">
        <f>LARGE(Indicators!$N$5:$N$38,ROWS(Graphs!$BH$3:$BH34)-1)</f>
        <v>272.875</v>
      </c>
      <c r="BJ34" s="190" t="str">
        <f>PROPER(TRIM(INDEX('FR Y-15 Data'!$A$1:$A$35,MATCH(BK34,'FR Y-15 Data'!$C$1:$C$35,0))))</f>
        <v>Keycorp</v>
      </c>
      <c r="BK34" s="5">
        <f t="array" ref="BK34">INDEX(Indicators!$C$5:$C$38,SMALL(IF(Indicators!$O$5:$O$38=Graphs!BL34,ROW(Indicators!$O$5:$O$38),""),COUNTIF(Graphs!$BL$4:BL34,Graphs!BL34))-ROW(Indicators!$O$5)+1,0)</f>
        <v>1068025</v>
      </c>
      <c r="BL34" s="204">
        <f>LARGE(Indicators!$O$5:$O$38,ROWS(Graphs!$BL$3:$BL34)-1)</f>
        <v>27</v>
      </c>
      <c r="BN34" s="190" t="str">
        <f>PROPER(TRIM(INDEX('FR Y-15 Data'!$A$1:$A$35,MATCH(BO34,'FR Y-15 Data'!$C$1:$C$35,0))))</f>
        <v>Unionbancal Corporation</v>
      </c>
      <c r="BO34" s="5">
        <f t="array" ref="BO34">INDEX(Scores!$C$10:$C$43,SMALL(IF(Scores!$P$10:$P$43=Graphs!BP34,ROW(Scores!$P$10:$P$43),""),COUNTIF(Graphs!$BP$4:BP34,Graphs!BP34))-ROW(Scores!$P$10)+1,0)</f>
        <v>1378434</v>
      </c>
      <c r="BP34" s="199">
        <f>LARGE(Scores!$P$10:$P$64,ROWS($BP$3:$BP34)-1)</f>
        <v>0</v>
      </c>
    </row>
    <row r="35" spans="16:68" ht="15" customHeight="1">
      <c r="P35" s="219"/>
      <c r="Q35" s="219"/>
      <c r="R35" s="190" t="str">
        <f>PROPER(TRIM(INDEX('FR Y-15 Data'!$A$1:$A$35,MATCH(S35,'FR Y-15 Data'!$C$1:$C$35,0))))</f>
        <v>Huntington Bancshares Incorporated</v>
      </c>
      <c r="S35" s="5">
        <f t="array" ref="S35">INDEX(Indicators!$C$5:$C$38,SMALL(IF(Indicators!$D$5:$D$38=Graphs!T35,ROW(Indicators!$D$5:$D$38),""),COUNTIF(Graphs!$T$4:T35,Graphs!T35))-ROW(Indicators!$D$5)+1,0)</f>
        <v>1068191</v>
      </c>
      <c r="T35" s="204">
        <f>LARGE(Indicators!$D$5:$D$38,ROWS(Graphs!$T$3:$T35)-1)</f>
        <v>64612.413999999997</v>
      </c>
      <c r="V35" s="190" t="str">
        <f>PROPER(TRIM(INDEX('FR Y-15 Data'!$A$1:$A$35,MATCH(W35,'FR Y-15 Data'!$C$1:$C$35,0))))</f>
        <v>Regions Financial Corporation</v>
      </c>
      <c r="W35" s="5">
        <f t="array" ref="W35">INDEX(Indicators!$C$5:$C$38,SMALL(IF(Indicators!$E$5:$E$38=Graphs!X35,ROW(Indicators!$E$5:$E$38),""),COUNTIF(Graphs!$X$4:X35,Graphs!X35))-ROW(Indicators!$E$5)+1,0)</f>
        <v>3242838</v>
      </c>
      <c r="X35" s="204">
        <f>LARGE(Indicators!$E$5:$E$38,ROWS(Graphs!$X$3:$X35)-1)</f>
        <v>1253.874</v>
      </c>
      <c r="Z35" s="190" t="str">
        <f>PROPER(TRIM(INDEX('FR Y-15 Data'!$A$1:$A$35,MATCH(AA35,'FR Y-15 Data'!$C$1:$C$35,0))))</f>
        <v>Huntington Bancshares Incorporated</v>
      </c>
      <c r="AA35" s="5">
        <f t="array" ref="AA35">INDEX(Indicators!$C$5:$C$38,SMALL(IF(Indicators!$F$5:$F$38=Graphs!AB35,ROW(Indicators!$F$5:$F$38),""),COUNTIF(Graphs!$AB$4:AB35,Graphs!AB35))-ROW(Indicators!$F$5)+1,0)</f>
        <v>1068191</v>
      </c>
      <c r="AB35" s="204">
        <f>LARGE(Indicators!$F$5:$F$38,ROWS(Graphs!$AB$3:$AB35)-1)</f>
        <v>313.49700000000001</v>
      </c>
      <c r="AD35" s="190" t="str">
        <f>PROPER(TRIM(INDEX('FR Y-15 Data'!$A$1:$A$35,MATCH(AE35,'FR Y-15 Data'!$C$1:$C$35,0))))</f>
        <v>Td Bank Us Holding Company</v>
      </c>
      <c r="AE35" s="5">
        <f t="array" ref="AE35">INDEX(Indicators!$C$5:$C$38,SMALL(IF(Indicators!$G$5:$G$38=Graphs!AF35,ROW(Indicators!$G$5:$G$38),""),COUNTIF(Graphs!$AF$4:AF35,Graphs!AF35))-ROW(Indicators!$G$5)+1,0)</f>
        <v>1249196</v>
      </c>
      <c r="AF35" s="204">
        <f>LARGE(Indicators!$G$5:$G$38,ROWS(Graphs!$AF$3:$AF35)-1)</f>
        <v>8343.5339999999997</v>
      </c>
      <c r="AH35" s="190" t="str">
        <f>PROPER(TRIM(INDEX('FR Y-15 Data'!$A$1:$A$35,MATCH(AI35,'FR Y-15 Data'!$C$1:$C$35,0))))</f>
        <v>American Express Company</v>
      </c>
      <c r="AI35" s="5">
        <f t="array" ref="AI35">INDEX(Indicators!$C$5:$C$38,SMALL(IF(Indicators!$H$5:$H$38=Graphs!AJ35,ROW(Indicators!$H$5:$H$38),""),COUNTIF(Graphs!$AJ$4:AJ35,Graphs!AJ35))-ROW(Indicators!$H$5)+1,0)</f>
        <v>1275216</v>
      </c>
      <c r="AJ35" s="204">
        <f>LARGE(Indicators!$H$5:$H$38,ROWS(Graphs!$AJ$4:$AJ36)-1)</f>
        <v>143718</v>
      </c>
      <c r="AL35" s="190" t="str">
        <f>PROPER(TRIM(INDEX('FR Y-15 Data'!$A$1:$A$35,MATCH(AM35,'FR Y-15 Data'!$C$1:$C$35,0))))</f>
        <v>Discover Financial Services</v>
      </c>
      <c r="AM35" s="5">
        <f t="array" ref="AM35">INDEX(Indicators!$C$5:$C$38,SMALL(IF(Indicators!$I$5:$I$38=Graphs!AN35,ROW(Indicators!$I$5:$I$38),""),COUNTIF(Graphs!$AN$4:AN35,Graphs!AN35))-ROW(Indicators!$I$5)+1,0)</f>
        <v>3846375</v>
      </c>
      <c r="AN35" s="204">
        <f>LARGE(Indicators!$I$5:$I$38,ROWS(Graphs!$AN$3:$AN35)-1)</f>
        <v>0</v>
      </c>
      <c r="AP35" s="190" t="str">
        <f>PROPER(TRIM(INDEX('FR Y-15 Data'!$A$1:$A$35,MATCH(AQ35,'FR Y-15 Data'!$C$1:$C$35,0))))</f>
        <v>Td Bank Us Holding Company</v>
      </c>
      <c r="AQ35" s="5">
        <f t="array" ref="AQ35">INDEX(Indicators!$C$5:$C$38,SMALL(IF(Indicators!$J$5:$J$38=Graphs!AR35,ROW(Indicators!$J$5:$J$38),""),COUNTIF(Graphs!$AR$4:AR35,Graphs!AR35))-ROW(Indicators!$J$5)+1,0)</f>
        <v>1249196</v>
      </c>
      <c r="AR35" s="204">
        <f>LARGE(Indicators!$J$5:$J$38,ROWS(Graphs!$AR$3:$AR35)-1)</f>
        <v>0</v>
      </c>
      <c r="AT35" s="190" t="str">
        <f>PROPER(TRIM(INDEX('FR Y-15 Data'!$A$1:$A$35,MATCH(AU35,'FR Y-15 Data'!$C$1:$C$35,0))))</f>
        <v>Huntington Bancshares Incorporated</v>
      </c>
      <c r="AU35" s="5">
        <f t="array" ref="AU35">INDEX(Indicators!$C$5:$C$38,SMALL(IF(Indicators!$K$5:$K$38=Graphs!AV35,ROW(Indicators!$K$5:$K$38),""),COUNTIF(Graphs!$AV$4:AV35,Graphs!AV35))-ROW(Indicators!$K$5)+1,0)</f>
        <v>1068191</v>
      </c>
      <c r="AV35" s="204">
        <f>LARGE(Indicators!$K$5:$K$38,ROWS(Graphs!$AV$3:$AV35)-1)</f>
        <v>7580.2389999999996</v>
      </c>
      <c r="AX35" s="190" t="str">
        <f>PROPER(TRIM(INDEX('FR Y-15 Data'!$A$1:$A$35,MATCH(AY35,'FR Y-15 Data'!$C$1:$C$35,0))))</f>
        <v>Discover Financial Services</v>
      </c>
      <c r="AY35" s="5">
        <f t="array" ref="AY35">INDEX(Indicators!$C$5:$C$38,SMALL(IF(Indicators!$L$5:$L$38=Graphs!AZ35,ROW(Indicators!$L$5:$L$38),""),COUNTIF(Graphs!$AZ$4:AZ35,Graphs!AZ35))-ROW(Indicators!$L$5)+1,0)</f>
        <v>3846375</v>
      </c>
      <c r="AZ35" s="204">
        <f>LARGE(Indicators!$L$5:$L$38,ROWS(Graphs!$AZ$3:$AZ35)-1)</f>
        <v>559.48199999999997</v>
      </c>
      <c r="BB35" s="190" t="str">
        <f>PROPER(TRIM(INDEX('FR Y-15 Data'!$A$1:$A$35,MATCH(BC35,'FR Y-15 Data'!$C$1:$C$35,0))))</f>
        <v>Rbs Citizens Financial Group, Inc.</v>
      </c>
      <c r="BC35" s="5">
        <f t="array" ref="BC35">INDEX(Indicators!$C$5:$C$38,SMALL(IF(Indicators!$M$5:$M$38=Graphs!BD35,ROW(Indicators!$M$5:$M$38),""),COUNTIF(Graphs!$BD$4:BD35,Graphs!BD35))-ROW(Indicators!$M$5)+1,0)</f>
        <v>1132449</v>
      </c>
      <c r="BD35" s="204">
        <f>LARGE(Indicators!$M$5:$M$38,ROWS(Graphs!$BD$3:$BD35)-1)</f>
        <v>0.73499999999999999</v>
      </c>
      <c r="BF35" s="190" t="str">
        <f>PROPER(TRIM(INDEX('FR Y-15 Data'!$A$1:$A$35,MATCH(BG35,'FR Y-15 Data'!$C$1:$C$35,0))))</f>
        <v>Discover Financial Services</v>
      </c>
      <c r="BG35" s="5">
        <f t="array" ref="BG35">INDEX(Indicators!$C$5:$C$38,SMALL(IF(Indicators!$N$5:$N$38=Graphs!BH35,ROW(Indicators!$N$5:$N$38),""),COUNTIF(Graphs!$BH$4:BH35,Graphs!BH35))-ROW(Indicators!$N$5)+1,0)</f>
        <v>3846375</v>
      </c>
      <c r="BH35" s="204">
        <f>LARGE(Indicators!$N$5:$N$38,ROWS(Graphs!$BH$3:$BH35)-1)</f>
        <v>192</v>
      </c>
      <c r="BJ35" s="190" t="str">
        <f>PROPER(TRIM(INDEX('FR Y-15 Data'!$A$1:$A$35,MATCH(BK35,'FR Y-15 Data'!$C$1:$C$35,0))))</f>
        <v>Discover Financial Services</v>
      </c>
      <c r="BK35" s="5">
        <f t="array" ref="BK35">INDEX(Indicators!$C$5:$C$38,SMALL(IF(Indicators!$O$5:$O$38=Graphs!BL35,ROW(Indicators!$O$5:$O$38),""),COUNTIF(Graphs!$BL$4:BL35,Graphs!BL35))-ROW(Indicators!$O$5)+1,0)</f>
        <v>3846375</v>
      </c>
      <c r="BL35" s="204">
        <f>LARGE(Indicators!$O$5:$O$38,ROWS(Graphs!$BL$3:$BL35)-1)</f>
        <v>21</v>
      </c>
      <c r="BN35" s="190" t="str">
        <f>PROPER(TRIM(INDEX('FR Y-15 Data'!$A$1:$A$35,MATCH(BO35,'FR Y-15 Data'!$C$1:$C$35,0))))</f>
        <v>Wells Fargo &amp; Company</v>
      </c>
      <c r="BO35" s="5">
        <f t="array" ref="BO35">INDEX(Scores!$C$10:$C$43,SMALL(IF(Scores!$P$10:$P$43=Graphs!BP35,ROW(Scores!$P$10:$P$43),""),COUNTIF(Graphs!$BP$4:BP35,Graphs!BP35))-ROW(Scores!$P$10)+1,0)</f>
        <v>1120754</v>
      </c>
      <c r="BP35" s="199">
        <f>LARGE(Scores!$P$10:$P$64,ROWS($BP$3:$BP35)-1)</f>
        <v>0</v>
      </c>
    </row>
    <row r="36" spans="16:68" ht="15" customHeight="1">
      <c r="P36" s="219"/>
      <c r="Q36" s="219"/>
      <c r="R36" s="190" t="str">
        <f>PROPER(TRIM(INDEX('FR Y-15 Data'!$A$1:$A$35,MATCH(S36,'FR Y-15 Data'!$C$1:$C$35,0))))</f>
        <v>Deutsche Bank Trust Corporation</v>
      </c>
      <c r="S36" s="5">
        <f t="array" ref="S36">INDEX(Indicators!$C$5:$C$38,SMALL(IF(Indicators!$D$5:$D$38=Graphs!T36,ROW(Indicators!$D$5:$D$38),""),COUNTIF(Graphs!$T$4:T36,Graphs!T36))-ROW(Indicators!$D$5)+1,0)</f>
        <v>1032473</v>
      </c>
      <c r="T36" s="204">
        <f>LARGE(Indicators!$D$5:$D$38,ROWS(Graphs!$T$3:$T36)-1)</f>
        <v>63609</v>
      </c>
      <c r="V36" s="190" t="str">
        <f>PROPER(TRIM(INDEX('FR Y-15 Data'!$A$1:$A$35,MATCH(W36,'FR Y-15 Data'!$C$1:$C$35,0))))</f>
        <v>Bancwest Corporation</v>
      </c>
      <c r="W36" s="5">
        <f t="array" ref="W36">INDEX(Indicators!$C$5:$C$38,SMALL(IF(Indicators!$E$5:$E$38=Graphs!X36,ROW(Indicators!$E$5:$E$38),""),COUNTIF(Graphs!$X$4:X36,Graphs!X36))-ROW(Indicators!$E$5)+1,0)</f>
        <v>1025608</v>
      </c>
      <c r="X36" s="204">
        <f>LARGE(Indicators!$E$5:$E$38,ROWS(Graphs!$X$3:$X36)-1)</f>
        <v>889.00699999999995</v>
      </c>
      <c r="Z36" s="190" t="str">
        <f>PROPER(TRIM(INDEX('FR Y-15 Data'!$A$1:$A$35,MATCH(AA36,'FR Y-15 Data'!$C$1:$C$35,0))))</f>
        <v>Discover Financial Services</v>
      </c>
      <c r="AA36" s="5">
        <f t="array" ref="AA36">INDEX(Indicators!$C$5:$C$38,SMALL(IF(Indicators!$F$5:$F$38=Graphs!AB36,ROW(Indicators!$F$5:$F$38),""),COUNTIF(Graphs!$AB$4:AB36,Graphs!AB36))-ROW(Indicators!$F$5)+1,0)</f>
        <v>3846375</v>
      </c>
      <c r="AB36" s="204">
        <f>LARGE(Indicators!$F$5:$F$38,ROWS(Graphs!$AB$3:$AB36)-1)</f>
        <v>295.98500000000001</v>
      </c>
      <c r="AD36" s="190" t="str">
        <f>PROPER(TRIM(INDEX('FR Y-15 Data'!$A$1:$A$35,MATCH(AE36,'FR Y-15 Data'!$C$1:$C$35,0))))</f>
        <v>Rbs Citizens Financial Group, Inc.</v>
      </c>
      <c r="AE36" s="5">
        <f t="array" ref="AE36">INDEX(Indicators!$C$5:$C$38,SMALL(IF(Indicators!$G$5:$G$38=Graphs!AF36,ROW(Indicators!$G$5:$G$38),""),COUNTIF(Graphs!$AF$4:AF36,Graphs!AF36))-ROW(Indicators!$G$5)+1,0)</f>
        <v>1132449</v>
      </c>
      <c r="AF36" s="204">
        <f>LARGE(Indicators!$G$5:$G$38,ROWS(Graphs!$AF$3:$AF36)-1)</f>
        <v>1350</v>
      </c>
      <c r="AH36" s="190" t="str">
        <f>PROPER(TRIM(INDEX('FR Y-15 Data'!$A$1:$A$35,MATCH(AI36,'FR Y-15 Data'!$C$1:$C$35,0))))</f>
        <v>Santander Holdings Usa, Inc.</v>
      </c>
      <c r="AI36" s="5">
        <f t="array" ref="AI36">INDEX(Indicators!$C$5:$C$38,SMALL(IF(Indicators!$H$5:$H$38=Graphs!AJ36,ROW(Indicators!$H$5:$H$38),""),COUNTIF(Graphs!$AJ$4:AJ36,Graphs!AJ36))-ROW(Indicators!$H$5)+1,0)</f>
        <v>3981856</v>
      </c>
      <c r="AJ36" s="204">
        <f>LARGE(Indicators!$H$5:$H$38,ROWS(Graphs!$AJ$4:$AJ37)-1)</f>
        <v>24074.151000000002</v>
      </c>
      <c r="AL36" s="190" t="str">
        <f>PROPER(TRIM(INDEX('FR Y-15 Data'!$A$1:$A$35,MATCH(AM36,'FR Y-15 Data'!$C$1:$C$35,0))))</f>
        <v>Santander Holdings Usa, Inc.</v>
      </c>
      <c r="AM36" s="5">
        <f t="array" ref="AM36">INDEX(Indicators!$C$5:$C$38,SMALL(IF(Indicators!$I$5:$I$38=Graphs!AN36,ROW(Indicators!$I$5:$I$38),""),COUNTIF(Graphs!$AN$4:AN36,Graphs!AN36))-ROW(Indicators!$I$5)+1,0)</f>
        <v>3981856</v>
      </c>
      <c r="AN36" s="204">
        <f>LARGE(Indicators!$I$5:$I$38,ROWS(Graphs!$AN$3:$AN36)-1)</f>
        <v>0</v>
      </c>
      <c r="AP36" s="190" t="str">
        <f>PROPER(TRIM(INDEX('FR Y-15 Data'!$A$1:$A$35,MATCH(AQ36,'FR Y-15 Data'!$C$1:$C$35,0))))</f>
        <v>Unionbancal Corporation</v>
      </c>
      <c r="AQ36" s="5">
        <f t="array" ref="AQ36">INDEX(Indicators!$C$5:$C$38,SMALL(IF(Indicators!$J$5:$J$38=Graphs!AR36,ROW(Indicators!$J$5:$J$38),""),COUNTIF(Graphs!$AR$4:AR36,Graphs!AR36))-ROW(Indicators!$J$5)+1,0)</f>
        <v>1378434</v>
      </c>
      <c r="AR36" s="204">
        <f>LARGE(Indicators!$J$5:$J$38,ROWS(Graphs!$AR$3:$AR36)-1)</f>
        <v>0</v>
      </c>
      <c r="AT36" s="190" t="str">
        <f>PROPER(TRIM(INDEX('FR Y-15 Data'!$A$1:$A$35,MATCH(AU36,'FR Y-15 Data'!$C$1:$C$35,0))))</f>
        <v>Zions Bancorporation</v>
      </c>
      <c r="AU36" s="5">
        <f t="array" ref="AU36">INDEX(Indicators!$C$5:$C$38,SMALL(IF(Indicators!$K$5:$K$38=Graphs!AV36,ROW(Indicators!$K$5:$K$38),""),COUNTIF(Graphs!$AV$4:AV36,Graphs!AV36))-ROW(Indicators!$K$5)+1,0)</f>
        <v>1027004</v>
      </c>
      <c r="AV36" s="204">
        <f>LARGE(Indicators!$K$5:$K$38,ROWS(Graphs!$AV$3:$AV36)-1)</f>
        <v>3048.64</v>
      </c>
      <c r="AX36" s="190" t="str">
        <f>PROPER(TRIM(INDEX('FR Y-15 Data'!$A$1:$A$35,MATCH(AY36,'FR Y-15 Data'!$C$1:$C$35,0))))</f>
        <v>Deutsche Bank Trust Corporation</v>
      </c>
      <c r="AY36" s="5">
        <f t="array" ref="AY36">INDEX(Indicators!$C$5:$C$38,SMALL(IF(Indicators!$L$5:$L$38=Graphs!AZ36,ROW(Indicators!$L$5:$L$38),""),COUNTIF(Graphs!$AZ$4:AZ36,Graphs!AZ36))-ROW(Indicators!$L$5)+1,0)</f>
        <v>1032473</v>
      </c>
      <c r="AZ36" s="204">
        <f>LARGE(Indicators!$L$5:$L$38,ROWS(Graphs!$AZ$3:$AZ36)-1)</f>
        <v>52</v>
      </c>
      <c r="BB36" s="190" t="str">
        <f>PROPER(TRIM(INDEX('FR Y-15 Data'!$A$1:$A$35,MATCH(BC36,'FR Y-15 Data'!$C$1:$C$35,0))))</f>
        <v>American Express Company</v>
      </c>
      <c r="BC36" s="5">
        <f t="array" ref="BC36">INDEX(Indicators!$C$5:$C$38,SMALL(IF(Indicators!$M$5:$M$38=Graphs!BD36,ROW(Indicators!$M$5:$M$38),""),COUNTIF(Graphs!$BD$4:BD36,Graphs!BD36))-ROW(Indicators!$M$5)+1,0)</f>
        <v>1275216</v>
      </c>
      <c r="BD36" s="204">
        <f>LARGE(Indicators!$M$5:$M$38,ROWS(Graphs!$BD$3:$BD36)-1)</f>
        <v>0</v>
      </c>
      <c r="BF36" s="190" t="str">
        <f>PROPER(TRIM(INDEX('FR Y-15 Data'!$A$1:$A$35,MATCH(BG36,'FR Y-15 Data'!$C$1:$C$35,0))))</f>
        <v>Zions Bancorporation</v>
      </c>
      <c r="BG36" s="5">
        <f t="array" ref="BG36">INDEX(Indicators!$C$5:$C$38,SMALL(IF(Indicators!$N$5:$N$38=Graphs!BH36,ROW(Indicators!$N$5:$N$38),""),COUNTIF(Graphs!$BH$4:BH36,Graphs!BH36))-ROW(Indicators!$N$5)+1,0)</f>
        <v>1027004</v>
      </c>
      <c r="BH36" s="204">
        <f>LARGE(Indicators!$N$5:$N$38,ROWS(Graphs!$BH$3:$BH36)-1)</f>
        <v>86</v>
      </c>
      <c r="BJ36" s="190" t="str">
        <f>PROPER(TRIM(INDEX('FR Y-15 Data'!$A$1:$A$35,MATCH(BK36,'FR Y-15 Data'!$C$1:$C$35,0))))</f>
        <v>Huntington Bancshares Incorporated</v>
      </c>
      <c r="BK36" s="5">
        <f t="array" ref="BK36">INDEX(Indicators!$C$5:$C$38,SMALL(IF(Indicators!$O$5:$O$38=Graphs!BL36,ROW(Indicators!$O$5:$O$38),""),COUNTIF(Graphs!$BL$4:BL36,Graphs!BL36))-ROW(Indicators!$O$5)+1,0)</f>
        <v>1068191</v>
      </c>
      <c r="BL36" s="204">
        <f>LARGE(Indicators!$O$5:$O$38,ROWS(Graphs!$BL$3:$BL36)-1)</f>
        <v>0</v>
      </c>
      <c r="BN36" s="190" t="str">
        <f>PROPER(TRIM(INDEX('FR Y-15 Data'!$A$1:$A$35,MATCH(BO36,'FR Y-15 Data'!$C$1:$C$35,0))))</f>
        <v>Zions Bancorporation</v>
      </c>
      <c r="BO36" s="5">
        <f t="array" ref="BO36">INDEX(Scores!$C$10:$C$43,SMALL(IF(Scores!$P$10:$P$43=Graphs!BP36,ROW(Scores!$P$10:$P$43),""),COUNTIF(Graphs!$BP$4:BP36,Graphs!BP36))-ROW(Scores!$P$10)+1,0)</f>
        <v>1027004</v>
      </c>
      <c r="BP36" s="199">
        <f>LARGE(Scores!$P$10:$P$64,ROWS($BP$3:$BP36)-1)</f>
        <v>0</v>
      </c>
    </row>
    <row r="37" spans="16:68" ht="15" customHeight="1">
      <c r="P37" s="219"/>
      <c r="Q37" s="219"/>
      <c r="R37" s="225"/>
      <c r="S37" s="5"/>
      <c r="V37" s="225"/>
      <c r="Z37" s="225"/>
      <c r="AD37" s="225"/>
      <c r="AH37" s="225"/>
      <c r="AL37" s="219"/>
      <c r="AP37" s="225"/>
      <c r="AT37" s="225"/>
      <c r="BF37" s="225"/>
    </row>
    <row r="38" spans="16:68" ht="15" customHeight="1">
      <c r="P38" s="219"/>
      <c r="Q38" s="219"/>
      <c r="S38" s="5"/>
    </row>
    <row r="39" spans="16:68" ht="15" customHeight="1">
      <c r="P39" s="219"/>
      <c r="Q39" s="219"/>
      <c r="S39" s="5"/>
    </row>
    <row r="40" spans="16:68" ht="15" customHeight="1">
      <c r="P40" s="219"/>
      <c r="Q40" s="219"/>
      <c r="S40" s="5"/>
    </row>
    <row r="41" spans="16:68" ht="15" customHeight="1">
      <c r="P41" s="219"/>
      <c r="Q41" s="219"/>
    </row>
    <row r="42" spans="16:68" ht="15" customHeight="1">
      <c r="P42" s="219"/>
      <c r="Q42" s="219"/>
    </row>
    <row r="43" spans="16:68" ht="15" customHeight="1">
      <c r="P43" s="219"/>
      <c r="Q43" s="219"/>
    </row>
    <row r="44" spans="16:68" ht="15" customHeight="1">
      <c r="P44" s="219"/>
      <c r="Q44" s="219"/>
    </row>
    <row r="45" spans="16:68" ht="15" customHeight="1">
      <c r="P45" s="219"/>
      <c r="Q45" s="219"/>
    </row>
    <row r="46" spans="16:68" ht="15" customHeight="1">
      <c r="P46" s="219"/>
      <c r="Q46" s="219"/>
    </row>
    <row r="47" spans="16:68" ht="15" customHeight="1">
      <c r="P47" s="219"/>
      <c r="Q47" s="219"/>
    </row>
    <row r="48" spans="16:68" ht="15" customHeight="1">
      <c r="P48" s="219"/>
      <c r="Q48" s="219"/>
    </row>
    <row r="49" spans="2:17" ht="15" customHeight="1">
      <c r="P49" s="219"/>
      <c r="Q49" s="219"/>
    </row>
    <row r="50" spans="2:17" ht="15" customHeight="1">
      <c r="P50" s="219"/>
      <c r="Q50" s="219"/>
    </row>
    <row r="51" spans="2:17" ht="15" customHeight="1">
      <c r="P51" s="219"/>
      <c r="Q51" s="219"/>
    </row>
    <row r="52" spans="2:17" ht="15" customHeight="1">
      <c r="P52" s="219"/>
      <c r="Q52" s="219"/>
    </row>
    <row r="53" spans="2:17" ht="15" customHeight="1">
      <c r="P53" s="219"/>
      <c r="Q53" s="219"/>
    </row>
    <row r="54" spans="2:17" ht="15" customHeight="1">
      <c r="P54" s="219"/>
      <c r="Q54" s="219"/>
    </row>
    <row r="55" spans="2:17" ht="15" customHeight="1">
      <c r="B55" s="365" t="str">
        <f>Z2</f>
        <v>Graph 3: Intra-Financial System Liabilities (millions of USD)</v>
      </c>
      <c r="C55" s="365"/>
      <c r="D55" s="365"/>
      <c r="E55" s="365"/>
      <c r="F55" s="365"/>
      <c r="G55" s="365"/>
      <c r="H55" s="365"/>
      <c r="I55" s="365"/>
      <c r="J55" s="365"/>
      <c r="K55" s="365"/>
      <c r="L55" s="365"/>
      <c r="M55" s="365"/>
      <c r="N55" s="365"/>
      <c r="O55" s="365"/>
      <c r="P55" s="227"/>
      <c r="Q55" s="227"/>
    </row>
    <row r="56" spans="2:17" ht="15" customHeight="1">
      <c r="P56" s="219"/>
      <c r="Q56" s="219"/>
    </row>
    <row r="57" spans="2:17" ht="15" customHeight="1">
      <c r="P57" s="219"/>
      <c r="Q57" s="219"/>
    </row>
    <row r="58" spans="2:17" ht="15" customHeight="1">
      <c r="P58" s="219"/>
      <c r="Q58" s="219"/>
    </row>
    <row r="59" spans="2:17" ht="15" customHeight="1">
      <c r="P59" s="219"/>
      <c r="Q59" s="219"/>
    </row>
    <row r="60" spans="2:17" ht="15" customHeight="1">
      <c r="P60" s="219"/>
      <c r="Q60" s="219"/>
    </row>
    <row r="61" spans="2:17" ht="15" customHeight="1">
      <c r="P61" s="219"/>
      <c r="Q61" s="219"/>
    </row>
    <row r="62" spans="2:17" ht="15" customHeight="1">
      <c r="P62" s="219"/>
      <c r="Q62" s="219"/>
    </row>
    <row r="63" spans="2:17" ht="15" customHeight="1">
      <c r="P63" s="219"/>
      <c r="Q63" s="219"/>
    </row>
    <row r="64" spans="2:17" ht="15" customHeight="1">
      <c r="P64" s="219"/>
      <c r="Q64" s="219"/>
    </row>
    <row r="65" spans="2:17" ht="15" customHeight="1">
      <c r="P65" s="219"/>
      <c r="Q65" s="219"/>
    </row>
    <row r="66" spans="2:17" ht="15" customHeight="1">
      <c r="P66" s="219"/>
      <c r="Q66" s="219"/>
    </row>
    <row r="67" spans="2:17" ht="15" customHeight="1">
      <c r="P67" s="219"/>
      <c r="Q67" s="219"/>
    </row>
    <row r="68" spans="2:17" ht="15" customHeight="1">
      <c r="P68" s="219"/>
      <c r="Q68" s="219"/>
    </row>
    <row r="69" spans="2:17" ht="15" customHeight="1">
      <c r="P69" s="219"/>
      <c r="Q69" s="219"/>
    </row>
    <row r="70" spans="2:17" ht="15" customHeight="1">
      <c r="P70" s="219"/>
      <c r="Q70" s="219"/>
    </row>
    <row r="71" spans="2:17" ht="15" customHeight="1">
      <c r="P71" s="219"/>
      <c r="Q71" s="219"/>
    </row>
    <row r="72" spans="2:17" ht="15" customHeight="1">
      <c r="P72" s="219"/>
      <c r="Q72" s="219"/>
    </row>
    <row r="73" spans="2:17" ht="15" customHeight="1">
      <c r="P73" s="219"/>
      <c r="Q73" s="219"/>
    </row>
    <row r="74" spans="2:17" ht="15" customHeight="1">
      <c r="P74" s="219"/>
      <c r="Q74" s="219"/>
    </row>
    <row r="75" spans="2:17" ht="15" customHeight="1">
      <c r="P75" s="219"/>
      <c r="Q75" s="219"/>
    </row>
    <row r="76" spans="2:17" ht="15" customHeight="1">
      <c r="P76" s="219"/>
      <c r="Q76" s="219"/>
    </row>
    <row r="77" spans="2:17" ht="15" customHeight="1">
      <c r="P77" s="219"/>
      <c r="Q77" s="219"/>
    </row>
    <row r="78" spans="2:17" ht="15" customHeight="1">
      <c r="P78" s="219"/>
      <c r="Q78" s="219"/>
    </row>
    <row r="79" spans="2:17" ht="15" customHeight="1">
      <c r="P79" s="219"/>
      <c r="Q79" s="219"/>
    </row>
    <row r="80" spans="2:17" ht="15" customHeight="1">
      <c r="B80" s="365" t="str">
        <f>AD2</f>
        <v>Graph 4: Securities Outstanding (millions of USD)</v>
      </c>
      <c r="C80" s="365"/>
      <c r="D80" s="365"/>
      <c r="E80" s="365"/>
      <c r="F80" s="365"/>
      <c r="G80" s="365"/>
      <c r="H80" s="365"/>
      <c r="I80" s="365"/>
      <c r="J80" s="365"/>
      <c r="K80" s="365"/>
      <c r="L80" s="365"/>
      <c r="M80" s="365"/>
      <c r="N80" s="365"/>
      <c r="O80" s="365"/>
      <c r="P80" s="227"/>
      <c r="Q80" s="227"/>
    </row>
    <row r="81" spans="16:17" ht="15" customHeight="1">
      <c r="P81" s="219"/>
      <c r="Q81" s="219"/>
    </row>
    <row r="82" spans="16:17" ht="15" customHeight="1">
      <c r="P82" s="219"/>
      <c r="Q82" s="219"/>
    </row>
    <row r="83" spans="16:17" ht="15" customHeight="1">
      <c r="P83" s="219"/>
      <c r="Q83" s="219"/>
    </row>
    <row r="84" spans="16:17" ht="15" customHeight="1">
      <c r="P84" s="219"/>
      <c r="Q84" s="219"/>
    </row>
    <row r="85" spans="16:17" ht="15" customHeight="1">
      <c r="P85" s="219"/>
      <c r="Q85" s="219"/>
    </row>
    <row r="86" spans="16:17" ht="15" customHeight="1">
      <c r="P86" s="219"/>
      <c r="Q86" s="219"/>
    </row>
    <row r="87" spans="16:17" ht="15" customHeight="1">
      <c r="P87" s="219"/>
      <c r="Q87" s="219"/>
    </row>
    <row r="88" spans="16:17" ht="15" customHeight="1">
      <c r="P88" s="219"/>
      <c r="Q88" s="219"/>
    </row>
    <row r="89" spans="16:17" ht="15" customHeight="1">
      <c r="P89" s="219"/>
      <c r="Q89" s="219"/>
    </row>
    <row r="90" spans="16:17" ht="15" customHeight="1">
      <c r="P90" s="219"/>
      <c r="Q90" s="219"/>
    </row>
    <row r="91" spans="16:17" ht="15" customHeight="1">
      <c r="P91" s="219"/>
      <c r="Q91" s="219"/>
    </row>
    <row r="92" spans="16:17" ht="15" customHeight="1">
      <c r="P92" s="219"/>
      <c r="Q92" s="219"/>
    </row>
    <row r="93" spans="16:17" ht="15" customHeight="1">
      <c r="P93" s="219"/>
      <c r="Q93" s="219"/>
    </row>
    <row r="94" spans="16:17" ht="15" customHeight="1">
      <c r="P94" s="219"/>
      <c r="Q94" s="219"/>
    </row>
    <row r="95" spans="16:17" ht="15" customHeight="1">
      <c r="P95" s="219"/>
      <c r="Q95" s="219"/>
    </row>
    <row r="96" spans="16:17" ht="15" customHeight="1">
      <c r="P96" s="219"/>
      <c r="Q96" s="219"/>
    </row>
    <row r="97" spans="2:17" ht="15" customHeight="1">
      <c r="P97" s="219"/>
      <c r="Q97" s="219"/>
    </row>
    <row r="98" spans="2:17" ht="15" customHeight="1">
      <c r="P98" s="219"/>
      <c r="Q98" s="219"/>
    </row>
    <row r="99" spans="2:17" ht="15" customHeight="1">
      <c r="P99" s="219"/>
      <c r="Q99" s="219"/>
    </row>
    <row r="100" spans="2:17" ht="15" customHeight="1">
      <c r="P100" s="219"/>
      <c r="Q100" s="219"/>
    </row>
    <row r="101" spans="2:17" ht="15" customHeight="1">
      <c r="P101" s="219"/>
      <c r="Q101" s="219"/>
    </row>
    <row r="102" spans="2:17" ht="15" customHeight="1">
      <c r="P102" s="219"/>
      <c r="Q102" s="219"/>
    </row>
    <row r="103" spans="2:17" ht="15" customHeight="1">
      <c r="P103" s="219"/>
      <c r="Q103" s="219"/>
    </row>
    <row r="104" spans="2:17" ht="15" customHeight="1">
      <c r="P104" s="219"/>
      <c r="Q104" s="219"/>
    </row>
    <row r="105" spans="2:17" ht="15" customHeight="1">
      <c r="P105" s="219"/>
      <c r="Q105" s="219"/>
    </row>
    <row r="106" spans="2:17" ht="15" customHeight="1">
      <c r="P106" s="219"/>
      <c r="Q106" s="219"/>
    </row>
    <row r="107" spans="2:17" ht="15" customHeight="1">
      <c r="B107" s="366" t="str">
        <f>AH2</f>
        <v>Graph 5: Payments  (millions of USD)</v>
      </c>
      <c r="C107" s="366"/>
      <c r="D107" s="366"/>
      <c r="E107" s="366"/>
      <c r="F107" s="366"/>
      <c r="G107" s="366"/>
      <c r="H107" s="366"/>
      <c r="I107" s="366"/>
      <c r="J107" s="366"/>
      <c r="K107" s="366"/>
      <c r="L107" s="366"/>
      <c r="M107" s="366"/>
      <c r="N107" s="366"/>
      <c r="O107" s="366"/>
      <c r="P107" s="227"/>
      <c r="Q107" s="227"/>
    </row>
    <row r="108" spans="2:17" ht="15" customHeight="1">
      <c r="P108" s="219"/>
      <c r="Q108" s="219"/>
    </row>
    <row r="109" spans="2:17" ht="15" customHeight="1">
      <c r="P109" s="219"/>
      <c r="Q109" s="219"/>
    </row>
    <row r="110" spans="2:17" ht="15" customHeight="1">
      <c r="P110" s="219"/>
      <c r="Q110" s="219"/>
    </row>
    <row r="111" spans="2:17" ht="15" customHeight="1">
      <c r="P111" s="219"/>
      <c r="Q111" s="219"/>
    </row>
    <row r="112" spans="2:17" ht="15" customHeight="1">
      <c r="P112" s="219"/>
      <c r="Q112" s="219"/>
    </row>
    <row r="113" spans="16:17" ht="15" customHeight="1">
      <c r="P113" s="219"/>
      <c r="Q113" s="219"/>
    </row>
    <row r="114" spans="16:17" ht="15" customHeight="1">
      <c r="P114" s="219"/>
      <c r="Q114" s="219"/>
    </row>
    <row r="115" spans="16:17" ht="15" customHeight="1">
      <c r="P115" s="219"/>
      <c r="Q115" s="219"/>
    </row>
    <row r="116" spans="16:17" ht="15" customHeight="1">
      <c r="P116" s="219"/>
      <c r="Q116" s="219"/>
    </row>
    <row r="117" spans="16:17" ht="15" customHeight="1">
      <c r="P117" s="219"/>
      <c r="Q117" s="219"/>
    </row>
    <row r="118" spans="16:17" ht="15" customHeight="1">
      <c r="P118" s="219"/>
      <c r="Q118" s="219"/>
    </row>
    <row r="119" spans="16:17" ht="15" customHeight="1">
      <c r="P119" s="219"/>
      <c r="Q119" s="219"/>
    </row>
    <row r="120" spans="16:17" ht="15" customHeight="1">
      <c r="P120" s="219"/>
      <c r="Q120" s="219"/>
    </row>
    <row r="121" spans="16:17" ht="15" customHeight="1">
      <c r="P121" s="219"/>
      <c r="Q121" s="219"/>
    </row>
    <row r="122" spans="16:17" ht="15" customHeight="1">
      <c r="P122" s="219"/>
      <c r="Q122" s="219"/>
    </row>
    <row r="123" spans="16:17" ht="15" customHeight="1">
      <c r="P123" s="219"/>
      <c r="Q123" s="219"/>
    </row>
    <row r="124" spans="16:17" ht="15" customHeight="1">
      <c r="P124" s="219"/>
      <c r="Q124" s="219"/>
    </row>
    <row r="125" spans="16:17" ht="15" customHeight="1">
      <c r="P125" s="219"/>
      <c r="Q125" s="219"/>
    </row>
    <row r="126" spans="16:17" ht="15" customHeight="1">
      <c r="P126" s="219"/>
      <c r="Q126" s="219"/>
    </row>
    <row r="127" spans="16:17" ht="15" customHeight="1">
      <c r="P127" s="219"/>
      <c r="Q127" s="219"/>
    </row>
    <row r="128" spans="16:17" ht="15" customHeight="1">
      <c r="P128" s="219"/>
      <c r="Q128" s="219"/>
    </row>
    <row r="129" spans="2:17" ht="15" customHeight="1">
      <c r="P129" s="219"/>
      <c r="Q129" s="219"/>
    </row>
    <row r="130" spans="2:17" ht="15" customHeight="1">
      <c r="P130" s="219"/>
      <c r="Q130" s="219"/>
    </row>
    <row r="131" spans="2:17" ht="15" customHeight="1">
      <c r="P131" s="219"/>
      <c r="Q131" s="219"/>
    </row>
    <row r="132" spans="2:17" ht="15" customHeight="1">
      <c r="B132" s="366" t="str">
        <f>AL2</f>
        <v>Graph 6: Assets Under Custody (millions of USD)</v>
      </c>
      <c r="C132" s="366"/>
      <c r="D132" s="366"/>
      <c r="E132" s="366"/>
      <c r="F132" s="366"/>
      <c r="G132" s="366"/>
      <c r="H132" s="366"/>
      <c r="I132" s="366"/>
      <c r="J132" s="366"/>
      <c r="K132" s="366"/>
      <c r="L132" s="366"/>
      <c r="M132" s="366"/>
      <c r="N132" s="366"/>
      <c r="O132" s="366"/>
      <c r="P132" s="227"/>
      <c r="Q132" s="227"/>
    </row>
    <row r="133" spans="2:17" ht="15" customHeight="1">
      <c r="P133" s="219"/>
      <c r="Q133" s="219"/>
    </row>
    <row r="134" spans="2:17" ht="15" customHeight="1">
      <c r="P134" s="219"/>
      <c r="Q134" s="219"/>
    </row>
    <row r="135" spans="2:17" ht="15" customHeight="1">
      <c r="P135" s="219"/>
      <c r="Q135" s="219"/>
    </row>
    <row r="136" spans="2:17" ht="15" customHeight="1">
      <c r="P136" s="219"/>
      <c r="Q136" s="219"/>
    </row>
    <row r="137" spans="2:17" ht="15" customHeight="1">
      <c r="P137" s="219"/>
      <c r="Q137" s="219"/>
    </row>
    <row r="138" spans="2:17" ht="15" customHeight="1">
      <c r="P138" s="219"/>
      <c r="Q138" s="219"/>
    </row>
    <row r="139" spans="2:17" ht="15" customHeight="1">
      <c r="P139" s="219"/>
      <c r="Q139" s="219"/>
    </row>
    <row r="140" spans="2:17" ht="15" customHeight="1">
      <c r="P140" s="219"/>
      <c r="Q140" s="219"/>
    </row>
    <row r="141" spans="2:17" ht="15" customHeight="1">
      <c r="P141" s="219"/>
      <c r="Q141" s="219"/>
    </row>
    <row r="142" spans="2:17" ht="15" customHeight="1">
      <c r="P142" s="219"/>
      <c r="Q142" s="219"/>
    </row>
    <row r="143" spans="2:17" ht="15" customHeight="1">
      <c r="P143" s="219"/>
      <c r="Q143" s="219"/>
    </row>
    <row r="144" spans="2:17" ht="15" customHeight="1">
      <c r="P144" s="219"/>
      <c r="Q144" s="219"/>
    </row>
    <row r="145" spans="2:17" ht="15" customHeight="1">
      <c r="P145" s="219"/>
      <c r="Q145" s="219"/>
    </row>
    <row r="146" spans="2:17" ht="15" customHeight="1">
      <c r="P146" s="219"/>
      <c r="Q146" s="219"/>
    </row>
    <row r="147" spans="2:17" ht="15" customHeight="1">
      <c r="P147" s="219"/>
      <c r="Q147" s="219"/>
    </row>
    <row r="148" spans="2:17" ht="15" customHeight="1">
      <c r="P148" s="219"/>
      <c r="Q148" s="219"/>
    </row>
    <row r="149" spans="2:17" ht="15" customHeight="1">
      <c r="P149" s="219"/>
      <c r="Q149" s="219"/>
    </row>
    <row r="150" spans="2:17" ht="15" customHeight="1">
      <c r="P150" s="219"/>
      <c r="Q150" s="219"/>
    </row>
    <row r="151" spans="2:17" ht="15" customHeight="1">
      <c r="P151" s="219"/>
      <c r="Q151" s="219"/>
    </row>
    <row r="152" spans="2:17" ht="15" customHeight="1">
      <c r="P152" s="219"/>
      <c r="Q152" s="219"/>
    </row>
    <row r="153" spans="2:17" ht="15" customHeight="1">
      <c r="P153" s="219"/>
      <c r="Q153" s="219"/>
    </row>
    <row r="154" spans="2:17" ht="15" customHeight="1">
      <c r="P154" s="219"/>
      <c r="Q154" s="219"/>
    </row>
    <row r="155" spans="2:17" ht="15" customHeight="1">
      <c r="P155" s="219"/>
      <c r="Q155" s="219"/>
    </row>
    <row r="156" spans="2:17" ht="15" customHeight="1">
      <c r="P156" s="219"/>
      <c r="Q156" s="219"/>
    </row>
    <row r="157" spans="2:17" ht="15" customHeight="1">
      <c r="P157" s="219"/>
      <c r="Q157" s="219"/>
    </row>
    <row r="158" spans="2:17" ht="15" customHeight="1">
      <c r="P158" s="219"/>
      <c r="Q158" s="219"/>
    </row>
    <row r="159" spans="2:17" ht="15" customHeight="1">
      <c r="B159" s="366" t="str">
        <f>AP2</f>
        <v>Graph 7: Underwriting (millions of USD)</v>
      </c>
      <c r="C159" s="366"/>
      <c r="D159" s="366"/>
      <c r="E159" s="366"/>
      <c r="F159" s="366"/>
      <c r="G159" s="366"/>
      <c r="H159" s="366"/>
      <c r="I159" s="366"/>
      <c r="J159" s="366"/>
      <c r="K159" s="366"/>
      <c r="L159" s="366"/>
      <c r="M159" s="366"/>
      <c r="N159" s="366"/>
      <c r="O159" s="366"/>
      <c r="P159" s="227"/>
      <c r="Q159" s="227"/>
    </row>
    <row r="160" spans="2:17" ht="15" customHeight="1">
      <c r="P160" s="219"/>
      <c r="Q160" s="219"/>
    </row>
    <row r="161" spans="16:17" ht="15" customHeight="1">
      <c r="P161" s="219"/>
      <c r="Q161" s="219"/>
    </row>
    <row r="162" spans="16:17" ht="15" customHeight="1">
      <c r="P162" s="219"/>
      <c r="Q162" s="219"/>
    </row>
    <row r="163" spans="16:17" ht="15" customHeight="1">
      <c r="P163" s="219"/>
      <c r="Q163" s="219"/>
    </row>
    <row r="164" spans="16:17" ht="15" customHeight="1">
      <c r="P164" s="219"/>
      <c r="Q164" s="219"/>
    </row>
    <row r="165" spans="16:17" ht="15" customHeight="1">
      <c r="P165" s="219"/>
      <c r="Q165" s="219"/>
    </row>
    <row r="166" spans="16:17" ht="15" customHeight="1">
      <c r="P166" s="219"/>
      <c r="Q166" s="219"/>
    </row>
    <row r="167" spans="16:17" ht="15" customHeight="1">
      <c r="P167" s="219"/>
      <c r="Q167" s="219"/>
    </row>
    <row r="168" spans="16:17" ht="15" customHeight="1">
      <c r="P168" s="219"/>
      <c r="Q168" s="219"/>
    </row>
    <row r="169" spans="16:17" ht="15" customHeight="1">
      <c r="P169" s="219"/>
      <c r="Q169" s="219"/>
    </row>
    <row r="170" spans="16:17" ht="15" customHeight="1">
      <c r="P170" s="219"/>
      <c r="Q170" s="219"/>
    </row>
    <row r="171" spans="16:17" ht="15" customHeight="1">
      <c r="P171" s="219"/>
      <c r="Q171" s="219"/>
    </row>
    <row r="172" spans="16:17" ht="15" customHeight="1">
      <c r="P172" s="219"/>
      <c r="Q172" s="219"/>
    </row>
    <row r="173" spans="16:17" ht="15" customHeight="1">
      <c r="P173" s="219"/>
      <c r="Q173" s="219"/>
    </row>
    <row r="174" spans="16:17" ht="15" customHeight="1">
      <c r="P174" s="219"/>
      <c r="Q174" s="219"/>
    </row>
    <row r="175" spans="16:17" ht="15" customHeight="1">
      <c r="P175" s="219"/>
      <c r="Q175" s="219"/>
    </row>
    <row r="176" spans="16:17" ht="15" customHeight="1">
      <c r="P176" s="219"/>
      <c r="Q176" s="219"/>
    </row>
    <row r="177" spans="2:17" ht="15" customHeight="1">
      <c r="P177" s="219"/>
      <c r="Q177" s="219"/>
    </row>
    <row r="178" spans="2:17" ht="15" customHeight="1">
      <c r="P178" s="219"/>
      <c r="Q178" s="219"/>
    </row>
    <row r="179" spans="2:17" ht="15" customHeight="1">
      <c r="P179" s="219"/>
      <c r="Q179" s="219"/>
    </row>
    <row r="180" spans="2:17" ht="15" customHeight="1">
      <c r="P180" s="219"/>
      <c r="Q180" s="219"/>
    </row>
    <row r="181" spans="2:17" ht="15" customHeight="1">
      <c r="P181" s="219"/>
      <c r="Q181" s="219"/>
    </row>
    <row r="182" spans="2:17" ht="15" customHeight="1">
      <c r="P182" s="219"/>
      <c r="Q182" s="219"/>
    </row>
    <row r="183" spans="2:17" ht="15" customHeight="1">
      <c r="P183" s="219"/>
      <c r="Q183" s="219"/>
    </row>
    <row r="184" spans="2:17" ht="15" customHeight="1">
      <c r="B184" s="369" t="str">
        <f>AT2</f>
        <v>Graph 8: OTC Derivatives (millions of USD)</v>
      </c>
      <c r="C184" s="369"/>
      <c r="D184" s="369"/>
      <c r="E184" s="369"/>
      <c r="F184" s="369"/>
      <c r="G184" s="369"/>
      <c r="H184" s="369"/>
      <c r="I184" s="369"/>
      <c r="J184" s="369"/>
      <c r="K184" s="369"/>
      <c r="L184" s="369"/>
      <c r="M184" s="369"/>
      <c r="N184" s="369"/>
      <c r="O184" s="369"/>
      <c r="P184" s="227"/>
      <c r="Q184" s="227"/>
    </row>
    <row r="185" spans="2:17" ht="15" customHeight="1">
      <c r="P185" s="219"/>
      <c r="Q185" s="219"/>
    </row>
    <row r="186" spans="2:17" ht="15" customHeight="1">
      <c r="P186" s="219"/>
      <c r="Q186" s="219"/>
    </row>
    <row r="187" spans="2:17" ht="15" customHeight="1">
      <c r="P187" s="219"/>
      <c r="Q187" s="219"/>
    </row>
    <row r="188" spans="2:17" ht="15" customHeight="1">
      <c r="P188" s="219"/>
      <c r="Q188" s="219"/>
    </row>
    <row r="189" spans="2:17" ht="15" customHeight="1">
      <c r="P189" s="219"/>
      <c r="Q189" s="219"/>
    </row>
    <row r="190" spans="2:17" ht="15" customHeight="1">
      <c r="P190" s="219"/>
      <c r="Q190" s="219"/>
    </row>
    <row r="191" spans="2:17" ht="15" customHeight="1">
      <c r="P191" s="219"/>
      <c r="Q191" s="219"/>
    </row>
    <row r="192" spans="2:17" ht="15" customHeight="1">
      <c r="P192" s="219"/>
      <c r="Q192" s="219"/>
    </row>
    <row r="193" spans="16:17" ht="15" customHeight="1">
      <c r="P193" s="219"/>
      <c r="Q193" s="219"/>
    </row>
    <row r="194" spans="16:17" ht="15" customHeight="1">
      <c r="P194" s="219"/>
      <c r="Q194" s="219"/>
    </row>
    <row r="195" spans="16:17" ht="15" customHeight="1">
      <c r="P195" s="219"/>
      <c r="Q195" s="219"/>
    </row>
    <row r="196" spans="16:17" ht="15" customHeight="1">
      <c r="P196" s="219"/>
      <c r="Q196" s="219"/>
    </row>
    <row r="197" spans="16:17" ht="15" customHeight="1">
      <c r="P197" s="219"/>
      <c r="Q197" s="219"/>
    </row>
    <row r="198" spans="16:17" ht="15" customHeight="1">
      <c r="P198" s="219"/>
      <c r="Q198" s="219"/>
    </row>
    <row r="199" spans="16:17" ht="15" customHeight="1">
      <c r="P199" s="219"/>
      <c r="Q199" s="219"/>
    </row>
    <row r="200" spans="16:17" ht="15" customHeight="1">
      <c r="P200" s="219"/>
      <c r="Q200" s="219"/>
    </row>
    <row r="201" spans="16:17" ht="15" customHeight="1">
      <c r="P201" s="219"/>
      <c r="Q201" s="219"/>
    </row>
    <row r="202" spans="16:17" ht="15" customHeight="1">
      <c r="P202" s="219"/>
      <c r="Q202" s="219"/>
    </row>
    <row r="203" spans="16:17" ht="15" customHeight="1">
      <c r="P203" s="219"/>
      <c r="Q203" s="219"/>
    </row>
    <row r="204" spans="16:17" ht="15" customHeight="1">
      <c r="P204" s="219"/>
      <c r="Q204" s="219"/>
    </row>
    <row r="205" spans="16:17" ht="15" customHeight="1">
      <c r="P205" s="219"/>
      <c r="Q205" s="219"/>
    </row>
    <row r="206" spans="16:17" ht="15" customHeight="1">
      <c r="P206" s="219"/>
      <c r="Q206" s="219"/>
    </row>
    <row r="207" spans="16:17" ht="15" customHeight="1">
      <c r="P207" s="219"/>
      <c r="Q207" s="219"/>
    </row>
    <row r="208" spans="16:17" ht="15" customHeight="1">
      <c r="P208" s="219"/>
      <c r="Q208" s="219"/>
    </row>
    <row r="209" spans="2:17" ht="15" customHeight="1">
      <c r="P209" s="219"/>
      <c r="Q209" s="219"/>
    </row>
    <row r="210" spans="2:17" ht="15" customHeight="1">
      <c r="P210" s="219"/>
      <c r="Q210" s="219"/>
    </row>
    <row r="211" spans="2:17" ht="15" customHeight="1">
      <c r="B211" s="369" t="str">
        <f>AX2</f>
        <v>Graph 9: Trading and AFS Securities (millions of USD)</v>
      </c>
      <c r="C211" s="369"/>
      <c r="D211" s="369"/>
      <c r="E211" s="369"/>
      <c r="F211" s="369"/>
      <c r="G211" s="369"/>
      <c r="H211" s="369"/>
      <c r="I211" s="369"/>
      <c r="J211" s="369"/>
      <c r="K211" s="369"/>
      <c r="L211" s="369"/>
      <c r="M211" s="369"/>
      <c r="N211" s="369"/>
      <c r="O211" s="369"/>
      <c r="P211" s="227"/>
      <c r="Q211" s="227"/>
    </row>
    <row r="212" spans="2:17" ht="15" customHeight="1">
      <c r="P212" s="219"/>
      <c r="Q212" s="219"/>
    </row>
    <row r="213" spans="2:17" ht="15" customHeight="1">
      <c r="P213" s="219"/>
      <c r="Q213" s="219"/>
    </row>
    <row r="214" spans="2:17" ht="15" customHeight="1">
      <c r="P214" s="219"/>
      <c r="Q214" s="219"/>
    </row>
    <row r="215" spans="2:17" ht="15" customHeight="1">
      <c r="P215" s="219"/>
      <c r="Q215" s="219"/>
    </row>
    <row r="216" spans="2:17" ht="15" customHeight="1">
      <c r="P216" s="219"/>
      <c r="Q216" s="219"/>
    </row>
    <row r="217" spans="2:17" ht="15" customHeight="1">
      <c r="P217" s="219"/>
      <c r="Q217" s="219"/>
    </row>
    <row r="218" spans="2:17" ht="15" customHeight="1">
      <c r="P218" s="219"/>
      <c r="Q218" s="219"/>
    </row>
    <row r="219" spans="2:17" ht="15" customHeight="1">
      <c r="P219" s="219"/>
      <c r="Q219" s="219"/>
    </row>
    <row r="220" spans="2:17" ht="15" customHeight="1">
      <c r="P220" s="219"/>
      <c r="Q220" s="219"/>
    </row>
    <row r="221" spans="2:17" ht="15" customHeight="1">
      <c r="P221" s="219"/>
      <c r="Q221" s="219"/>
    </row>
    <row r="222" spans="2:17" ht="15" customHeight="1">
      <c r="P222" s="219"/>
      <c r="Q222" s="219"/>
    </row>
    <row r="223" spans="2:17" ht="15" customHeight="1">
      <c r="P223" s="219"/>
      <c r="Q223" s="219"/>
    </row>
    <row r="224" spans="2:17" ht="15" customHeight="1">
      <c r="P224" s="219"/>
      <c r="Q224" s="219"/>
    </row>
    <row r="225" spans="2:17" ht="15" customHeight="1">
      <c r="P225" s="219"/>
      <c r="Q225" s="219"/>
    </row>
    <row r="226" spans="2:17" ht="15" customHeight="1">
      <c r="P226" s="219"/>
      <c r="Q226" s="219"/>
    </row>
    <row r="227" spans="2:17" ht="15" customHeight="1">
      <c r="P227" s="219"/>
      <c r="Q227" s="219"/>
    </row>
    <row r="228" spans="2:17" ht="15" customHeight="1">
      <c r="P228" s="219"/>
      <c r="Q228" s="219"/>
    </row>
    <row r="229" spans="2:17" ht="15" customHeight="1">
      <c r="P229" s="219"/>
      <c r="Q229" s="219"/>
    </row>
    <row r="230" spans="2:17" ht="15" customHeight="1">
      <c r="P230" s="219"/>
      <c r="Q230" s="219"/>
    </row>
    <row r="231" spans="2:17" ht="15" customHeight="1">
      <c r="P231" s="219"/>
      <c r="Q231" s="219"/>
    </row>
    <row r="232" spans="2:17" ht="15" customHeight="1">
      <c r="P232" s="219"/>
      <c r="Q232" s="219"/>
    </row>
    <row r="233" spans="2:17" ht="15" customHeight="1">
      <c r="P233" s="219"/>
      <c r="Q233" s="219"/>
    </row>
    <row r="234" spans="2:17" ht="15" customHeight="1">
      <c r="P234" s="219"/>
      <c r="Q234" s="219"/>
    </row>
    <row r="235" spans="2:17" ht="15" customHeight="1">
      <c r="P235" s="219"/>
      <c r="Q235" s="219"/>
    </row>
    <row r="236" spans="2:17" ht="15" customHeight="1">
      <c r="B236" s="369" t="str">
        <f>BB2</f>
        <v>Graph 10: Level 3 Assets (millions of USD)</v>
      </c>
      <c r="C236" s="369"/>
      <c r="D236" s="369"/>
      <c r="E236" s="369"/>
      <c r="F236" s="369"/>
      <c r="G236" s="369"/>
      <c r="H236" s="369"/>
      <c r="I236" s="369"/>
      <c r="J236" s="369"/>
      <c r="K236" s="369"/>
      <c r="L236" s="369"/>
      <c r="M236" s="369"/>
      <c r="N236" s="369"/>
      <c r="O236" s="369"/>
      <c r="P236" s="227"/>
      <c r="Q236" s="227"/>
    </row>
    <row r="237" spans="2:17" ht="15" customHeight="1">
      <c r="P237" s="219"/>
      <c r="Q237" s="219"/>
    </row>
    <row r="238" spans="2:17" ht="15" customHeight="1">
      <c r="P238" s="219"/>
      <c r="Q238" s="219"/>
    </row>
    <row r="239" spans="2:17" ht="15" customHeight="1">
      <c r="P239" s="219"/>
      <c r="Q239" s="219"/>
    </row>
    <row r="240" spans="2:17" ht="15" customHeight="1">
      <c r="P240" s="219"/>
      <c r="Q240" s="219"/>
    </row>
    <row r="241" spans="16:17" ht="15" customHeight="1">
      <c r="P241" s="219"/>
      <c r="Q241" s="219"/>
    </row>
    <row r="242" spans="16:17" ht="15" customHeight="1">
      <c r="P242" s="219"/>
      <c r="Q242" s="219"/>
    </row>
    <row r="243" spans="16:17" ht="15" customHeight="1">
      <c r="P243" s="219"/>
      <c r="Q243" s="219"/>
    </row>
    <row r="244" spans="16:17" ht="15" customHeight="1">
      <c r="P244" s="219"/>
      <c r="Q244" s="219"/>
    </row>
    <row r="245" spans="16:17" ht="15" customHeight="1">
      <c r="P245" s="219"/>
      <c r="Q245" s="219"/>
    </row>
    <row r="246" spans="16:17" ht="15" customHeight="1">
      <c r="P246" s="219"/>
      <c r="Q246" s="219"/>
    </row>
    <row r="247" spans="16:17" ht="15" customHeight="1">
      <c r="P247" s="219"/>
      <c r="Q247" s="219"/>
    </row>
    <row r="248" spans="16:17" ht="15" customHeight="1">
      <c r="P248" s="219"/>
      <c r="Q248" s="219"/>
    </row>
    <row r="249" spans="16:17" ht="15" customHeight="1">
      <c r="P249" s="219"/>
      <c r="Q249" s="219"/>
    </row>
    <row r="250" spans="16:17" ht="15" customHeight="1">
      <c r="P250" s="219"/>
      <c r="Q250" s="219"/>
    </row>
    <row r="251" spans="16:17" ht="15" customHeight="1">
      <c r="P251" s="219"/>
      <c r="Q251" s="219"/>
    </row>
    <row r="252" spans="16:17" ht="15" customHeight="1">
      <c r="P252" s="219"/>
      <c r="Q252" s="219"/>
    </row>
    <row r="253" spans="16:17" ht="15" customHeight="1">
      <c r="P253" s="219"/>
      <c r="Q253" s="219"/>
    </row>
    <row r="254" spans="16:17" ht="15" customHeight="1">
      <c r="P254" s="219"/>
      <c r="Q254" s="219"/>
    </row>
    <row r="255" spans="16:17" ht="15" customHeight="1">
      <c r="P255" s="219"/>
      <c r="Q255" s="219"/>
    </row>
    <row r="256" spans="16:17" ht="15" customHeight="1">
      <c r="P256" s="219"/>
      <c r="Q256" s="219"/>
    </row>
    <row r="257" spans="2:17" ht="15" customHeight="1">
      <c r="P257" s="219"/>
      <c r="Q257" s="219"/>
    </row>
    <row r="258" spans="2:17" ht="15" customHeight="1">
      <c r="P258" s="219"/>
      <c r="Q258" s="219"/>
    </row>
    <row r="259" spans="2:17" ht="15" customHeight="1">
      <c r="P259" s="219"/>
      <c r="Q259" s="219"/>
    </row>
    <row r="260" spans="2:17" ht="15" customHeight="1">
      <c r="P260" s="219"/>
      <c r="Q260" s="219"/>
    </row>
    <row r="261" spans="2:17" ht="15" customHeight="1">
      <c r="P261" s="219"/>
      <c r="Q261" s="219"/>
    </row>
    <row r="262" spans="2:17" ht="15" customHeight="1">
      <c r="P262" s="219"/>
      <c r="Q262" s="219"/>
    </row>
    <row r="263" spans="2:17" ht="15" customHeight="1">
      <c r="B263" s="368" t="str">
        <f>BF2</f>
        <v>Graph 11: Cross-Jurisdictional Claims (millions of USD)</v>
      </c>
      <c r="C263" s="368"/>
      <c r="D263" s="368"/>
      <c r="E263" s="368"/>
      <c r="F263" s="368"/>
      <c r="G263" s="368"/>
      <c r="H263" s="368"/>
      <c r="I263" s="368"/>
      <c r="J263" s="368"/>
      <c r="K263" s="368"/>
      <c r="L263" s="368"/>
      <c r="M263" s="368"/>
      <c r="N263" s="368"/>
      <c r="O263" s="368"/>
      <c r="P263" s="227"/>
      <c r="Q263" s="227"/>
    </row>
    <row r="264" spans="2:17" ht="15" customHeight="1">
      <c r="B264" s="219"/>
      <c r="C264" s="219"/>
      <c r="D264" s="219"/>
      <c r="E264" s="219"/>
      <c r="F264" s="219"/>
      <c r="G264" s="219"/>
      <c r="H264" s="219"/>
      <c r="I264" s="219"/>
      <c r="J264" s="219"/>
      <c r="K264" s="219"/>
      <c r="L264" s="219"/>
      <c r="M264" s="219"/>
      <c r="N264" s="219"/>
      <c r="O264" s="219"/>
      <c r="P264" s="219"/>
      <c r="Q264" s="219"/>
    </row>
    <row r="265" spans="2:17" ht="15" customHeight="1">
      <c r="B265" s="219"/>
      <c r="C265" s="219"/>
      <c r="D265" s="219"/>
      <c r="E265" s="219"/>
      <c r="F265" s="219"/>
      <c r="G265" s="219"/>
      <c r="H265" s="219"/>
      <c r="I265" s="219"/>
      <c r="J265" s="219"/>
      <c r="K265" s="219"/>
      <c r="L265" s="219"/>
      <c r="M265" s="219"/>
      <c r="N265" s="219"/>
      <c r="O265" s="219"/>
      <c r="P265" s="219"/>
      <c r="Q265" s="219"/>
    </row>
    <row r="266" spans="2:17" ht="15" customHeight="1">
      <c r="P266" s="219"/>
      <c r="Q266" s="219"/>
    </row>
    <row r="267" spans="2:17" ht="15" customHeight="1">
      <c r="B267" s="219"/>
      <c r="C267" s="219"/>
      <c r="D267" s="219"/>
      <c r="E267" s="219"/>
      <c r="F267" s="219"/>
      <c r="G267" s="219"/>
      <c r="H267" s="219"/>
      <c r="I267" s="219"/>
      <c r="J267" s="219"/>
      <c r="K267" s="219"/>
      <c r="L267" s="219"/>
      <c r="M267" s="219"/>
      <c r="N267" s="219"/>
      <c r="O267" s="219"/>
      <c r="P267" s="219"/>
      <c r="Q267" s="219"/>
    </row>
    <row r="268" spans="2:17" ht="15" customHeight="1">
      <c r="B268" s="219"/>
      <c r="C268" s="219"/>
      <c r="D268" s="219"/>
      <c r="E268" s="219"/>
      <c r="F268" s="219"/>
      <c r="G268" s="219"/>
      <c r="H268" s="219"/>
      <c r="I268" s="219"/>
      <c r="J268" s="219"/>
      <c r="K268" s="219"/>
      <c r="L268" s="219"/>
      <c r="M268" s="219"/>
      <c r="N268" s="219"/>
      <c r="O268" s="219"/>
      <c r="P268" s="219"/>
      <c r="Q268" s="219"/>
    </row>
    <row r="269" spans="2:17" ht="15" customHeight="1">
      <c r="B269" s="219"/>
      <c r="C269" s="219"/>
      <c r="D269" s="219"/>
      <c r="E269" s="219"/>
      <c r="F269" s="219"/>
      <c r="G269" s="219"/>
      <c r="H269" s="219"/>
      <c r="I269" s="219"/>
      <c r="J269" s="219"/>
      <c r="K269" s="219"/>
      <c r="L269" s="219"/>
      <c r="M269" s="219"/>
      <c r="N269" s="219"/>
      <c r="O269" s="219"/>
      <c r="P269" s="219"/>
      <c r="Q269" s="219"/>
    </row>
    <row r="270" spans="2:17" ht="15" customHeight="1">
      <c r="B270" s="219"/>
      <c r="C270" s="219"/>
      <c r="D270" s="219"/>
      <c r="E270" s="219"/>
      <c r="F270" s="219"/>
      <c r="G270" s="219"/>
      <c r="H270" s="219"/>
      <c r="I270" s="219"/>
      <c r="J270" s="219"/>
      <c r="K270" s="219"/>
      <c r="L270" s="219"/>
      <c r="M270" s="219"/>
      <c r="N270" s="219"/>
      <c r="O270" s="219"/>
      <c r="P270" s="219"/>
      <c r="Q270" s="219"/>
    </row>
    <row r="271" spans="2:17" ht="15" customHeight="1">
      <c r="B271" s="219"/>
      <c r="C271" s="219"/>
      <c r="D271" s="219"/>
      <c r="E271" s="219"/>
      <c r="F271" s="219"/>
      <c r="G271" s="219"/>
      <c r="H271" s="219"/>
      <c r="I271" s="219"/>
      <c r="J271" s="219"/>
      <c r="K271" s="219"/>
      <c r="L271" s="219"/>
      <c r="M271" s="219"/>
      <c r="N271" s="219"/>
      <c r="O271" s="219"/>
      <c r="P271" s="219"/>
      <c r="Q271" s="219"/>
    </row>
    <row r="272" spans="2:17" ht="15" customHeight="1">
      <c r="B272" s="219"/>
      <c r="C272" s="219"/>
      <c r="D272" s="219"/>
      <c r="E272" s="219"/>
      <c r="F272" s="219"/>
      <c r="G272" s="219"/>
      <c r="H272" s="219"/>
      <c r="I272" s="219"/>
      <c r="J272" s="219"/>
      <c r="K272" s="219"/>
      <c r="L272" s="219"/>
      <c r="M272" s="219"/>
      <c r="N272" s="219"/>
      <c r="O272" s="219"/>
      <c r="P272" s="219"/>
      <c r="Q272" s="219"/>
    </row>
    <row r="273" spans="2:17" ht="15" customHeight="1">
      <c r="B273" s="219"/>
      <c r="C273" s="219"/>
      <c r="D273" s="219"/>
      <c r="E273" s="219"/>
      <c r="F273" s="219"/>
      <c r="G273" s="219"/>
      <c r="H273" s="219"/>
      <c r="I273" s="219"/>
      <c r="J273" s="219"/>
      <c r="K273" s="219"/>
      <c r="L273" s="219"/>
      <c r="M273" s="219"/>
      <c r="N273" s="219"/>
      <c r="O273" s="219"/>
      <c r="P273" s="219"/>
      <c r="Q273" s="219"/>
    </row>
    <row r="274" spans="2:17" ht="15" customHeight="1">
      <c r="B274" s="219"/>
      <c r="C274" s="219"/>
      <c r="D274" s="219"/>
      <c r="E274" s="219"/>
      <c r="F274" s="219"/>
      <c r="G274" s="219"/>
      <c r="H274" s="219"/>
      <c r="I274" s="219"/>
      <c r="J274" s="219"/>
      <c r="K274" s="219"/>
      <c r="L274" s="219"/>
      <c r="M274" s="219"/>
      <c r="N274" s="219"/>
      <c r="O274" s="219"/>
      <c r="P274" s="219"/>
      <c r="Q274" s="219"/>
    </row>
    <row r="275" spans="2:17" ht="15" customHeight="1">
      <c r="B275" s="219"/>
      <c r="C275" s="216"/>
      <c r="D275" s="216"/>
      <c r="E275" s="216"/>
      <c r="F275" s="216"/>
      <c r="G275" s="216"/>
      <c r="H275" s="216"/>
      <c r="I275" s="216"/>
      <c r="J275" s="216"/>
      <c r="K275" s="216"/>
      <c r="L275" s="216"/>
      <c r="M275" s="216"/>
      <c r="N275" s="216"/>
      <c r="O275" s="216"/>
      <c r="P275" s="216"/>
      <c r="Q275" s="216"/>
    </row>
    <row r="276" spans="2:17" ht="15" customHeight="1">
      <c r="B276" s="219"/>
      <c r="C276" s="220"/>
      <c r="D276" s="220"/>
      <c r="E276" s="220"/>
      <c r="F276" s="220"/>
      <c r="G276" s="220"/>
      <c r="H276" s="220"/>
      <c r="I276" s="220"/>
      <c r="J276" s="220"/>
      <c r="K276" s="220"/>
      <c r="L276" s="220"/>
      <c r="M276" s="220"/>
      <c r="N276" s="220"/>
      <c r="O276" s="220"/>
      <c r="P276" s="226"/>
      <c r="Q276" s="226"/>
    </row>
    <row r="277" spans="2:17" ht="15" customHeight="1">
      <c r="B277" s="219"/>
      <c r="C277" s="219"/>
      <c r="D277" s="219"/>
      <c r="E277" s="219"/>
      <c r="F277" s="219"/>
      <c r="G277" s="219"/>
      <c r="H277" s="219"/>
      <c r="I277" s="219"/>
      <c r="J277" s="219"/>
      <c r="K277" s="219"/>
      <c r="L277" s="219"/>
      <c r="M277" s="219"/>
      <c r="N277" s="219"/>
      <c r="O277" s="219"/>
      <c r="P277" s="219"/>
      <c r="Q277" s="219"/>
    </row>
    <row r="278" spans="2:17" ht="15" customHeight="1">
      <c r="B278" s="219"/>
      <c r="C278" s="219"/>
      <c r="D278" s="219"/>
      <c r="E278" s="219"/>
      <c r="F278" s="219"/>
      <c r="G278" s="219"/>
      <c r="H278" s="219"/>
      <c r="I278" s="219"/>
      <c r="J278" s="219"/>
      <c r="K278" s="219"/>
      <c r="L278" s="219"/>
      <c r="M278" s="219"/>
      <c r="N278" s="219"/>
      <c r="O278" s="219"/>
      <c r="P278" s="219"/>
      <c r="Q278" s="219"/>
    </row>
    <row r="279" spans="2:17" ht="15" customHeight="1">
      <c r="B279" s="219"/>
      <c r="C279" s="219"/>
      <c r="D279" s="221"/>
      <c r="E279" s="219"/>
      <c r="F279" s="219"/>
      <c r="G279" s="219"/>
      <c r="H279" s="219"/>
      <c r="I279" s="219"/>
      <c r="J279" s="219"/>
      <c r="K279" s="219"/>
      <c r="L279" s="219"/>
      <c r="M279" s="219"/>
      <c r="N279" s="219"/>
      <c r="O279" s="219"/>
      <c r="P279" s="219"/>
      <c r="Q279" s="219"/>
    </row>
    <row r="280" spans="2:17" ht="15" customHeight="1">
      <c r="B280" s="219"/>
      <c r="C280" s="219"/>
      <c r="D280" s="219"/>
      <c r="E280" s="219"/>
      <c r="F280" s="219"/>
      <c r="G280" s="219"/>
      <c r="H280" s="219"/>
      <c r="I280" s="219"/>
      <c r="J280" s="219"/>
      <c r="K280" s="219"/>
      <c r="L280" s="219"/>
      <c r="M280" s="219"/>
      <c r="N280" s="219"/>
      <c r="O280" s="219"/>
      <c r="P280" s="219"/>
      <c r="Q280" s="219"/>
    </row>
    <row r="281" spans="2:17" ht="15" customHeight="1">
      <c r="B281" s="219"/>
      <c r="C281" s="219"/>
      <c r="D281" s="219"/>
      <c r="E281" s="219"/>
      <c r="F281" s="219"/>
      <c r="G281" s="219"/>
      <c r="H281" s="219"/>
      <c r="I281" s="219"/>
      <c r="J281" s="219"/>
      <c r="K281" s="219"/>
      <c r="L281" s="219"/>
      <c r="M281" s="219"/>
      <c r="N281" s="219"/>
      <c r="O281" s="219"/>
      <c r="P281" s="219"/>
      <c r="Q281" s="219"/>
    </row>
    <row r="282" spans="2:17" ht="15" customHeight="1">
      <c r="B282" s="219"/>
      <c r="C282" s="219"/>
      <c r="D282" s="219"/>
      <c r="E282" s="219"/>
      <c r="F282" s="219"/>
      <c r="G282" s="219"/>
      <c r="H282" s="219"/>
      <c r="I282" s="219"/>
      <c r="J282" s="219"/>
      <c r="K282" s="219"/>
      <c r="L282" s="219"/>
      <c r="M282" s="219"/>
      <c r="N282" s="219"/>
      <c r="O282" s="219"/>
      <c r="P282" s="219"/>
      <c r="Q282" s="219"/>
    </row>
    <row r="283" spans="2:17" ht="15" customHeight="1">
      <c r="B283" s="219"/>
      <c r="C283" s="219"/>
      <c r="D283" s="219"/>
      <c r="E283" s="219"/>
      <c r="F283" s="219"/>
      <c r="G283" s="219"/>
      <c r="H283" s="219"/>
      <c r="I283" s="219"/>
      <c r="J283" s="219"/>
      <c r="K283" s="219"/>
      <c r="L283" s="219"/>
      <c r="M283" s="219"/>
      <c r="N283" s="219"/>
      <c r="O283" s="219"/>
      <c r="P283" s="219"/>
      <c r="Q283" s="219"/>
    </row>
    <row r="284" spans="2:17" ht="15" customHeight="1">
      <c r="B284" s="219"/>
      <c r="C284" s="219"/>
      <c r="D284" s="219"/>
      <c r="E284" s="219"/>
      <c r="F284" s="219"/>
      <c r="G284" s="219"/>
      <c r="H284" s="219"/>
      <c r="I284" s="219"/>
      <c r="J284" s="219"/>
      <c r="K284" s="219"/>
      <c r="L284" s="219"/>
      <c r="M284" s="219"/>
      <c r="N284" s="219"/>
      <c r="O284" s="219"/>
      <c r="P284" s="219"/>
      <c r="Q284" s="219"/>
    </row>
    <row r="285" spans="2:17" ht="15" customHeight="1">
      <c r="B285" s="219"/>
      <c r="C285" s="219"/>
      <c r="D285" s="219"/>
      <c r="E285" s="219"/>
      <c r="F285" s="219"/>
      <c r="G285" s="219"/>
      <c r="H285" s="219"/>
      <c r="I285" s="219"/>
      <c r="J285" s="219"/>
      <c r="K285" s="219"/>
      <c r="L285" s="219"/>
      <c r="M285" s="219"/>
      <c r="N285" s="219"/>
      <c r="O285" s="219"/>
      <c r="P285" s="219"/>
      <c r="Q285" s="219"/>
    </row>
    <row r="286" spans="2:17" ht="15" customHeight="1">
      <c r="B286" s="219"/>
      <c r="C286" s="219"/>
      <c r="D286" s="219"/>
      <c r="E286" s="219"/>
      <c r="F286" s="219"/>
      <c r="G286" s="219"/>
      <c r="H286" s="219"/>
      <c r="I286" s="219"/>
      <c r="J286" s="219"/>
      <c r="K286" s="219"/>
      <c r="L286" s="219"/>
      <c r="M286" s="219"/>
      <c r="N286" s="219"/>
      <c r="O286" s="219"/>
      <c r="P286" s="219"/>
      <c r="Q286" s="219"/>
    </row>
    <row r="287" spans="2:17" ht="15" customHeight="1">
      <c r="B287" s="219"/>
      <c r="C287" s="219"/>
      <c r="D287" s="219"/>
      <c r="E287" s="219"/>
      <c r="F287" s="219"/>
      <c r="G287" s="219"/>
      <c r="H287" s="219"/>
      <c r="I287" s="219"/>
      <c r="J287" s="219"/>
      <c r="K287" s="219"/>
      <c r="L287" s="219"/>
      <c r="M287" s="219"/>
      <c r="N287" s="219"/>
      <c r="O287" s="219"/>
      <c r="P287" s="219"/>
      <c r="Q287" s="219"/>
    </row>
    <row r="288" spans="2:17" ht="15" customHeight="1">
      <c r="B288" s="368" t="str">
        <f>BJ2</f>
        <v>Graph 12: Cross-Jurisdictional Liabilities (millions of USD)</v>
      </c>
      <c r="C288" s="368"/>
      <c r="D288" s="368"/>
      <c r="E288" s="368"/>
      <c r="F288" s="368"/>
      <c r="G288" s="368"/>
      <c r="H288" s="368"/>
      <c r="I288" s="368"/>
      <c r="J288" s="368"/>
      <c r="K288" s="368"/>
      <c r="L288" s="368"/>
      <c r="M288" s="368"/>
      <c r="N288" s="368"/>
      <c r="O288" s="368"/>
      <c r="P288" s="227"/>
      <c r="Q288" s="227"/>
    </row>
    <row r="289" spans="1:17" ht="15" customHeight="1">
      <c r="B289" s="219"/>
      <c r="C289" s="219"/>
      <c r="D289" s="219"/>
      <c r="E289" s="219"/>
      <c r="F289" s="219"/>
      <c r="G289" s="219"/>
      <c r="H289" s="219"/>
      <c r="I289" s="219"/>
      <c r="J289" s="219"/>
      <c r="K289" s="219"/>
      <c r="L289" s="219"/>
      <c r="M289" s="219"/>
      <c r="N289" s="219"/>
      <c r="O289" s="219"/>
      <c r="P289" s="219"/>
      <c r="Q289" s="219"/>
    </row>
    <row r="290" spans="1:17" ht="15" customHeight="1">
      <c r="B290" s="219"/>
      <c r="C290" s="219"/>
      <c r="D290" s="219"/>
      <c r="E290" s="219"/>
      <c r="F290" s="219"/>
      <c r="G290" s="219"/>
      <c r="H290" s="219"/>
      <c r="I290" s="219"/>
      <c r="J290" s="219"/>
      <c r="K290" s="219"/>
      <c r="L290" s="219"/>
      <c r="M290" s="219"/>
      <c r="N290" s="219"/>
      <c r="O290" s="219"/>
      <c r="P290" s="219"/>
      <c r="Q290" s="219"/>
    </row>
    <row r="291" spans="1:17" ht="15" customHeight="1">
      <c r="P291" s="219"/>
      <c r="Q291" s="219"/>
    </row>
    <row r="292" spans="1:17" ht="15" customHeight="1">
      <c r="P292" s="219"/>
      <c r="Q292" s="219"/>
    </row>
    <row r="293" spans="1:17" ht="15" customHeight="1">
      <c r="P293" s="219"/>
      <c r="Q293" s="219"/>
    </row>
    <row r="294" spans="1:17" ht="15" customHeight="1">
      <c r="P294" s="219"/>
      <c r="Q294" s="219"/>
    </row>
    <row r="295" spans="1:17" ht="15" customHeight="1">
      <c r="P295" s="219"/>
      <c r="Q295" s="219"/>
    </row>
    <row r="296" spans="1:17" ht="15" customHeight="1">
      <c r="P296" s="219"/>
      <c r="Q296" s="219"/>
    </row>
    <row r="297" spans="1:17" ht="15" customHeight="1">
      <c r="P297" s="219"/>
      <c r="Q297" s="219"/>
    </row>
    <row r="298" spans="1:17" ht="15" customHeight="1">
      <c r="P298" s="219"/>
      <c r="Q298" s="219"/>
    </row>
    <row r="299" spans="1:17" ht="15" customHeight="1">
      <c r="A299" s="219"/>
      <c r="B299" s="219"/>
      <c r="C299" s="219"/>
      <c r="D299" s="219"/>
      <c r="E299" s="219"/>
      <c r="F299" s="219"/>
      <c r="G299" s="219"/>
      <c r="H299" s="219"/>
      <c r="I299" s="219"/>
      <c r="J299" s="219"/>
      <c r="K299" s="219"/>
      <c r="L299" s="219"/>
      <c r="M299" s="219"/>
      <c r="N299" s="219"/>
      <c r="O299" s="219"/>
      <c r="P299" s="219"/>
      <c r="Q299" s="219"/>
    </row>
    <row r="300" spans="1:17" ht="15" customHeight="1">
      <c r="A300" s="219"/>
      <c r="B300" s="219"/>
      <c r="C300" s="219"/>
      <c r="D300" s="219"/>
      <c r="E300" s="219"/>
      <c r="F300" s="219"/>
      <c r="G300" s="219"/>
      <c r="H300" s="219"/>
      <c r="I300" s="219"/>
      <c r="J300" s="219"/>
      <c r="K300" s="219"/>
      <c r="L300" s="219"/>
      <c r="M300" s="219"/>
      <c r="N300" s="219"/>
      <c r="O300" s="219"/>
      <c r="P300" s="219"/>
      <c r="Q300" s="219"/>
    </row>
    <row r="301" spans="1:17" ht="15" customHeight="1">
      <c r="A301" s="219"/>
      <c r="B301" s="219"/>
      <c r="C301" s="219"/>
      <c r="D301" s="219"/>
      <c r="E301" s="219"/>
      <c r="F301" s="219"/>
      <c r="G301" s="219"/>
      <c r="H301" s="219"/>
      <c r="I301" s="219"/>
      <c r="J301" s="219"/>
      <c r="K301" s="219"/>
      <c r="L301" s="219"/>
      <c r="M301" s="219"/>
      <c r="N301" s="219"/>
      <c r="O301" s="219"/>
      <c r="P301" s="219"/>
      <c r="Q301" s="219"/>
    </row>
    <row r="302" spans="1:17" ht="15" customHeight="1">
      <c r="A302" s="219"/>
      <c r="P302" s="219"/>
      <c r="Q302" s="219"/>
    </row>
    <row r="303" spans="1:17" ht="15" customHeight="1">
      <c r="A303" s="219"/>
      <c r="B303" s="219"/>
      <c r="C303" s="219"/>
      <c r="D303" s="219"/>
      <c r="E303" s="219"/>
      <c r="F303" s="219"/>
      <c r="G303" s="219"/>
      <c r="H303" s="219"/>
      <c r="I303" s="219"/>
      <c r="J303" s="219"/>
      <c r="K303" s="219"/>
      <c r="L303" s="219"/>
      <c r="M303" s="219"/>
      <c r="N303" s="219"/>
      <c r="O303" s="219"/>
      <c r="P303" s="219"/>
      <c r="Q303" s="219"/>
    </row>
    <row r="304" spans="1:17" ht="15" customHeight="1">
      <c r="A304" s="219"/>
      <c r="B304" s="219"/>
      <c r="C304" s="219"/>
      <c r="D304" s="219"/>
      <c r="E304" s="219"/>
      <c r="F304" s="219"/>
      <c r="G304" s="219"/>
      <c r="H304" s="219"/>
      <c r="I304" s="219"/>
      <c r="J304" s="219"/>
      <c r="K304" s="219"/>
      <c r="L304" s="219"/>
      <c r="M304" s="219"/>
      <c r="N304" s="219"/>
      <c r="O304" s="219"/>
      <c r="P304" s="219"/>
      <c r="Q304" s="219"/>
    </row>
    <row r="305" spans="1:17" ht="15" customHeight="1">
      <c r="A305" s="219"/>
      <c r="B305" s="219"/>
      <c r="C305" s="219"/>
      <c r="D305" s="219"/>
      <c r="E305" s="219"/>
      <c r="F305" s="219"/>
      <c r="G305" s="219"/>
      <c r="H305" s="219"/>
      <c r="I305" s="219"/>
      <c r="J305" s="219"/>
      <c r="K305" s="219"/>
      <c r="L305" s="219"/>
      <c r="M305" s="219"/>
      <c r="N305" s="219"/>
      <c r="O305" s="219"/>
      <c r="P305" s="219"/>
      <c r="Q305" s="219"/>
    </row>
    <row r="306" spans="1:17" ht="15" customHeight="1">
      <c r="A306" s="219"/>
      <c r="B306" s="219"/>
      <c r="C306" s="219"/>
      <c r="D306" s="219"/>
      <c r="E306" s="219"/>
      <c r="F306" s="219"/>
      <c r="G306" s="219"/>
      <c r="H306" s="219"/>
      <c r="I306" s="219"/>
      <c r="J306" s="219"/>
      <c r="K306" s="219"/>
      <c r="L306" s="219"/>
      <c r="M306" s="219"/>
      <c r="N306" s="219"/>
      <c r="O306" s="219"/>
      <c r="P306" s="219"/>
      <c r="Q306" s="219"/>
    </row>
    <row r="307" spans="1:17" ht="15" customHeight="1">
      <c r="P307" s="219"/>
      <c r="Q307" s="219"/>
    </row>
    <row r="308" spans="1:17" ht="15" customHeight="1">
      <c r="P308" s="219"/>
      <c r="Q308" s="219"/>
    </row>
    <row r="309" spans="1:17" ht="15" customHeight="1">
      <c r="P309" s="219"/>
      <c r="Q309" s="219"/>
    </row>
    <row r="310" spans="1:17" ht="15" customHeight="1">
      <c r="P310" s="219"/>
      <c r="Q310" s="219"/>
    </row>
    <row r="311" spans="1:17" ht="15" customHeight="1">
      <c r="P311" s="219"/>
      <c r="Q311" s="219"/>
    </row>
    <row r="312" spans="1:17" ht="15" customHeight="1">
      <c r="P312" s="219"/>
      <c r="Q312" s="219"/>
    </row>
    <row r="313" spans="1:17" ht="15" customHeight="1">
      <c r="P313" s="219"/>
      <c r="Q313" s="219"/>
    </row>
    <row r="314" spans="1:17" ht="15" customHeight="1">
      <c r="P314" s="219"/>
      <c r="Q314" s="219"/>
    </row>
    <row r="315" spans="1:17" ht="15" customHeight="1">
      <c r="B315" s="367" t="str">
        <f>BN2</f>
        <v>Graph 13: Scores (basis points)</v>
      </c>
      <c r="C315" s="367"/>
      <c r="D315" s="367"/>
      <c r="E315" s="367"/>
      <c r="F315" s="367"/>
      <c r="G315" s="367"/>
      <c r="H315" s="367"/>
      <c r="I315" s="367"/>
      <c r="J315" s="367"/>
      <c r="K315" s="367"/>
      <c r="L315" s="367"/>
      <c r="M315" s="367"/>
      <c r="N315" s="367"/>
      <c r="O315" s="367"/>
      <c r="P315" s="226"/>
      <c r="Q315" s="226"/>
    </row>
    <row r="316" spans="1:17" ht="15" customHeight="1"/>
    <row r="317" spans="1:17" ht="15" customHeight="1"/>
    <row r="318" spans="1:17" ht="15" customHeight="1"/>
    <row r="319" spans="1:17" ht="15" customHeight="1"/>
    <row r="320" spans="1:17"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sheetData>
  <sheetProtection sheet="1" objects="1" scenarios="1"/>
  <mergeCells count="13">
    <mergeCell ref="B132:O132"/>
    <mergeCell ref="B315:O315"/>
    <mergeCell ref="B263:O263"/>
    <mergeCell ref="B288:O288"/>
    <mergeCell ref="B159:O159"/>
    <mergeCell ref="B184:O184"/>
    <mergeCell ref="B211:O211"/>
    <mergeCell ref="B236:O236"/>
    <mergeCell ref="B3:O3"/>
    <mergeCell ref="B28:O28"/>
    <mergeCell ref="B55:O55"/>
    <mergeCell ref="B80:O80"/>
    <mergeCell ref="B107:O107"/>
  </mergeCells>
  <printOptions horizontalCentered="1"/>
  <pageMargins left="0.7" right="0.7" top="0.75" bottom="0.75" header="0.3" footer="0.3"/>
  <pageSetup scale="66" fitToHeight="10" orientation="landscape" r:id="rId1"/>
  <headerFooter scaleWithDoc="0">
    <oddFooter>&amp;L&amp;10Data Source: FR Y-15&amp;C&amp;10Page &amp;P of &amp;N&amp;R&amp;10As-of Date: December 31, 2013</oddFooter>
  </headerFooter>
  <rowBreaks count="6" manualBreakCount="6">
    <brk id="52" max="15" man="1"/>
    <brk id="104" max="15" man="1"/>
    <brk id="156" max="15" man="1"/>
    <brk id="208" max="15" man="1"/>
    <brk id="260" max="15" man="1"/>
    <brk id="312" max="1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tint="0.79998168889431442"/>
  </sheetPr>
  <dimension ref="B2:AD46"/>
  <sheetViews>
    <sheetView showGridLines="0" zoomScale="85" zoomScaleNormal="85" workbookViewId="0">
      <selection activeCell="Q2" sqref="Q2"/>
    </sheetView>
  </sheetViews>
  <sheetFormatPr defaultRowHeight="15"/>
  <cols>
    <col min="1" max="1" width="5.7109375" customWidth="1"/>
    <col min="2" max="2" width="44.7109375" customWidth="1"/>
    <col min="3" max="3" width="12.7109375" customWidth="1"/>
    <col min="4" max="15" width="15.7109375" hidden="1" customWidth="1"/>
    <col min="16" max="28" width="15.7109375" customWidth="1"/>
    <col min="29" max="29" width="3.7109375" customWidth="1"/>
    <col min="30" max="30" width="15.7109375" customWidth="1"/>
  </cols>
  <sheetData>
    <row r="2" spans="2:30" ht="18" customHeight="1">
      <c r="B2" s="2"/>
      <c r="C2" s="2"/>
      <c r="Q2" s="211" t="s">
        <v>15</v>
      </c>
      <c r="R2" s="318" t="s">
        <v>16</v>
      </c>
      <c r="S2" s="319"/>
      <c r="T2" s="320"/>
      <c r="U2" s="321" t="s">
        <v>21</v>
      </c>
      <c r="V2" s="322"/>
      <c r="W2" s="323"/>
      <c r="X2" s="324" t="s">
        <v>17</v>
      </c>
      <c r="Y2" s="325"/>
      <c r="Z2" s="326"/>
      <c r="AA2" s="327" t="s">
        <v>18</v>
      </c>
      <c r="AB2" s="328"/>
      <c r="AD2" s="304" t="s">
        <v>21</v>
      </c>
    </row>
    <row r="3" spans="2:30">
      <c r="B3" s="2"/>
      <c r="C3" s="2"/>
      <c r="Q3" s="215" t="s">
        <v>2</v>
      </c>
      <c r="R3" s="292" t="s">
        <v>3</v>
      </c>
      <c r="S3" s="287" t="s">
        <v>4</v>
      </c>
      <c r="T3" s="293" t="s">
        <v>5</v>
      </c>
      <c r="U3" s="292" t="s">
        <v>6</v>
      </c>
      <c r="V3" s="287" t="s">
        <v>7</v>
      </c>
      <c r="W3" s="293" t="s">
        <v>8</v>
      </c>
      <c r="X3" s="292" t="s">
        <v>9</v>
      </c>
      <c r="Y3" s="287" t="s">
        <v>10</v>
      </c>
      <c r="Z3" s="293" t="s">
        <v>11</v>
      </c>
      <c r="AA3" s="292" t="s">
        <v>12</v>
      </c>
      <c r="AB3" s="293" t="s">
        <v>13</v>
      </c>
      <c r="AD3" s="305"/>
    </row>
    <row r="4" spans="2:30" ht="45" customHeight="1">
      <c r="B4" s="288" t="s">
        <v>461</v>
      </c>
      <c r="Q4" s="211" t="s">
        <v>19</v>
      </c>
      <c r="R4" s="294" t="s">
        <v>455</v>
      </c>
      <c r="S4" s="284" t="s">
        <v>456</v>
      </c>
      <c r="T4" s="295" t="s">
        <v>457</v>
      </c>
      <c r="U4" s="296" t="s">
        <v>27</v>
      </c>
      <c r="V4" s="285" t="s">
        <v>26</v>
      </c>
      <c r="W4" s="297" t="s">
        <v>28</v>
      </c>
      <c r="X4" s="298" t="s">
        <v>25</v>
      </c>
      <c r="Y4" s="286" t="s">
        <v>22</v>
      </c>
      <c r="Z4" s="299" t="s">
        <v>23</v>
      </c>
      <c r="AA4" s="300" t="s">
        <v>24</v>
      </c>
      <c r="AB4" s="301" t="s">
        <v>536</v>
      </c>
      <c r="AD4" s="212" t="s">
        <v>468</v>
      </c>
    </row>
    <row r="5" spans="2:30" ht="25.5">
      <c r="B5" s="306"/>
      <c r="C5" s="307" t="s">
        <v>463</v>
      </c>
      <c r="D5" s="308"/>
      <c r="E5" s="308"/>
      <c r="F5" s="308"/>
      <c r="G5" s="308"/>
      <c r="H5" s="308"/>
      <c r="I5" s="308"/>
      <c r="J5" s="308"/>
      <c r="K5" s="308"/>
      <c r="L5" s="308"/>
      <c r="M5" s="308"/>
      <c r="N5" s="308"/>
      <c r="O5" s="308"/>
      <c r="P5" s="309" t="s">
        <v>464</v>
      </c>
      <c r="Q5" s="310">
        <f>1/5</f>
        <v>0.2</v>
      </c>
      <c r="R5" s="310">
        <f t="shared" ref="R5:Z5" si="0">1/15</f>
        <v>6.6666666666666666E-2</v>
      </c>
      <c r="S5" s="310">
        <f t="shared" si="0"/>
        <v>6.6666666666666666E-2</v>
      </c>
      <c r="T5" s="310">
        <f t="shared" si="0"/>
        <v>6.6666666666666666E-2</v>
      </c>
      <c r="U5" s="310">
        <f t="shared" si="0"/>
        <v>6.6666666666666666E-2</v>
      </c>
      <c r="V5" s="310">
        <f t="shared" si="0"/>
        <v>6.6666666666666666E-2</v>
      </c>
      <c r="W5" s="310">
        <f t="shared" si="0"/>
        <v>6.6666666666666666E-2</v>
      </c>
      <c r="X5" s="310">
        <f t="shared" si="0"/>
        <v>6.6666666666666666E-2</v>
      </c>
      <c r="Y5" s="310">
        <f t="shared" si="0"/>
        <v>6.6666666666666666E-2</v>
      </c>
      <c r="Z5" s="310">
        <f t="shared" si="0"/>
        <v>6.6666666666666666E-2</v>
      </c>
      <c r="AA5" s="310">
        <f>1/10</f>
        <v>0.1</v>
      </c>
      <c r="AB5" s="310">
        <f>1/10</f>
        <v>0.1</v>
      </c>
      <c r="AD5" s="276">
        <v>500</v>
      </c>
    </row>
    <row r="6" spans="2:30" ht="25.5">
      <c r="B6" s="311"/>
      <c r="C6" s="312" t="s">
        <v>465</v>
      </c>
      <c r="D6" s="313"/>
      <c r="E6" s="313"/>
      <c r="F6" s="313"/>
      <c r="G6" s="313"/>
      <c r="H6" s="313"/>
      <c r="I6" s="313"/>
      <c r="J6" s="313"/>
      <c r="K6" s="313"/>
      <c r="L6" s="313"/>
      <c r="M6" s="313"/>
      <c r="N6" s="313"/>
      <c r="O6" s="313"/>
      <c r="P6" s="314" t="s">
        <v>464</v>
      </c>
      <c r="Q6" s="315"/>
      <c r="R6" s="315"/>
      <c r="S6" s="315"/>
      <c r="T6" s="315"/>
      <c r="U6" s="315"/>
      <c r="V6" s="315"/>
      <c r="W6" s="315"/>
      <c r="X6" s="315"/>
      <c r="Y6" s="315"/>
      <c r="Z6" s="315"/>
      <c r="AA6" s="315"/>
      <c r="AB6" s="315"/>
    </row>
    <row r="7" spans="2:30">
      <c r="D7" s="238" t="s">
        <v>458</v>
      </c>
      <c r="E7" s="238"/>
      <c r="F7" s="238"/>
      <c r="G7" s="238"/>
      <c r="H7" s="238"/>
      <c r="I7" s="238"/>
      <c r="J7" s="238"/>
      <c r="K7" s="238"/>
      <c r="L7" s="238"/>
      <c r="M7" s="238"/>
      <c r="N7" s="238"/>
      <c r="O7" s="238"/>
    </row>
    <row r="8" spans="2:30" ht="18" customHeight="1">
      <c r="C8" s="2"/>
      <c r="D8" s="289" t="s">
        <v>15</v>
      </c>
      <c r="E8" s="318" t="s">
        <v>16</v>
      </c>
      <c r="F8" s="319"/>
      <c r="G8" s="320"/>
      <c r="H8" s="321" t="s">
        <v>21</v>
      </c>
      <c r="I8" s="322"/>
      <c r="J8" s="323"/>
      <c r="K8" s="324" t="s">
        <v>17</v>
      </c>
      <c r="L8" s="325"/>
      <c r="M8" s="326"/>
      <c r="N8" s="327" t="s">
        <v>18</v>
      </c>
      <c r="O8" s="328"/>
    </row>
    <row r="9" spans="2:30" hidden="1">
      <c r="B9" s="290" t="s">
        <v>0</v>
      </c>
      <c r="C9" s="291" t="s">
        <v>1</v>
      </c>
      <c r="D9" s="215" t="s">
        <v>2</v>
      </c>
      <c r="E9" s="292" t="s">
        <v>3</v>
      </c>
      <c r="F9" s="287" t="s">
        <v>4</v>
      </c>
      <c r="G9" s="293" t="s">
        <v>5</v>
      </c>
      <c r="H9" s="292" t="s">
        <v>6</v>
      </c>
      <c r="I9" s="287" t="s">
        <v>7</v>
      </c>
      <c r="J9" s="293" t="s">
        <v>8</v>
      </c>
      <c r="K9" s="292" t="s">
        <v>9</v>
      </c>
      <c r="L9" s="287" t="s">
        <v>10</v>
      </c>
      <c r="M9" s="293" t="s">
        <v>11</v>
      </c>
      <c r="N9" s="292" t="s">
        <v>12</v>
      </c>
      <c r="O9" s="293" t="s">
        <v>13</v>
      </c>
    </row>
    <row r="10" spans="2:30" ht="45" customHeight="1">
      <c r="B10" s="240" t="s">
        <v>459</v>
      </c>
      <c r="C10" s="239" t="s">
        <v>469</v>
      </c>
      <c r="D10" s="211" t="s">
        <v>19</v>
      </c>
      <c r="E10" s="294" t="s">
        <v>455</v>
      </c>
      <c r="F10" s="284" t="s">
        <v>456</v>
      </c>
      <c r="G10" s="295" t="s">
        <v>457</v>
      </c>
      <c r="H10" s="296" t="s">
        <v>27</v>
      </c>
      <c r="I10" s="285" t="s">
        <v>26</v>
      </c>
      <c r="J10" s="297" t="s">
        <v>28</v>
      </c>
      <c r="K10" s="298" t="s">
        <v>25</v>
      </c>
      <c r="L10" s="286" t="s">
        <v>22</v>
      </c>
      <c r="M10" s="299" t="s">
        <v>23</v>
      </c>
      <c r="N10" s="300" t="s">
        <v>24</v>
      </c>
      <c r="O10" s="301" t="s">
        <v>536</v>
      </c>
      <c r="P10" s="316" t="s">
        <v>467</v>
      </c>
    </row>
    <row r="11" spans="2:30">
      <c r="B11" s="241" t="str">
        <f>INDEX('FR Y-15 Data'!$A$1:$ED$66,MATCH($C11,'FR Y-15 Data'!$C$1:$C$66,0),MATCH($B$9,'FR Y-15 Data'!$A$1:$EE$1,0))</f>
        <v xml:space="preserve">ALLY FINANCIAL INC.                                                                                                     </v>
      </c>
      <c r="C11" s="191">
        <f>INDEX('FR Y-15 Data'!$A$1:$ED$66,ROWS($C$10:C11)+1,MATCH($C$9,'FR Y-15 Data'!$A$1:$EE$1,0))</f>
        <v>1562859</v>
      </c>
      <c r="D11" s="200">
        <f>INDEX('FR Y-15 Data'!$A$1:$DK$65,MATCH($C11,'FR Y-15 Data'!$C$1:$C$65,0),MATCH(D$9,'FR Y-15 Data'!$A$1:$DK$1,0))/1000</f>
        <v>152516</v>
      </c>
      <c r="E11" s="302">
        <f>INDEX('FR Y-15 Data'!$A$1:$DK$65,MATCH($C11,'FR Y-15 Data'!$C$1:$C$65,0),MATCH(E$9,'FR Y-15 Data'!$A$1:$DK$1,0))/1000</f>
        <v>6098</v>
      </c>
      <c r="F11" s="281">
        <f>INDEX('FR Y-15 Data'!$A$1:$DK$65,MATCH($C11,'FR Y-15 Data'!$C$1:$C$65,0),MATCH(F$9,'FR Y-15 Data'!$A$1:$DK$1,0))/1000</f>
        <v>16534</v>
      </c>
      <c r="G11" s="280">
        <f>INDEX('FR Y-15 Data'!$A$1:$DK$65,MATCH($C11,'FR Y-15 Data'!$C$1:$C$65,0),MATCH(G$9,'FR Y-15 Data'!$A$1:$DK$1,0))/1000</f>
        <v>108149</v>
      </c>
      <c r="H11" s="302">
        <f>INDEX('FR Y-15 Data'!$A$1:$DK$65,MATCH($C11,'FR Y-15 Data'!$C$1:$C$65,0),MATCH(H$9,'FR Y-15 Data'!$A$1:$DK$1,0))/1000</f>
        <v>290017</v>
      </c>
      <c r="I11" s="281">
        <f>INDEX('FR Y-15 Data'!$A$1:$DK$65,MATCH($C11,'FR Y-15 Data'!$C$1:$C$65,0),MATCH(I$9,'FR Y-15 Data'!$A$1:$DK$1,0))/1000</f>
        <v>0</v>
      </c>
      <c r="J11" s="280">
        <f>INDEX('FR Y-15 Data'!$A$1:$DK$65,MATCH($C11,'FR Y-15 Data'!$C$1:$C$65,0),MATCH(J$9,'FR Y-15 Data'!$A$1:$DK$1,0))/1000</f>
        <v>0</v>
      </c>
      <c r="K11" s="302">
        <f>INDEX('FR Y-15 Data'!$A$1:$DK$65,MATCH($C11,'FR Y-15 Data'!$C$1:$C$65,0),MATCH(K$9,'FR Y-15 Data'!$A$1:$DK$1,0))/1000</f>
        <v>61542</v>
      </c>
      <c r="L11" s="281">
        <f>INDEX('FR Y-15 Data'!$A$1:$DK$65,MATCH($C11,'FR Y-15 Data'!$C$1:$C$65,0),MATCH(L$9,'FR Y-15 Data'!$A$1:$DK$1,0))/1000</f>
        <v>9027</v>
      </c>
      <c r="M11" s="280">
        <f>INDEX('FR Y-15 Data'!$A$1:$DK$65,MATCH($C11,'FR Y-15 Data'!$C$1:$C$65,0),MATCH(M$9,'FR Y-15 Data'!$A$1:$DK$1,0))/1000</f>
        <v>205</v>
      </c>
      <c r="N11" s="302">
        <f>INDEX('FR Y-15 Data'!$A$1:$DK$65,MATCH($C11,'FR Y-15 Data'!$C$1:$C$65,0),MATCH(N$9,'FR Y-15 Data'!$A$1:$DK$1,0))/1000</f>
        <v>2236</v>
      </c>
      <c r="O11" s="280">
        <f>INDEX('FR Y-15 Data'!$A$1:$DK$65,MATCH($C11,'FR Y-15 Data'!$C$1:$C$65,0),MATCH(O$9,'FR Y-15 Data'!$A$1:$DK$1,0))/1000</f>
        <v>1932</v>
      </c>
      <c r="P11" s="208">
        <f>IF(OR(COUNTBLANK($Q$5:$AB$6)+COUNTBLANK($AD$5)&gt;0,ISERROR(SUMPRODUCT(D11:O11,$Q$5:$AB$5,1/$Q$6:$AB$6)*10000)),0,(SUMPRODUCT(D11:O11,$Q$5:$AB$5,1/$Q$6:$AB$6)*10000+IF(SUMPRODUCT(H11:J11,$U$5:$W$5,1/$U$6:$W$6)*10000&gt;$AD$5/5,$AD$5/5-SUMPRODUCT(H11:J11,$U$5:$W$5,1/$U$6:$W$6)*10000,0)))</f>
        <v>0</v>
      </c>
    </row>
    <row r="12" spans="2:30">
      <c r="B12" s="241" t="str">
        <f>INDEX('FR Y-15 Data'!$A$1:$ED$66,MATCH($C12,'FR Y-15 Data'!$C$1:$C$66,0),MATCH($B$9,'FR Y-15 Data'!$A$1:$EE$1,0))</f>
        <v xml:space="preserve">AMERICAN EXPRESS COMPANY                                                                                                </v>
      </c>
      <c r="C12" s="4">
        <f>INDEX('FR Y-15 Data'!$A$1:$ED$66,ROWS($C$10:C12)+1,MATCH($C$9,'FR Y-15 Data'!$A$1:$EE$1,0))</f>
        <v>1275216</v>
      </c>
      <c r="D12" s="200">
        <f>INDEX('FR Y-15 Data'!$A$1:$DK$65,MATCH($C12,'FR Y-15 Data'!$C$1:$C$65,0),MATCH(D$9,'FR Y-15 Data'!$A$1:$DK$1,0))/1000</f>
        <v>177271.7</v>
      </c>
      <c r="E12" s="302">
        <f>INDEX('FR Y-15 Data'!$A$1:$DK$65,MATCH($C12,'FR Y-15 Data'!$C$1:$C$65,0),MATCH(E$9,'FR Y-15 Data'!$A$1:$DK$1,0))/1000</f>
        <v>7155</v>
      </c>
      <c r="F12" s="281">
        <f>INDEX('FR Y-15 Data'!$A$1:$DK$65,MATCH($C12,'FR Y-15 Data'!$C$1:$C$65,0),MATCH(F$9,'FR Y-15 Data'!$A$1:$DK$1,0))/1000</f>
        <v>36921</v>
      </c>
      <c r="G12" s="280">
        <f>INDEX('FR Y-15 Data'!$A$1:$DK$65,MATCH($C12,'FR Y-15 Data'!$C$1:$C$65,0),MATCH(G$9,'FR Y-15 Data'!$A$1:$DK$1,0))/1000</f>
        <v>161518</v>
      </c>
      <c r="H12" s="302">
        <f>INDEX('FR Y-15 Data'!$A$1:$DK$65,MATCH($C12,'FR Y-15 Data'!$C$1:$C$65,0),MATCH(H$9,'FR Y-15 Data'!$A$1:$DK$1,0))/1000</f>
        <v>143718</v>
      </c>
      <c r="I12" s="281">
        <f>INDEX('FR Y-15 Data'!$A$1:$DK$65,MATCH($C12,'FR Y-15 Data'!$C$1:$C$65,0),MATCH(I$9,'FR Y-15 Data'!$A$1:$DK$1,0))/1000</f>
        <v>0</v>
      </c>
      <c r="J12" s="280">
        <f>INDEX('FR Y-15 Data'!$A$1:$DK$65,MATCH($C12,'FR Y-15 Data'!$C$1:$C$65,0),MATCH(J$9,'FR Y-15 Data'!$A$1:$DK$1,0))/1000</f>
        <v>0</v>
      </c>
      <c r="K12" s="302">
        <f>INDEX('FR Y-15 Data'!$A$1:$DK$65,MATCH($C12,'FR Y-15 Data'!$C$1:$C$65,0),MATCH(K$9,'FR Y-15 Data'!$A$1:$DK$1,0))/1000</f>
        <v>42224</v>
      </c>
      <c r="L12" s="281">
        <f>INDEX('FR Y-15 Data'!$A$1:$DK$65,MATCH($C12,'FR Y-15 Data'!$C$1:$C$65,0),MATCH(L$9,'FR Y-15 Data'!$A$1:$DK$1,0))/1000</f>
        <v>4401</v>
      </c>
      <c r="M12" s="280">
        <f>INDEX('FR Y-15 Data'!$A$1:$DK$65,MATCH($C12,'FR Y-15 Data'!$C$1:$C$65,0),MATCH(M$9,'FR Y-15 Data'!$A$1:$DK$1,0))/1000</f>
        <v>0</v>
      </c>
      <c r="N12" s="302">
        <f>INDEX('FR Y-15 Data'!$A$1:$DK$65,MATCH($C12,'FR Y-15 Data'!$C$1:$C$65,0),MATCH(N$9,'FR Y-15 Data'!$A$1:$DK$1,0))/1000</f>
        <v>29504</v>
      </c>
      <c r="O12" s="280">
        <f>INDEX('FR Y-15 Data'!$A$1:$DK$65,MATCH($C12,'FR Y-15 Data'!$C$1:$C$65,0),MATCH(O$9,'FR Y-15 Data'!$A$1:$DK$1,0))/1000</f>
        <v>19906</v>
      </c>
      <c r="P12" s="208">
        <f t="shared" ref="P12:P43" si="1">IF(OR(COUNTBLANK($Q$5:$AB$6)+COUNTBLANK($AD$5)&gt;0,ISERROR(SUMPRODUCT(D12:O12,$Q$5:$AB$5,1/$Q$6:$AB$6)*10000)),0,(SUMPRODUCT(D12:O12,$Q$5:$AB$5,1/$Q$6:$AB$6)*10000+IF(SUMPRODUCT(H12:J12,$U$5:$W$5,1/$U$6:$W$6)*10000&gt;$AD$5/5,$AD$5/5-SUMPRODUCT(H12:J12,$U$5:$W$5,1/$U$6:$W$6)*10000,0)))</f>
        <v>0</v>
      </c>
    </row>
    <row r="13" spans="2:30">
      <c r="B13" s="241" t="str">
        <f>INDEX('FR Y-15 Data'!$A$1:$ED$66,MATCH($C13,'FR Y-15 Data'!$C$1:$C$66,0),MATCH($B$9,'FR Y-15 Data'!$A$1:$EE$1,0))</f>
        <v xml:space="preserve">BANCWEST CORPORATION                                                                                                    </v>
      </c>
      <c r="C13" s="4">
        <f>INDEX('FR Y-15 Data'!$A$1:$ED$66,ROWS($C$10:C13)+1,MATCH($C$9,'FR Y-15 Data'!$A$1:$EE$1,0))</f>
        <v>1025608</v>
      </c>
      <c r="D13" s="200">
        <f>INDEX('FR Y-15 Data'!$A$1:$DK$65,MATCH($C13,'FR Y-15 Data'!$C$1:$C$65,0),MATCH(D$9,'FR Y-15 Data'!$A$1:$DK$1,0))/1000</f>
        <v>102647.429</v>
      </c>
      <c r="E13" s="302">
        <f>INDEX('FR Y-15 Data'!$A$1:$DK$65,MATCH($C13,'FR Y-15 Data'!$C$1:$C$65,0),MATCH(E$9,'FR Y-15 Data'!$A$1:$DK$1,0))/1000</f>
        <v>889.00699999999995</v>
      </c>
      <c r="F13" s="281">
        <f>INDEX('FR Y-15 Data'!$A$1:$DK$65,MATCH($C13,'FR Y-15 Data'!$C$1:$C$65,0),MATCH(F$9,'FR Y-15 Data'!$A$1:$DK$1,0))/1000</f>
        <v>7834.8270000000002</v>
      </c>
      <c r="G13" s="280">
        <f>INDEX('FR Y-15 Data'!$A$1:$DK$65,MATCH($C13,'FR Y-15 Data'!$C$1:$C$65,0),MATCH(G$9,'FR Y-15 Data'!$A$1:$DK$1,0))/1000</f>
        <v>11550.342000000001</v>
      </c>
      <c r="H13" s="302">
        <f>INDEX('FR Y-15 Data'!$A$1:$DK$65,MATCH($C13,'FR Y-15 Data'!$C$1:$C$65,0),MATCH(H$9,'FR Y-15 Data'!$A$1:$DK$1,0))/1000</f>
        <v>443211.74099999998</v>
      </c>
      <c r="I13" s="281">
        <f>INDEX('FR Y-15 Data'!$A$1:$DK$65,MATCH($C13,'FR Y-15 Data'!$C$1:$C$65,0),MATCH(I$9,'FR Y-15 Data'!$A$1:$DK$1,0))/1000</f>
        <v>2774.232</v>
      </c>
      <c r="J13" s="280">
        <f>INDEX('FR Y-15 Data'!$A$1:$DK$65,MATCH($C13,'FR Y-15 Data'!$C$1:$C$65,0),MATCH(J$9,'FR Y-15 Data'!$A$1:$DK$1,0))/1000</f>
        <v>0</v>
      </c>
      <c r="K13" s="302">
        <f>INDEX('FR Y-15 Data'!$A$1:$DK$65,MATCH($C13,'FR Y-15 Data'!$C$1:$C$65,0),MATCH(K$9,'FR Y-15 Data'!$A$1:$DK$1,0))/1000</f>
        <v>15779.84</v>
      </c>
      <c r="L13" s="281">
        <f>INDEX('FR Y-15 Data'!$A$1:$DK$65,MATCH($C13,'FR Y-15 Data'!$C$1:$C$65,0),MATCH(L$9,'FR Y-15 Data'!$A$1:$DK$1,0))/1000</f>
        <v>1220.223</v>
      </c>
      <c r="M13" s="280">
        <f>INDEX('FR Y-15 Data'!$A$1:$DK$65,MATCH($C13,'FR Y-15 Data'!$C$1:$C$65,0),MATCH(M$9,'FR Y-15 Data'!$A$1:$DK$1,0))/1000</f>
        <v>86.227999999999994</v>
      </c>
      <c r="N13" s="302">
        <f>INDEX('FR Y-15 Data'!$A$1:$DK$65,MATCH($C13,'FR Y-15 Data'!$C$1:$C$65,0),MATCH(N$9,'FR Y-15 Data'!$A$1:$DK$1,0))/1000</f>
        <v>504</v>
      </c>
      <c r="O13" s="280">
        <f>INDEX('FR Y-15 Data'!$A$1:$DK$65,MATCH($C13,'FR Y-15 Data'!$C$1:$C$65,0),MATCH(O$9,'FR Y-15 Data'!$A$1:$DK$1,0))/1000</f>
        <v>649.71299999999997</v>
      </c>
      <c r="P13" s="208">
        <f t="shared" si="1"/>
        <v>0</v>
      </c>
    </row>
    <row r="14" spans="2:30">
      <c r="B14" s="241" t="str">
        <f>INDEX('FR Y-15 Data'!$A$1:$ED$66,MATCH($C14,'FR Y-15 Data'!$C$1:$C$66,0),MATCH($B$9,'FR Y-15 Data'!$A$1:$EE$1,0))</f>
        <v xml:space="preserve">BANK OF AMERICA CORPORATION                                                                                             </v>
      </c>
      <c r="C14" s="4">
        <f>INDEX('FR Y-15 Data'!$A$1:$ED$66,ROWS($C$10:C14)+1,MATCH($C$9,'FR Y-15 Data'!$A$1:$EE$1,0))</f>
        <v>1073757</v>
      </c>
      <c r="D14" s="200">
        <f>INDEX('FR Y-15 Data'!$A$1:$DK$65,MATCH($C14,'FR Y-15 Data'!$C$1:$C$65,0),MATCH(D$9,'FR Y-15 Data'!$A$1:$DK$1,0))/1000</f>
        <v>2695636.963</v>
      </c>
      <c r="E14" s="302">
        <f>INDEX('FR Y-15 Data'!$A$1:$DK$65,MATCH($C14,'FR Y-15 Data'!$C$1:$C$65,0),MATCH(E$9,'FR Y-15 Data'!$A$1:$DK$1,0))/1000</f>
        <v>293938.65899999999</v>
      </c>
      <c r="F14" s="281">
        <f>INDEX('FR Y-15 Data'!$A$1:$DK$65,MATCH($C14,'FR Y-15 Data'!$C$1:$C$65,0),MATCH(F$9,'FR Y-15 Data'!$A$1:$DK$1,0))/1000</f>
        <v>219926.538</v>
      </c>
      <c r="G14" s="280">
        <f>INDEX('FR Y-15 Data'!$A$1:$DK$65,MATCH($C14,'FR Y-15 Data'!$C$1:$C$65,0),MATCH(G$9,'FR Y-15 Data'!$A$1:$DK$1,0))/1000</f>
        <v>488785.261</v>
      </c>
      <c r="H14" s="302">
        <f>INDEX('FR Y-15 Data'!$A$1:$DK$65,MATCH($C14,'FR Y-15 Data'!$C$1:$C$65,0),MATCH(H$9,'FR Y-15 Data'!$A$1:$DK$1,0))/1000</f>
        <v>83704983.989999995</v>
      </c>
      <c r="I14" s="281">
        <f>INDEX('FR Y-15 Data'!$A$1:$DK$65,MATCH($C14,'FR Y-15 Data'!$C$1:$C$65,0),MATCH(I$9,'FR Y-15 Data'!$A$1:$DK$1,0))/1000</f>
        <v>136190</v>
      </c>
      <c r="J14" s="280">
        <f>INDEX('FR Y-15 Data'!$A$1:$DK$65,MATCH($C14,'FR Y-15 Data'!$C$1:$C$65,0),MATCH(J$9,'FR Y-15 Data'!$A$1:$DK$1,0))/1000</f>
        <v>390267.4</v>
      </c>
      <c r="K14" s="302">
        <f>INDEX('FR Y-15 Data'!$A$1:$DK$65,MATCH($C14,'FR Y-15 Data'!$C$1:$C$65,0),MATCH(K$9,'FR Y-15 Data'!$A$1:$DK$1,0))/1000</f>
        <v>54887232.052000001</v>
      </c>
      <c r="L14" s="281">
        <f>INDEX('FR Y-15 Data'!$A$1:$DK$65,MATCH($C14,'FR Y-15 Data'!$C$1:$C$65,0),MATCH(L$9,'FR Y-15 Data'!$A$1:$DK$1,0))/1000</f>
        <v>203137.92600000001</v>
      </c>
      <c r="M14" s="280">
        <f>INDEX('FR Y-15 Data'!$A$1:$DK$65,MATCH($C14,'FR Y-15 Data'!$C$1:$C$65,0),MATCH(M$9,'FR Y-15 Data'!$A$1:$DK$1,0))/1000</f>
        <v>31779</v>
      </c>
      <c r="N14" s="302">
        <f>INDEX('FR Y-15 Data'!$A$1:$DK$65,MATCH($C14,'FR Y-15 Data'!$C$1:$C$65,0),MATCH(N$9,'FR Y-15 Data'!$A$1:$DK$1,0))/1000</f>
        <v>387493</v>
      </c>
      <c r="O14" s="280">
        <f>INDEX('FR Y-15 Data'!$A$1:$DK$65,MATCH($C14,'FR Y-15 Data'!$C$1:$C$65,0),MATCH(O$9,'FR Y-15 Data'!$A$1:$DK$1,0))/1000</f>
        <v>245722</v>
      </c>
      <c r="P14" s="208">
        <f t="shared" si="1"/>
        <v>0</v>
      </c>
    </row>
    <row r="15" spans="2:30">
      <c r="B15" s="241" t="str">
        <f>INDEX('FR Y-15 Data'!$A$1:$ED$66,MATCH($C15,'FR Y-15 Data'!$C$1:$C$66,0),MATCH($B$9,'FR Y-15 Data'!$A$1:$EE$1,0))</f>
        <v xml:space="preserve">BANK OF NEW YORK MELLON CORPORATION, THE                                                                                </v>
      </c>
      <c r="C15" s="4">
        <f>INDEX('FR Y-15 Data'!$A$1:$ED$66,ROWS($C$10:C15)+1,MATCH($C$9,'FR Y-15 Data'!$A$1:$EE$1,0))</f>
        <v>3587146</v>
      </c>
      <c r="D15" s="200">
        <f>INDEX('FR Y-15 Data'!$A$1:$DK$65,MATCH($C15,'FR Y-15 Data'!$C$1:$C$65,0),MATCH(D$9,'FR Y-15 Data'!$A$1:$DK$1,0))/1000</f>
        <v>409666.2</v>
      </c>
      <c r="E15" s="302">
        <f>INDEX('FR Y-15 Data'!$A$1:$DK$65,MATCH($C15,'FR Y-15 Data'!$C$1:$C$65,0),MATCH(E$9,'FR Y-15 Data'!$A$1:$DK$1,0))/1000</f>
        <v>79313</v>
      </c>
      <c r="F15" s="281">
        <f>INDEX('FR Y-15 Data'!$A$1:$DK$65,MATCH($C15,'FR Y-15 Data'!$C$1:$C$65,0),MATCH(F$9,'FR Y-15 Data'!$A$1:$DK$1,0))/1000</f>
        <v>229805</v>
      </c>
      <c r="G15" s="280">
        <f>INDEX('FR Y-15 Data'!$A$1:$DK$65,MATCH($C15,'FR Y-15 Data'!$C$1:$C$65,0),MATCH(G$9,'FR Y-15 Data'!$A$1:$DK$1,0))/1000</f>
        <v>61106</v>
      </c>
      <c r="H15" s="302">
        <f>INDEX('FR Y-15 Data'!$A$1:$DK$65,MATCH($C15,'FR Y-15 Data'!$C$1:$C$65,0),MATCH(H$9,'FR Y-15 Data'!$A$1:$DK$1,0))/1000</f>
        <v>166278578</v>
      </c>
      <c r="I15" s="281">
        <f>INDEX('FR Y-15 Data'!$A$1:$DK$65,MATCH($C15,'FR Y-15 Data'!$C$1:$C$65,0),MATCH(I$9,'FR Y-15 Data'!$A$1:$DK$1,0))/1000</f>
        <v>23590412</v>
      </c>
      <c r="J15" s="280">
        <f>INDEX('FR Y-15 Data'!$A$1:$DK$65,MATCH($C15,'FR Y-15 Data'!$C$1:$C$65,0),MATCH(J$9,'FR Y-15 Data'!$A$1:$DK$1,0))/1000</f>
        <v>5840</v>
      </c>
      <c r="K15" s="302">
        <f>INDEX('FR Y-15 Data'!$A$1:$DK$65,MATCH($C15,'FR Y-15 Data'!$C$1:$C$65,0),MATCH(K$9,'FR Y-15 Data'!$A$1:$DK$1,0))/1000</f>
        <v>1157850</v>
      </c>
      <c r="L15" s="281">
        <f>INDEX('FR Y-15 Data'!$A$1:$DK$65,MATCH($C15,'FR Y-15 Data'!$C$1:$C$65,0),MATCH(L$9,'FR Y-15 Data'!$A$1:$DK$1,0))/1000</f>
        <v>38944</v>
      </c>
      <c r="M15" s="280">
        <f>INDEX('FR Y-15 Data'!$A$1:$DK$65,MATCH($C15,'FR Y-15 Data'!$C$1:$C$65,0),MATCH(M$9,'FR Y-15 Data'!$A$1:$DK$1,0))/1000</f>
        <v>139</v>
      </c>
      <c r="N15" s="302">
        <f>INDEX('FR Y-15 Data'!$A$1:$DK$65,MATCH($C15,'FR Y-15 Data'!$C$1:$C$65,0),MATCH(N$9,'FR Y-15 Data'!$A$1:$DK$1,0))/1000</f>
        <v>86775</v>
      </c>
      <c r="O15" s="280">
        <f>INDEX('FR Y-15 Data'!$A$1:$DK$65,MATCH($C15,'FR Y-15 Data'!$C$1:$C$65,0),MATCH(O$9,'FR Y-15 Data'!$A$1:$DK$1,0))/1000</f>
        <v>164125</v>
      </c>
      <c r="P15" s="208">
        <f t="shared" si="1"/>
        <v>0</v>
      </c>
    </row>
    <row r="16" spans="2:30">
      <c r="B16" s="241" t="str">
        <f>INDEX('FR Y-15 Data'!$A$1:$ED$66,MATCH($C16,'FR Y-15 Data'!$C$1:$C$66,0),MATCH($B$9,'FR Y-15 Data'!$A$1:$EE$1,0))</f>
        <v xml:space="preserve">BB&amp;T CORPORATION                                                                                                        </v>
      </c>
      <c r="C16" s="4">
        <f>INDEX('FR Y-15 Data'!$A$1:$ED$66,ROWS($C$10:C16)+1,MATCH($C$9,'FR Y-15 Data'!$A$1:$EE$1,0))</f>
        <v>1074156</v>
      </c>
      <c r="D16" s="200">
        <f>INDEX('FR Y-15 Data'!$A$1:$DK$65,MATCH($C16,'FR Y-15 Data'!$C$1:$C$65,0),MATCH(D$9,'FR Y-15 Data'!$A$1:$DK$1,0))/1000</f>
        <v>212387.101</v>
      </c>
      <c r="E16" s="302">
        <f>INDEX('FR Y-15 Data'!$A$1:$DK$65,MATCH($C16,'FR Y-15 Data'!$C$1:$C$65,0),MATCH(E$9,'FR Y-15 Data'!$A$1:$DK$1,0))/1000</f>
        <v>1470.9829999999999</v>
      </c>
      <c r="F16" s="281">
        <f>INDEX('FR Y-15 Data'!$A$1:$DK$65,MATCH($C16,'FR Y-15 Data'!$C$1:$C$65,0),MATCH(F$9,'FR Y-15 Data'!$A$1:$DK$1,0))/1000</f>
        <v>10316.636</v>
      </c>
      <c r="G16" s="280">
        <f>INDEX('FR Y-15 Data'!$A$1:$DK$65,MATCH($C16,'FR Y-15 Data'!$C$1:$C$65,0),MATCH(G$9,'FR Y-15 Data'!$A$1:$DK$1,0))/1000</f>
        <v>68851.721000000005</v>
      </c>
      <c r="H16" s="302">
        <f>INDEX('FR Y-15 Data'!$A$1:$DK$65,MATCH($C16,'FR Y-15 Data'!$C$1:$C$65,0),MATCH(H$9,'FR Y-15 Data'!$A$1:$DK$1,0))/1000</f>
        <v>972398.49699999997</v>
      </c>
      <c r="I16" s="281">
        <f>INDEX('FR Y-15 Data'!$A$1:$DK$65,MATCH($C16,'FR Y-15 Data'!$C$1:$C$65,0),MATCH(I$9,'FR Y-15 Data'!$A$1:$DK$1,0))/1000</f>
        <v>34913.368000000002</v>
      </c>
      <c r="J16" s="280">
        <f>INDEX('FR Y-15 Data'!$A$1:$DK$65,MATCH($C16,'FR Y-15 Data'!$C$1:$C$65,0),MATCH(J$9,'FR Y-15 Data'!$A$1:$DK$1,0))/1000</f>
        <v>5511.0330000000004</v>
      </c>
      <c r="K16" s="302">
        <f>INDEX('FR Y-15 Data'!$A$1:$DK$65,MATCH($C16,'FR Y-15 Data'!$C$1:$C$65,0),MATCH(K$9,'FR Y-15 Data'!$A$1:$DK$1,0))/1000</f>
        <v>59275.900999999998</v>
      </c>
      <c r="L16" s="281">
        <f>INDEX('FR Y-15 Data'!$A$1:$DK$65,MATCH($C16,'FR Y-15 Data'!$C$1:$C$65,0),MATCH(L$9,'FR Y-15 Data'!$A$1:$DK$1,0))/1000</f>
        <v>4024.306</v>
      </c>
      <c r="M16" s="280">
        <f>INDEX('FR Y-15 Data'!$A$1:$DK$65,MATCH($C16,'FR Y-15 Data'!$C$1:$C$65,0),MATCH(M$9,'FR Y-15 Data'!$A$1:$DK$1,0))/1000</f>
        <v>2201.6779999999999</v>
      </c>
      <c r="N16" s="302">
        <f>INDEX('FR Y-15 Data'!$A$1:$DK$65,MATCH($C16,'FR Y-15 Data'!$C$1:$C$65,0),MATCH(N$9,'FR Y-15 Data'!$A$1:$DK$1,0))/1000</f>
        <v>634</v>
      </c>
      <c r="O16" s="280">
        <f>INDEX('FR Y-15 Data'!$A$1:$DK$65,MATCH($C16,'FR Y-15 Data'!$C$1:$C$65,0),MATCH(O$9,'FR Y-15 Data'!$A$1:$DK$1,0))/1000</f>
        <v>1409</v>
      </c>
      <c r="P16" s="208">
        <f t="shared" si="1"/>
        <v>0</v>
      </c>
    </row>
    <row r="17" spans="2:16">
      <c r="B17" s="241" t="str">
        <f>INDEX('FR Y-15 Data'!$A$1:$ED$66,MATCH($C17,'FR Y-15 Data'!$C$1:$C$66,0),MATCH($B$9,'FR Y-15 Data'!$A$1:$EE$1,0))</f>
        <v xml:space="preserve">BBVA COMPASS BANCSHARES, INC.                                                                                           </v>
      </c>
      <c r="C17" s="4">
        <f>INDEX('FR Y-15 Data'!$A$1:$ED$66,ROWS($C$10:C17)+1,MATCH($C$9,'FR Y-15 Data'!$A$1:$EE$1,0))</f>
        <v>1078529</v>
      </c>
      <c r="D17" s="200">
        <f>INDEX('FR Y-15 Data'!$A$1:$DK$65,MATCH($C17,'FR Y-15 Data'!$C$1:$C$65,0),MATCH(D$9,'FR Y-15 Data'!$A$1:$DK$1,0))/1000</f>
        <v>100957.34299999999</v>
      </c>
      <c r="E17" s="302">
        <f>INDEX('FR Y-15 Data'!$A$1:$DK$65,MATCH($C17,'FR Y-15 Data'!$C$1:$C$65,0),MATCH(E$9,'FR Y-15 Data'!$A$1:$DK$1,0))/1000</f>
        <v>3574.69</v>
      </c>
      <c r="F17" s="281">
        <f>INDEX('FR Y-15 Data'!$A$1:$DK$65,MATCH($C17,'FR Y-15 Data'!$C$1:$C$65,0),MATCH(F$9,'FR Y-15 Data'!$A$1:$DK$1,0))/1000</f>
        <v>2381.3389999999999</v>
      </c>
      <c r="G17" s="280">
        <f>INDEX('FR Y-15 Data'!$A$1:$DK$65,MATCH($C17,'FR Y-15 Data'!$C$1:$C$65,0),MATCH(G$9,'FR Y-15 Data'!$A$1:$DK$1,0))/1000</f>
        <v>12790.829</v>
      </c>
      <c r="H17" s="302">
        <f>INDEX('FR Y-15 Data'!$A$1:$DK$65,MATCH($C17,'FR Y-15 Data'!$C$1:$C$65,0),MATCH(H$9,'FR Y-15 Data'!$A$1:$DK$1,0))/1000</f>
        <v>198758.14</v>
      </c>
      <c r="I17" s="281">
        <f>INDEX('FR Y-15 Data'!$A$1:$DK$65,MATCH($C17,'FR Y-15 Data'!$C$1:$C$65,0),MATCH(I$9,'FR Y-15 Data'!$A$1:$DK$1,0))/1000</f>
        <v>3069.3150000000001</v>
      </c>
      <c r="J17" s="280">
        <f>INDEX('FR Y-15 Data'!$A$1:$DK$65,MATCH($C17,'FR Y-15 Data'!$C$1:$C$65,0),MATCH(J$9,'FR Y-15 Data'!$A$1:$DK$1,0))/1000</f>
        <v>79954.813999999998</v>
      </c>
      <c r="K17" s="302">
        <f>INDEX('FR Y-15 Data'!$A$1:$DK$65,MATCH($C17,'FR Y-15 Data'!$C$1:$C$65,0),MATCH(K$9,'FR Y-15 Data'!$A$1:$DK$1,0))/1000</f>
        <v>18058.78</v>
      </c>
      <c r="L17" s="281">
        <f>INDEX('FR Y-15 Data'!$A$1:$DK$65,MATCH($C17,'FR Y-15 Data'!$C$1:$C$65,0),MATCH(L$9,'FR Y-15 Data'!$A$1:$DK$1,0))/1000</f>
        <v>1088.7339999999999</v>
      </c>
      <c r="M17" s="280">
        <f>INDEX('FR Y-15 Data'!$A$1:$DK$65,MATCH($C17,'FR Y-15 Data'!$C$1:$C$65,0),MATCH(M$9,'FR Y-15 Data'!$A$1:$DK$1,0))/1000</f>
        <v>32.662999999999997</v>
      </c>
      <c r="N17" s="302">
        <f>INDEX('FR Y-15 Data'!$A$1:$DK$65,MATCH($C17,'FR Y-15 Data'!$C$1:$C$65,0),MATCH(N$9,'FR Y-15 Data'!$A$1:$DK$1,0))/1000</f>
        <v>860</v>
      </c>
      <c r="O17" s="280">
        <f>INDEX('FR Y-15 Data'!$A$1:$DK$65,MATCH($C17,'FR Y-15 Data'!$C$1:$C$65,0),MATCH(O$9,'FR Y-15 Data'!$A$1:$DK$1,0))/1000</f>
        <v>1864</v>
      </c>
      <c r="P17" s="208">
        <f t="shared" si="1"/>
        <v>0</v>
      </c>
    </row>
    <row r="18" spans="2:16">
      <c r="B18" s="241" t="str">
        <f>INDEX('FR Y-15 Data'!$A$1:$ED$66,MATCH($C18,'FR Y-15 Data'!$C$1:$C$66,0),MATCH($B$9,'FR Y-15 Data'!$A$1:$EE$1,0))</f>
        <v xml:space="preserve">BMO FINANCIAL CORP.                                                                                                     </v>
      </c>
      <c r="C18" s="4">
        <f>INDEX('FR Y-15 Data'!$A$1:$ED$66,ROWS($C$10:C18)+1,MATCH($C$9,'FR Y-15 Data'!$A$1:$EE$1,0))</f>
        <v>1245415</v>
      </c>
      <c r="D18" s="200">
        <f>INDEX('FR Y-15 Data'!$A$1:$DK$65,MATCH($C18,'FR Y-15 Data'!$C$1:$C$65,0),MATCH(D$9,'FR Y-15 Data'!$A$1:$DK$1,0))/1000</f>
        <v>162934.99299999999</v>
      </c>
      <c r="E18" s="302">
        <f>INDEX('FR Y-15 Data'!$A$1:$DK$65,MATCH($C18,'FR Y-15 Data'!$C$1:$C$65,0),MATCH(E$9,'FR Y-15 Data'!$A$1:$DK$1,0))/1000</f>
        <v>15723.663</v>
      </c>
      <c r="F18" s="281">
        <f>INDEX('FR Y-15 Data'!$A$1:$DK$65,MATCH($C18,'FR Y-15 Data'!$C$1:$C$65,0),MATCH(F$9,'FR Y-15 Data'!$A$1:$DK$1,0))/1000</f>
        <v>957.76800000000003</v>
      </c>
      <c r="G18" s="280">
        <f>INDEX('FR Y-15 Data'!$A$1:$DK$65,MATCH($C18,'FR Y-15 Data'!$C$1:$C$65,0),MATCH(G$9,'FR Y-15 Data'!$A$1:$DK$1,0))/1000</f>
        <v>25682.19</v>
      </c>
      <c r="H18" s="302">
        <f>INDEX('FR Y-15 Data'!$A$1:$DK$65,MATCH($C18,'FR Y-15 Data'!$C$1:$C$65,0),MATCH(H$9,'FR Y-15 Data'!$A$1:$DK$1,0))/1000</f>
        <v>5244697.7949999999</v>
      </c>
      <c r="I18" s="281">
        <f>INDEX('FR Y-15 Data'!$A$1:$DK$65,MATCH($C18,'FR Y-15 Data'!$C$1:$C$65,0),MATCH(I$9,'FR Y-15 Data'!$A$1:$DK$1,0))/1000</f>
        <v>257113</v>
      </c>
      <c r="J18" s="280">
        <f>INDEX('FR Y-15 Data'!$A$1:$DK$65,MATCH($C18,'FR Y-15 Data'!$C$1:$C$65,0),MATCH(J$9,'FR Y-15 Data'!$A$1:$DK$1,0))/1000</f>
        <v>8304.4369999999999</v>
      </c>
      <c r="K18" s="302">
        <f>INDEX('FR Y-15 Data'!$A$1:$DK$65,MATCH($C18,'FR Y-15 Data'!$C$1:$C$65,0),MATCH(K$9,'FR Y-15 Data'!$A$1:$DK$1,0))/1000</f>
        <v>21976.5</v>
      </c>
      <c r="L18" s="281">
        <f>INDEX('FR Y-15 Data'!$A$1:$DK$65,MATCH($C18,'FR Y-15 Data'!$C$1:$C$65,0),MATCH(L$9,'FR Y-15 Data'!$A$1:$DK$1,0))/1000</f>
        <v>10560.869000000001</v>
      </c>
      <c r="M18" s="280">
        <f>INDEX('FR Y-15 Data'!$A$1:$DK$65,MATCH($C18,'FR Y-15 Data'!$C$1:$C$65,0),MATCH(M$9,'FR Y-15 Data'!$A$1:$DK$1,0))/1000</f>
        <v>78.116</v>
      </c>
      <c r="N18" s="302">
        <f>INDEX('FR Y-15 Data'!$A$1:$DK$65,MATCH($C18,'FR Y-15 Data'!$C$1:$C$65,0),MATCH(N$9,'FR Y-15 Data'!$A$1:$DK$1,0))/1000</f>
        <v>6756</v>
      </c>
      <c r="O18" s="280">
        <f>INDEX('FR Y-15 Data'!$A$1:$DK$65,MATCH($C18,'FR Y-15 Data'!$C$1:$C$65,0),MATCH(O$9,'FR Y-15 Data'!$A$1:$DK$1,0))/1000</f>
        <v>5772</v>
      </c>
      <c r="P18" s="208">
        <f t="shared" si="1"/>
        <v>0</v>
      </c>
    </row>
    <row r="19" spans="2:16">
      <c r="B19" s="241" t="str">
        <f>INDEX('FR Y-15 Data'!$A$1:$ED$66,MATCH($C19,'FR Y-15 Data'!$C$1:$C$66,0),MATCH($B$9,'FR Y-15 Data'!$A$1:$EE$1,0))</f>
        <v xml:space="preserve">CAPITAL ONE FINANCIAL CORPORATION                                                                                       </v>
      </c>
      <c r="C19" s="4">
        <f>INDEX('FR Y-15 Data'!$A$1:$ED$66,ROWS($C$10:C19)+1,MATCH($C$9,'FR Y-15 Data'!$A$1:$EE$1,0))</f>
        <v>2277860</v>
      </c>
      <c r="D19" s="200">
        <f>INDEX('FR Y-15 Data'!$A$1:$DK$65,MATCH($C19,'FR Y-15 Data'!$C$1:$C$65,0),MATCH(D$9,'FR Y-15 Data'!$A$1:$DK$1,0))/1000</f>
        <v>336207.913</v>
      </c>
      <c r="E19" s="302">
        <f>INDEX('FR Y-15 Data'!$A$1:$DK$65,MATCH($C19,'FR Y-15 Data'!$C$1:$C$65,0),MATCH(E$9,'FR Y-15 Data'!$A$1:$DK$1,0))/1000</f>
        <v>14186.642</v>
      </c>
      <c r="F19" s="281">
        <f>INDEX('FR Y-15 Data'!$A$1:$DK$65,MATCH($C19,'FR Y-15 Data'!$C$1:$C$65,0),MATCH(F$9,'FR Y-15 Data'!$A$1:$DK$1,0))/1000</f>
        <v>2466.8710000000001</v>
      </c>
      <c r="G19" s="280">
        <f>INDEX('FR Y-15 Data'!$A$1:$DK$65,MATCH($C19,'FR Y-15 Data'!$C$1:$C$65,0),MATCH(G$9,'FR Y-15 Data'!$A$1:$DK$1,0))/1000</f>
        <v>94444.311000000002</v>
      </c>
      <c r="H19" s="302">
        <f>INDEX('FR Y-15 Data'!$A$1:$DK$65,MATCH($C19,'FR Y-15 Data'!$C$1:$C$65,0),MATCH(H$9,'FR Y-15 Data'!$A$1:$DK$1,0))/1000</f>
        <v>913806.35199999996</v>
      </c>
      <c r="I19" s="281">
        <f>INDEX('FR Y-15 Data'!$A$1:$DK$65,MATCH($C19,'FR Y-15 Data'!$C$1:$C$65,0),MATCH(I$9,'FR Y-15 Data'!$A$1:$DK$1,0))/1000</f>
        <v>2723.5650000000001</v>
      </c>
      <c r="J19" s="280">
        <f>INDEX('FR Y-15 Data'!$A$1:$DK$65,MATCH($C19,'FR Y-15 Data'!$C$1:$C$65,0),MATCH(J$9,'FR Y-15 Data'!$A$1:$DK$1,0))/1000</f>
        <v>1850.634</v>
      </c>
      <c r="K19" s="302">
        <f>INDEX('FR Y-15 Data'!$A$1:$DK$65,MATCH($C19,'FR Y-15 Data'!$C$1:$C$65,0),MATCH(K$9,'FR Y-15 Data'!$A$1:$DK$1,0))/1000</f>
        <v>63418.290999999997</v>
      </c>
      <c r="L19" s="281">
        <f>INDEX('FR Y-15 Data'!$A$1:$DK$65,MATCH($C19,'FR Y-15 Data'!$C$1:$C$65,0),MATCH(L$9,'FR Y-15 Data'!$A$1:$DK$1,0))/1000</f>
        <v>16185.754999999999</v>
      </c>
      <c r="M19" s="280">
        <f>INDEX('FR Y-15 Data'!$A$1:$DK$65,MATCH($C19,'FR Y-15 Data'!$C$1:$C$65,0),MATCH(M$9,'FR Y-15 Data'!$A$1:$DK$1,0))/1000</f>
        <v>3649.2310000000002</v>
      </c>
      <c r="N19" s="302">
        <f>INDEX('FR Y-15 Data'!$A$1:$DK$65,MATCH($C19,'FR Y-15 Data'!$C$1:$C$65,0),MATCH(N$9,'FR Y-15 Data'!$A$1:$DK$1,0))/1000</f>
        <v>9495</v>
      </c>
      <c r="O19" s="280">
        <f>INDEX('FR Y-15 Data'!$A$1:$DK$65,MATCH($C19,'FR Y-15 Data'!$C$1:$C$65,0),MATCH(O$9,'FR Y-15 Data'!$A$1:$DK$1,0))/1000</f>
        <v>1882.42</v>
      </c>
      <c r="P19" s="208">
        <f t="shared" si="1"/>
        <v>0</v>
      </c>
    </row>
    <row r="20" spans="2:16">
      <c r="B20" s="241" t="str">
        <f>INDEX('FR Y-15 Data'!$A$1:$ED$66,MATCH($C20,'FR Y-15 Data'!$C$1:$C$66,0),MATCH($B$9,'FR Y-15 Data'!$A$1:$EE$1,0))</f>
        <v xml:space="preserve">CITIGROUP INC.                                                                                                          </v>
      </c>
      <c r="C20" s="4">
        <f>INDEX('FR Y-15 Data'!$A$1:$ED$66,ROWS($C$10:C20)+1,MATCH($C$9,'FR Y-15 Data'!$A$1:$EE$1,0))</f>
        <v>1951350</v>
      </c>
      <c r="D20" s="200">
        <f>INDEX('FR Y-15 Data'!$A$1:$DK$65,MATCH($C20,'FR Y-15 Data'!$C$1:$C$65,0),MATCH(D$9,'FR Y-15 Data'!$A$1:$DK$1,0))/1000</f>
        <v>2894627.6</v>
      </c>
      <c r="E20" s="302">
        <f>INDEX('FR Y-15 Data'!$A$1:$DK$65,MATCH($C20,'FR Y-15 Data'!$C$1:$C$65,0),MATCH(E$9,'FR Y-15 Data'!$A$1:$DK$1,0))/1000</f>
        <v>420904</v>
      </c>
      <c r="F20" s="281">
        <f>INDEX('FR Y-15 Data'!$A$1:$DK$65,MATCH($C20,'FR Y-15 Data'!$C$1:$C$65,0),MATCH(F$9,'FR Y-15 Data'!$A$1:$DK$1,0))/1000</f>
        <v>512523</v>
      </c>
      <c r="G20" s="280">
        <f>INDEX('FR Y-15 Data'!$A$1:$DK$65,MATCH($C20,'FR Y-15 Data'!$C$1:$C$65,0),MATCH(G$9,'FR Y-15 Data'!$A$1:$DK$1,0))/1000</f>
        <v>595500</v>
      </c>
      <c r="H20" s="302">
        <f>INDEX('FR Y-15 Data'!$A$1:$DK$65,MATCH($C20,'FR Y-15 Data'!$C$1:$C$65,0),MATCH(H$9,'FR Y-15 Data'!$A$1:$DK$1,0))/1000</f>
        <v>300782648</v>
      </c>
      <c r="I20" s="281">
        <f>INDEX('FR Y-15 Data'!$A$1:$DK$65,MATCH($C20,'FR Y-15 Data'!$C$1:$C$65,0),MATCH(I$9,'FR Y-15 Data'!$A$1:$DK$1,0))/1000</f>
        <v>11095924</v>
      </c>
      <c r="J20" s="280">
        <f>INDEX('FR Y-15 Data'!$A$1:$DK$65,MATCH($C20,'FR Y-15 Data'!$C$1:$C$65,0),MATCH(J$9,'FR Y-15 Data'!$A$1:$DK$1,0))/1000</f>
        <v>331012</v>
      </c>
      <c r="K20" s="302">
        <f>INDEX('FR Y-15 Data'!$A$1:$DK$65,MATCH($C20,'FR Y-15 Data'!$C$1:$C$65,0),MATCH(K$9,'FR Y-15 Data'!$A$1:$DK$1,0))/1000</f>
        <v>59472006</v>
      </c>
      <c r="L20" s="281">
        <f>INDEX('FR Y-15 Data'!$A$1:$DK$65,MATCH($C20,'FR Y-15 Data'!$C$1:$C$65,0),MATCH(L$9,'FR Y-15 Data'!$A$1:$DK$1,0))/1000</f>
        <v>130113</v>
      </c>
      <c r="M20" s="280">
        <f>INDEX('FR Y-15 Data'!$A$1:$DK$65,MATCH($C20,'FR Y-15 Data'!$C$1:$C$65,0),MATCH(M$9,'FR Y-15 Data'!$A$1:$DK$1,0))/1000</f>
        <v>45685</v>
      </c>
      <c r="N20" s="302">
        <f>INDEX('FR Y-15 Data'!$A$1:$DK$65,MATCH($C20,'FR Y-15 Data'!$C$1:$C$65,0),MATCH(N$9,'FR Y-15 Data'!$A$1:$DK$1,0))/1000</f>
        <v>838644</v>
      </c>
      <c r="O20" s="280">
        <f>INDEX('FR Y-15 Data'!$A$1:$DK$65,MATCH($C20,'FR Y-15 Data'!$C$1:$C$65,0),MATCH(O$9,'FR Y-15 Data'!$A$1:$DK$1,0))/1000</f>
        <v>742475</v>
      </c>
      <c r="P20" s="208">
        <f t="shared" si="1"/>
        <v>0</v>
      </c>
    </row>
    <row r="21" spans="2:16">
      <c r="B21" s="241" t="str">
        <f>INDEX('FR Y-15 Data'!$A$1:$ED$66,MATCH($C21,'FR Y-15 Data'!$C$1:$C$66,0),MATCH($B$9,'FR Y-15 Data'!$A$1:$EE$1,0))</f>
        <v xml:space="preserve">COMERICA INCORPORATED                                                                                                   </v>
      </c>
      <c r="C21" s="4">
        <f>INDEX('FR Y-15 Data'!$A$1:$ED$66,ROWS($C$10:C21)+1,MATCH($C$9,'FR Y-15 Data'!$A$1:$EE$1,0))</f>
        <v>1199844</v>
      </c>
      <c r="D21" s="200">
        <f>INDEX('FR Y-15 Data'!$A$1:$DK$65,MATCH($C21,'FR Y-15 Data'!$C$1:$C$65,0),MATCH(D$9,'FR Y-15 Data'!$A$1:$DK$1,0))/1000</f>
        <v>98084.048999999999</v>
      </c>
      <c r="E21" s="302">
        <f>INDEX('FR Y-15 Data'!$A$1:$DK$65,MATCH($C21,'FR Y-15 Data'!$C$1:$C$65,0),MATCH(E$9,'FR Y-15 Data'!$A$1:$DK$1,0))/1000</f>
        <v>8430.61</v>
      </c>
      <c r="F21" s="281">
        <f>INDEX('FR Y-15 Data'!$A$1:$DK$65,MATCH($C21,'FR Y-15 Data'!$C$1:$C$65,0),MATCH(F$9,'FR Y-15 Data'!$A$1:$DK$1,0))/1000</f>
        <v>4241.7650000000003</v>
      </c>
      <c r="G21" s="280">
        <f>INDEX('FR Y-15 Data'!$A$1:$DK$65,MATCH($C21,'FR Y-15 Data'!$C$1:$C$65,0),MATCH(G$9,'FR Y-15 Data'!$A$1:$DK$1,0))/1000</f>
        <v>17245.465</v>
      </c>
      <c r="H21" s="302">
        <f>INDEX('FR Y-15 Data'!$A$1:$DK$65,MATCH($C21,'FR Y-15 Data'!$C$1:$C$65,0),MATCH(H$9,'FR Y-15 Data'!$A$1:$DK$1,0))/1000</f>
        <v>245756.383</v>
      </c>
      <c r="I21" s="281">
        <f>INDEX('FR Y-15 Data'!$A$1:$DK$65,MATCH($C21,'FR Y-15 Data'!$C$1:$C$65,0),MATCH(I$9,'FR Y-15 Data'!$A$1:$DK$1,0))/1000</f>
        <v>53084.402999999998</v>
      </c>
      <c r="J21" s="280">
        <f>INDEX('FR Y-15 Data'!$A$1:$DK$65,MATCH($C21,'FR Y-15 Data'!$C$1:$C$65,0),MATCH(J$9,'FR Y-15 Data'!$A$1:$DK$1,0))/1000</f>
        <v>1484</v>
      </c>
      <c r="K21" s="302">
        <f>INDEX('FR Y-15 Data'!$A$1:$DK$65,MATCH($C21,'FR Y-15 Data'!$C$1:$C$65,0),MATCH(K$9,'FR Y-15 Data'!$A$1:$DK$1,0))/1000</f>
        <v>20538.469000000001</v>
      </c>
      <c r="L21" s="281">
        <f>INDEX('FR Y-15 Data'!$A$1:$DK$65,MATCH($C21,'FR Y-15 Data'!$C$1:$C$65,0),MATCH(L$9,'FR Y-15 Data'!$A$1:$DK$1,0))/1000</f>
        <v>1682.347</v>
      </c>
      <c r="M21" s="280">
        <f>INDEX('FR Y-15 Data'!$A$1:$DK$65,MATCH($C21,'FR Y-15 Data'!$C$1:$C$65,0),MATCH(M$9,'FR Y-15 Data'!$A$1:$DK$1,0))/1000</f>
        <v>161.518</v>
      </c>
      <c r="N21" s="302">
        <f>INDEX('FR Y-15 Data'!$A$1:$DK$65,MATCH($C21,'FR Y-15 Data'!$C$1:$C$65,0),MATCH(N$9,'FR Y-15 Data'!$A$1:$DK$1,0))/1000</f>
        <v>1790</v>
      </c>
      <c r="O21" s="280">
        <f>INDEX('FR Y-15 Data'!$A$1:$DK$65,MATCH($C21,'FR Y-15 Data'!$C$1:$C$65,0),MATCH(O$9,'FR Y-15 Data'!$A$1:$DK$1,0))/1000</f>
        <v>1759</v>
      </c>
      <c r="P21" s="208">
        <f t="shared" si="1"/>
        <v>0</v>
      </c>
    </row>
    <row r="22" spans="2:16">
      <c r="B22" s="241" t="str">
        <f>INDEX('FR Y-15 Data'!$A$1:$ED$66,MATCH($C22,'FR Y-15 Data'!$C$1:$C$66,0),MATCH($B$9,'FR Y-15 Data'!$A$1:$EE$1,0))</f>
        <v xml:space="preserve">DEUTSCHE BANK TRUST CORPORATION                                                                                         </v>
      </c>
      <c r="C22" s="4">
        <f>INDEX('FR Y-15 Data'!$A$1:$ED$66,ROWS($C$10:C22)+1,MATCH($C$9,'FR Y-15 Data'!$A$1:$EE$1,0))</f>
        <v>1032473</v>
      </c>
      <c r="D22" s="200">
        <f>INDEX('FR Y-15 Data'!$A$1:$DK$65,MATCH($C22,'FR Y-15 Data'!$C$1:$C$65,0),MATCH(D$9,'FR Y-15 Data'!$A$1:$DK$1,0))/1000</f>
        <v>63609</v>
      </c>
      <c r="E22" s="302">
        <f>INDEX('FR Y-15 Data'!$A$1:$DK$65,MATCH($C22,'FR Y-15 Data'!$C$1:$C$65,0),MATCH(E$9,'FR Y-15 Data'!$A$1:$DK$1,0))/1000</f>
        <v>19744</v>
      </c>
      <c r="F22" s="281">
        <f>INDEX('FR Y-15 Data'!$A$1:$DK$65,MATCH($C22,'FR Y-15 Data'!$C$1:$C$65,0),MATCH(F$9,'FR Y-15 Data'!$A$1:$DK$1,0))/1000</f>
        <v>25846</v>
      </c>
      <c r="G22" s="280">
        <f>INDEX('FR Y-15 Data'!$A$1:$DK$65,MATCH($C22,'FR Y-15 Data'!$C$1:$C$65,0),MATCH(G$9,'FR Y-15 Data'!$A$1:$DK$1,0))/1000</f>
        <v>11819</v>
      </c>
      <c r="H22" s="302">
        <f>INDEX('FR Y-15 Data'!$A$1:$DK$65,MATCH($C22,'FR Y-15 Data'!$C$1:$C$65,0),MATCH(H$9,'FR Y-15 Data'!$A$1:$DK$1,0))/1000</f>
        <v>58495158</v>
      </c>
      <c r="I22" s="281">
        <f>INDEX('FR Y-15 Data'!$A$1:$DK$65,MATCH($C22,'FR Y-15 Data'!$C$1:$C$65,0),MATCH(I$9,'FR Y-15 Data'!$A$1:$DK$1,0))/1000</f>
        <v>0</v>
      </c>
      <c r="J22" s="280">
        <f>INDEX('FR Y-15 Data'!$A$1:$DK$65,MATCH($C22,'FR Y-15 Data'!$C$1:$C$65,0),MATCH(J$9,'FR Y-15 Data'!$A$1:$DK$1,0))/1000</f>
        <v>0</v>
      </c>
      <c r="K22" s="302">
        <f>INDEX('FR Y-15 Data'!$A$1:$DK$65,MATCH($C22,'FR Y-15 Data'!$C$1:$C$65,0),MATCH(K$9,'FR Y-15 Data'!$A$1:$DK$1,0))/1000</f>
        <v>14406</v>
      </c>
      <c r="L22" s="281">
        <f>INDEX('FR Y-15 Data'!$A$1:$DK$65,MATCH($C22,'FR Y-15 Data'!$C$1:$C$65,0),MATCH(L$9,'FR Y-15 Data'!$A$1:$DK$1,0))/1000</f>
        <v>52</v>
      </c>
      <c r="M22" s="280">
        <f>INDEX('FR Y-15 Data'!$A$1:$DK$65,MATCH($C22,'FR Y-15 Data'!$C$1:$C$65,0),MATCH(M$9,'FR Y-15 Data'!$A$1:$DK$1,0))/1000</f>
        <v>131</v>
      </c>
      <c r="N22" s="302">
        <f>INDEX('FR Y-15 Data'!$A$1:$DK$65,MATCH($C22,'FR Y-15 Data'!$C$1:$C$65,0),MATCH(N$9,'FR Y-15 Data'!$A$1:$DK$1,0))/1000</f>
        <v>3983</v>
      </c>
      <c r="O22" s="280">
        <f>INDEX('FR Y-15 Data'!$A$1:$DK$65,MATCH($C22,'FR Y-15 Data'!$C$1:$C$65,0),MATCH(O$9,'FR Y-15 Data'!$A$1:$DK$1,0))/1000</f>
        <v>49</v>
      </c>
      <c r="P22" s="208">
        <f t="shared" si="1"/>
        <v>0</v>
      </c>
    </row>
    <row r="23" spans="2:16">
      <c r="B23" s="241" t="str">
        <f>INDEX('FR Y-15 Data'!$A$1:$ED$66,MATCH($C23,'FR Y-15 Data'!$C$1:$C$66,0),MATCH($B$9,'FR Y-15 Data'!$A$1:$EE$1,0))</f>
        <v xml:space="preserve">DISCOVER FINANCIAL SERVICES                                                                                             </v>
      </c>
      <c r="C23" s="4">
        <f>INDEX('FR Y-15 Data'!$A$1:$ED$66,ROWS($C$10:C23)+1,MATCH($C$9,'FR Y-15 Data'!$A$1:$EE$1,0))</f>
        <v>3846375</v>
      </c>
      <c r="D23" s="200">
        <f>INDEX('FR Y-15 Data'!$A$1:$DK$65,MATCH($C23,'FR Y-15 Data'!$C$1:$C$65,0),MATCH(D$9,'FR Y-15 Data'!$A$1:$DK$1,0))/1000</f>
        <v>95633.012000000002</v>
      </c>
      <c r="E23" s="302">
        <f>INDEX('FR Y-15 Data'!$A$1:$DK$65,MATCH($C23,'FR Y-15 Data'!$C$1:$C$65,0),MATCH(E$9,'FR Y-15 Data'!$A$1:$DK$1,0))/1000</f>
        <v>6860.9449999999997</v>
      </c>
      <c r="F23" s="281">
        <f>INDEX('FR Y-15 Data'!$A$1:$DK$65,MATCH($C23,'FR Y-15 Data'!$C$1:$C$65,0),MATCH(F$9,'FR Y-15 Data'!$A$1:$DK$1,0))/1000</f>
        <v>295.98500000000001</v>
      </c>
      <c r="G23" s="280">
        <f>INDEX('FR Y-15 Data'!$A$1:$DK$65,MATCH($C23,'FR Y-15 Data'!$C$1:$C$65,0),MATCH(G$9,'FR Y-15 Data'!$A$1:$DK$1,0))/1000</f>
        <v>74146</v>
      </c>
      <c r="H23" s="302">
        <f>INDEX('FR Y-15 Data'!$A$1:$DK$65,MATCH($C23,'FR Y-15 Data'!$C$1:$C$65,0),MATCH(H$9,'FR Y-15 Data'!$A$1:$DK$1,0))/1000</f>
        <v>321092.913</v>
      </c>
      <c r="I23" s="281">
        <f>INDEX('FR Y-15 Data'!$A$1:$DK$65,MATCH($C23,'FR Y-15 Data'!$C$1:$C$65,0),MATCH(I$9,'FR Y-15 Data'!$A$1:$DK$1,0))/1000</f>
        <v>0</v>
      </c>
      <c r="J23" s="280">
        <f>INDEX('FR Y-15 Data'!$A$1:$DK$65,MATCH($C23,'FR Y-15 Data'!$C$1:$C$65,0),MATCH(J$9,'FR Y-15 Data'!$A$1:$DK$1,0))/1000</f>
        <v>0</v>
      </c>
      <c r="K23" s="302">
        <f>INDEX('FR Y-15 Data'!$A$1:$DK$65,MATCH($C23,'FR Y-15 Data'!$C$1:$C$65,0),MATCH(K$9,'FR Y-15 Data'!$A$1:$DK$1,0))/1000</f>
        <v>11631.07</v>
      </c>
      <c r="L23" s="281">
        <f>INDEX('FR Y-15 Data'!$A$1:$DK$65,MATCH($C23,'FR Y-15 Data'!$C$1:$C$65,0),MATCH(L$9,'FR Y-15 Data'!$A$1:$DK$1,0))/1000</f>
        <v>559.48199999999997</v>
      </c>
      <c r="M23" s="280">
        <f>INDEX('FR Y-15 Data'!$A$1:$DK$65,MATCH($C23,'FR Y-15 Data'!$C$1:$C$65,0),MATCH(M$9,'FR Y-15 Data'!$A$1:$DK$1,0))/1000</f>
        <v>4.0979999999999999</v>
      </c>
      <c r="N23" s="302">
        <f>INDEX('FR Y-15 Data'!$A$1:$DK$65,MATCH($C23,'FR Y-15 Data'!$C$1:$C$65,0),MATCH(N$9,'FR Y-15 Data'!$A$1:$DK$1,0))/1000</f>
        <v>192</v>
      </c>
      <c r="O23" s="280">
        <f>INDEX('FR Y-15 Data'!$A$1:$DK$65,MATCH($C23,'FR Y-15 Data'!$C$1:$C$65,0),MATCH(O$9,'FR Y-15 Data'!$A$1:$DK$1,0))/1000</f>
        <v>21</v>
      </c>
      <c r="P23" s="208">
        <f t="shared" si="1"/>
        <v>0</v>
      </c>
    </row>
    <row r="24" spans="2:16">
      <c r="B24" s="241" t="str">
        <f>INDEX('FR Y-15 Data'!$A$1:$ED$66,MATCH($C24,'FR Y-15 Data'!$C$1:$C$66,0),MATCH($B$9,'FR Y-15 Data'!$A$1:$EE$1,0))</f>
        <v xml:space="preserve">FIFTH THIRD BANCORP                                                                                                     </v>
      </c>
      <c r="C24" s="4">
        <f>INDEX('FR Y-15 Data'!$A$1:$ED$66,ROWS($C$10:C24)+1,MATCH($C$9,'FR Y-15 Data'!$A$1:$EE$1,0))</f>
        <v>1070345</v>
      </c>
      <c r="D24" s="200">
        <f>INDEX('FR Y-15 Data'!$A$1:$DK$65,MATCH($C24,'FR Y-15 Data'!$C$1:$C$65,0),MATCH(D$9,'FR Y-15 Data'!$A$1:$DK$1,0))/1000</f>
        <v>174422.68599999999</v>
      </c>
      <c r="E24" s="302">
        <f>INDEX('FR Y-15 Data'!$A$1:$DK$65,MATCH($C24,'FR Y-15 Data'!$C$1:$C$65,0),MATCH(E$9,'FR Y-15 Data'!$A$1:$DK$1,0))/1000</f>
        <v>4097.9110000000001</v>
      </c>
      <c r="F24" s="281">
        <f>INDEX('FR Y-15 Data'!$A$1:$DK$65,MATCH($C24,'FR Y-15 Data'!$C$1:$C$65,0),MATCH(F$9,'FR Y-15 Data'!$A$1:$DK$1,0))/1000</f>
        <v>8942.6470000000008</v>
      </c>
      <c r="G24" s="280">
        <f>INDEX('FR Y-15 Data'!$A$1:$DK$65,MATCH($C24,'FR Y-15 Data'!$C$1:$C$65,0),MATCH(G$9,'FR Y-15 Data'!$A$1:$DK$1,0))/1000</f>
        <v>37550.497000000003</v>
      </c>
      <c r="H24" s="302">
        <f>INDEX('FR Y-15 Data'!$A$1:$DK$65,MATCH($C24,'FR Y-15 Data'!$C$1:$C$65,0),MATCH(H$9,'FR Y-15 Data'!$A$1:$DK$1,0))/1000</f>
        <v>1186752.1640000001</v>
      </c>
      <c r="I24" s="281">
        <f>INDEX('FR Y-15 Data'!$A$1:$DK$65,MATCH($C24,'FR Y-15 Data'!$C$1:$C$65,0),MATCH(I$9,'FR Y-15 Data'!$A$1:$DK$1,0))/1000</f>
        <v>240024.09599999999</v>
      </c>
      <c r="J24" s="280">
        <f>INDEX('FR Y-15 Data'!$A$1:$DK$65,MATCH($C24,'FR Y-15 Data'!$C$1:$C$65,0),MATCH(J$9,'FR Y-15 Data'!$A$1:$DK$1,0))/1000</f>
        <v>5427.5410000000002</v>
      </c>
      <c r="K24" s="302">
        <f>INDEX('FR Y-15 Data'!$A$1:$DK$65,MATCH($C24,'FR Y-15 Data'!$C$1:$C$65,0),MATCH(K$9,'FR Y-15 Data'!$A$1:$DK$1,0))/1000</f>
        <v>63886.559000000001</v>
      </c>
      <c r="L24" s="281">
        <f>INDEX('FR Y-15 Data'!$A$1:$DK$65,MATCH($C24,'FR Y-15 Data'!$C$1:$C$65,0),MATCH(L$9,'FR Y-15 Data'!$A$1:$DK$1,0))/1000</f>
        <v>6808.3919999999998</v>
      </c>
      <c r="M24" s="280">
        <f>INDEX('FR Y-15 Data'!$A$1:$DK$65,MATCH($C24,'FR Y-15 Data'!$C$1:$C$65,0),MATCH(M$9,'FR Y-15 Data'!$A$1:$DK$1,0))/1000</f>
        <v>488.51900000000001</v>
      </c>
      <c r="N24" s="302">
        <f>INDEX('FR Y-15 Data'!$A$1:$DK$65,MATCH($C24,'FR Y-15 Data'!$C$1:$C$65,0),MATCH(N$9,'FR Y-15 Data'!$A$1:$DK$1,0))/1000</f>
        <v>4407</v>
      </c>
      <c r="O24" s="280">
        <f>INDEX('FR Y-15 Data'!$A$1:$DK$65,MATCH($C24,'FR Y-15 Data'!$C$1:$C$65,0),MATCH(O$9,'FR Y-15 Data'!$A$1:$DK$1,0))/1000</f>
        <v>562</v>
      </c>
      <c r="P24" s="208">
        <f t="shared" si="1"/>
        <v>0</v>
      </c>
    </row>
    <row r="25" spans="2:16">
      <c r="B25" s="241" t="str">
        <f>INDEX('FR Y-15 Data'!$A$1:$ED$66,MATCH($C25,'FR Y-15 Data'!$C$1:$C$66,0),MATCH($B$9,'FR Y-15 Data'!$A$1:$EE$1,0))</f>
        <v xml:space="preserve">GOLDMAN SACHS GROUP, INC., THE                                                                                          </v>
      </c>
      <c r="C25" s="4">
        <f>INDEX('FR Y-15 Data'!$A$1:$ED$66,ROWS($C$10:C25)+1,MATCH($C$9,'FR Y-15 Data'!$A$1:$EE$1,0))</f>
        <v>2380443</v>
      </c>
      <c r="D25" s="200">
        <f>INDEX('FR Y-15 Data'!$A$1:$DK$65,MATCH($C25,'FR Y-15 Data'!$C$1:$C$65,0),MATCH(D$9,'FR Y-15 Data'!$A$1:$DK$1,0))/1000</f>
        <v>1517513.7</v>
      </c>
      <c r="E25" s="302">
        <f>INDEX('FR Y-15 Data'!$A$1:$DK$65,MATCH($C25,'FR Y-15 Data'!$C$1:$C$65,0),MATCH(E$9,'FR Y-15 Data'!$A$1:$DK$1,0))/1000</f>
        <v>336644</v>
      </c>
      <c r="F25" s="281">
        <f>INDEX('FR Y-15 Data'!$A$1:$DK$65,MATCH($C25,'FR Y-15 Data'!$C$1:$C$65,0),MATCH(F$9,'FR Y-15 Data'!$A$1:$DK$1,0))/1000</f>
        <v>106942</v>
      </c>
      <c r="G25" s="280">
        <f>INDEX('FR Y-15 Data'!$A$1:$DK$65,MATCH($C25,'FR Y-15 Data'!$C$1:$C$65,0),MATCH(G$9,'FR Y-15 Data'!$A$1:$DK$1,0))/1000</f>
        <v>310141</v>
      </c>
      <c r="H25" s="302">
        <f>INDEX('FR Y-15 Data'!$A$1:$DK$65,MATCH($C25,'FR Y-15 Data'!$C$1:$C$65,0),MATCH(H$9,'FR Y-15 Data'!$A$1:$DK$1,0))/1000</f>
        <v>9584773</v>
      </c>
      <c r="I25" s="281">
        <f>INDEX('FR Y-15 Data'!$A$1:$DK$65,MATCH($C25,'FR Y-15 Data'!$C$1:$C$65,0),MATCH(I$9,'FR Y-15 Data'!$A$1:$DK$1,0))/1000</f>
        <v>865755</v>
      </c>
      <c r="J25" s="280">
        <f>INDEX('FR Y-15 Data'!$A$1:$DK$65,MATCH($C25,'FR Y-15 Data'!$C$1:$C$65,0),MATCH(J$9,'FR Y-15 Data'!$A$1:$DK$1,0))/1000</f>
        <v>371000</v>
      </c>
      <c r="K25" s="302">
        <f>INDEX('FR Y-15 Data'!$A$1:$DK$65,MATCH($C25,'FR Y-15 Data'!$C$1:$C$65,0),MATCH(K$9,'FR Y-15 Data'!$A$1:$DK$1,0))/1000</f>
        <v>50355240</v>
      </c>
      <c r="L25" s="281">
        <f>INDEX('FR Y-15 Data'!$A$1:$DK$65,MATCH($C25,'FR Y-15 Data'!$C$1:$C$65,0),MATCH(L$9,'FR Y-15 Data'!$A$1:$DK$1,0))/1000</f>
        <v>138305</v>
      </c>
      <c r="M25" s="280">
        <f>INDEX('FR Y-15 Data'!$A$1:$DK$65,MATCH($C25,'FR Y-15 Data'!$C$1:$C$65,0),MATCH(M$9,'FR Y-15 Data'!$A$1:$DK$1,0))/1000</f>
        <v>43003</v>
      </c>
      <c r="N25" s="302">
        <f>INDEX('FR Y-15 Data'!$A$1:$DK$65,MATCH($C25,'FR Y-15 Data'!$C$1:$C$65,0),MATCH(N$9,'FR Y-15 Data'!$A$1:$DK$1,0))/1000</f>
        <v>346666</v>
      </c>
      <c r="O25" s="280">
        <f>INDEX('FR Y-15 Data'!$A$1:$DK$65,MATCH($C25,'FR Y-15 Data'!$C$1:$C$65,0),MATCH(O$9,'FR Y-15 Data'!$A$1:$DK$1,0))/1000</f>
        <v>319418</v>
      </c>
      <c r="P25" s="208">
        <f t="shared" si="1"/>
        <v>0</v>
      </c>
    </row>
    <row r="26" spans="2:16">
      <c r="B26" s="241" t="str">
        <f>INDEX('FR Y-15 Data'!$A$1:$ED$66,MATCH($C26,'FR Y-15 Data'!$C$1:$C$66,0),MATCH($B$9,'FR Y-15 Data'!$A$1:$EE$1,0))</f>
        <v xml:space="preserve">HSBC NORTH AMERICA HOLDINGS INC.                                                                                        </v>
      </c>
      <c r="C26" s="4">
        <f>INDEX('FR Y-15 Data'!$A$1:$ED$66,ROWS($C$10:C26)+1,MATCH($C$9,'FR Y-15 Data'!$A$1:$EE$1,0))</f>
        <v>3232316</v>
      </c>
      <c r="D26" s="200">
        <f>INDEX('FR Y-15 Data'!$A$1:$DK$65,MATCH($C26,'FR Y-15 Data'!$C$1:$C$65,0),MATCH(D$9,'FR Y-15 Data'!$A$1:$DK$1,0))/1000</f>
        <v>405781.91700000002</v>
      </c>
      <c r="E26" s="302">
        <f>INDEX('FR Y-15 Data'!$A$1:$DK$65,MATCH($C26,'FR Y-15 Data'!$C$1:$C$65,0),MATCH(E$9,'FR Y-15 Data'!$A$1:$DK$1,0))/1000</f>
        <v>35711.364999999998</v>
      </c>
      <c r="F26" s="281">
        <f>INDEX('FR Y-15 Data'!$A$1:$DK$65,MATCH($C26,'FR Y-15 Data'!$C$1:$C$65,0),MATCH(F$9,'FR Y-15 Data'!$A$1:$DK$1,0))/1000</f>
        <v>54924.874000000003</v>
      </c>
      <c r="G26" s="280">
        <f>INDEX('FR Y-15 Data'!$A$1:$DK$65,MATCH($C26,'FR Y-15 Data'!$C$1:$C$65,0),MATCH(G$9,'FR Y-15 Data'!$A$1:$DK$1,0))/1000</f>
        <v>50430.947999999997</v>
      </c>
      <c r="H26" s="302">
        <f>INDEX('FR Y-15 Data'!$A$1:$DK$65,MATCH($C26,'FR Y-15 Data'!$C$1:$C$65,0),MATCH(H$9,'FR Y-15 Data'!$A$1:$DK$1,0))/1000</f>
        <v>1061322.3430000001</v>
      </c>
      <c r="I26" s="281">
        <f>INDEX('FR Y-15 Data'!$A$1:$DK$65,MATCH($C26,'FR Y-15 Data'!$C$1:$C$65,0),MATCH(I$9,'FR Y-15 Data'!$A$1:$DK$1,0))/1000</f>
        <v>42774.61</v>
      </c>
      <c r="J26" s="280">
        <f>INDEX('FR Y-15 Data'!$A$1:$DK$65,MATCH($C26,'FR Y-15 Data'!$C$1:$C$65,0),MATCH(J$9,'FR Y-15 Data'!$A$1:$DK$1,0))/1000</f>
        <v>48735.222999999998</v>
      </c>
      <c r="K26" s="302">
        <f>INDEX('FR Y-15 Data'!$A$1:$DK$65,MATCH($C26,'FR Y-15 Data'!$C$1:$C$65,0),MATCH(K$9,'FR Y-15 Data'!$A$1:$DK$1,0))/1000</f>
        <v>5193826.41</v>
      </c>
      <c r="L26" s="281">
        <f>INDEX('FR Y-15 Data'!$A$1:$DK$65,MATCH($C26,'FR Y-15 Data'!$C$1:$C$65,0),MATCH(L$9,'FR Y-15 Data'!$A$1:$DK$1,0))/1000</f>
        <v>39638.237999999998</v>
      </c>
      <c r="M26" s="280">
        <f>INDEX('FR Y-15 Data'!$A$1:$DK$65,MATCH($C26,'FR Y-15 Data'!$C$1:$C$65,0),MATCH(M$9,'FR Y-15 Data'!$A$1:$DK$1,0))/1000</f>
        <v>4205.9679999999998</v>
      </c>
      <c r="N26" s="302">
        <f>INDEX('FR Y-15 Data'!$A$1:$DK$65,MATCH($C26,'FR Y-15 Data'!$C$1:$C$65,0),MATCH(N$9,'FR Y-15 Data'!$A$1:$DK$1,0))/1000</f>
        <v>43465</v>
      </c>
      <c r="O26" s="280">
        <f>INDEX('FR Y-15 Data'!$A$1:$DK$65,MATCH($C26,'FR Y-15 Data'!$C$1:$C$65,0),MATCH(O$9,'FR Y-15 Data'!$A$1:$DK$1,0))/1000</f>
        <v>897.96299999999997</v>
      </c>
      <c r="P26" s="208">
        <f t="shared" si="1"/>
        <v>0</v>
      </c>
    </row>
    <row r="27" spans="2:16">
      <c r="B27" s="241" t="str">
        <f>INDEX('FR Y-15 Data'!$A$1:$ED$66,MATCH($C27,'FR Y-15 Data'!$C$1:$C$66,0),MATCH($B$9,'FR Y-15 Data'!$A$1:$EE$1,0))</f>
        <v xml:space="preserve">HUNTINGTON BANCSHARES INCORPORATED                                                                                      </v>
      </c>
      <c r="C27" s="4">
        <f>INDEX('FR Y-15 Data'!$A$1:$ED$66,ROWS($C$10:C27)+1,MATCH($C$9,'FR Y-15 Data'!$A$1:$EE$1,0))</f>
        <v>1068191</v>
      </c>
      <c r="D27" s="200">
        <f>INDEX('FR Y-15 Data'!$A$1:$DK$65,MATCH($C27,'FR Y-15 Data'!$C$1:$C$65,0),MATCH(D$9,'FR Y-15 Data'!$A$1:$DK$1,0))/1000</f>
        <v>64612.413999999997</v>
      </c>
      <c r="E27" s="302">
        <f>INDEX('FR Y-15 Data'!$A$1:$DK$65,MATCH($C27,'FR Y-15 Data'!$C$1:$C$65,0),MATCH(E$9,'FR Y-15 Data'!$A$1:$DK$1,0))/1000</f>
        <v>1550.4159999999999</v>
      </c>
      <c r="F27" s="281">
        <f>INDEX('FR Y-15 Data'!$A$1:$DK$65,MATCH($C27,'FR Y-15 Data'!$C$1:$C$65,0),MATCH(F$9,'FR Y-15 Data'!$A$1:$DK$1,0))/1000</f>
        <v>313.49700000000001</v>
      </c>
      <c r="G27" s="280">
        <f>INDEX('FR Y-15 Data'!$A$1:$DK$65,MATCH($C27,'FR Y-15 Data'!$C$1:$C$65,0),MATCH(G$9,'FR Y-15 Data'!$A$1:$DK$1,0))/1000</f>
        <v>15666.102999999999</v>
      </c>
      <c r="H27" s="302">
        <f>INDEX('FR Y-15 Data'!$A$1:$DK$65,MATCH($C27,'FR Y-15 Data'!$C$1:$C$65,0),MATCH(H$9,'FR Y-15 Data'!$A$1:$DK$1,0))/1000</f>
        <v>302706.092</v>
      </c>
      <c r="I27" s="281">
        <f>INDEX('FR Y-15 Data'!$A$1:$DK$65,MATCH($C27,'FR Y-15 Data'!$C$1:$C$65,0),MATCH(I$9,'FR Y-15 Data'!$A$1:$DK$1,0))/1000</f>
        <v>79935.241999999998</v>
      </c>
      <c r="J27" s="280">
        <f>INDEX('FR Y-15 Data'!$A$1:$DK$65,MATCH($C27,'FR Y-15 Data'!$C$1:$C$65,0),MATCH(J$9,'FR Y-15 Data'!$A$1:$DK$1,0))/1000</f>
        <v>941.58399999999995</v>
      </c>
      <c r="K27" s="302">
        <f>INDEX('FR Y-15 Data'!$A$1:$DK$65,MATCH($C27,'FR Y-15 Data'!$C$1:$C$65,0),MATCH(K$9,'FR Y-15 Data'!$A$1:$DK$1,0))/1000</f>
        <v>7580.2389999999996</v>
      </c>
      <c r="L27" s="281">
        <f>INDEX('FR Y-15 Data'!$A$1:$DK$65,MATCH($C27,'FR Y-15 Data'!$C$1:$C$65,0),MATCH(L$9,'FR Y-15 Data'!$A$1:$DK$1,0))/1000</f>
        <v>2909.136</v>
      </c>
      <c r="M27" s="280">
        <f>INDEX('FR Y-15 Data'!$A$1:$DK$65,MATCH($C27,'FR Y-15 Data'!$C$1:$C$65,0),MATCH(M$9,'FR Y-15 Data'!$A$1:$DK$1,0))/1000</f>
        <v>883.774</v>
      </c>
      <c r="N27" s="302">
        <f>INDEX('FR Y-15 Data'!$A$1:$DK$65,MATCH($C27,'FR Y-15 Data'!$C$1:$C$65,0),MATCH(N$9,'FR Y-15 Data'!$A$1:$DK$1,0))/1000</f>
        <v>834</v>
      </c>
      <c r="O27" s="280">
        <f>INDEX('FR Y-15 Data'!$A$1:$DK$65,MATCH($C27,'FR Y-15 Data'!$C$1:$C$65,0),MATCH(O$9,'FR Y-15 Data'!$A$1:$DK$1,0))/1000</f>
        <v>0</v>
      </c>
      <c r="P27" s="208">
        <f t="shared" si="1"/>
        <v>0</v>
      </c>
    </row>
    <row r="28" spans="2:16">
      <c r="B28" s="241" t="str">
        <f>INDEX('FR Y-15 Data'!$A$1:$ED$66,MATCH($C28,'FR Y-15 Data'!$C$1:$C$66,0),MATCH($B$9,'FR Y-15 Data'!$A$1:$EE$1,0))</f>
        <v xml:space="preserve">JPMORGAN CHASE &amp; CO.                                                                                                    </v>
      </c>
      <c r="C28" s="4">
        <f>INDEX('FR Y-15 Data'!$A$1:$ED$66,ROWS($C$10:C28)+1,MATCH($C$9,'FR Y-15 Data'!$A$1:$EE$1,0))</f>
        <v>1039502</v>
      </c>
      <c r="D28" s="200">
        <f>INDEX('FR Y-15 Data'!$A$1:$DK$65,MATCH($C28,'FR Y-15 Data'!$C$1:$C$65,0),MATCH(D$9,'FR Y-15 Data'!$A$1:$DK$1,0))/1000</f>
        <v>3569551.8</v>
      </c>
      <c r="E28" s="302">
        <f>INDEX('FR Y-15 Data'!$A$1:$DK$65,MATCH($C28,'FR Y-15 Data'!$C$1:$C$65,0),MATCH(E$9,'FR Y-15 Data'!$A$1:$DK$1,0))/1000</f>
        <v>421963</v>
      </c>
      <c r="F28" s="281">
        <f>INDEX('FR Y-15 Data'!$A$1:$DK$65,MATCH($C28,'FR Y-15 Data'!$C$1:$C$65,0),MATCH(F$9,'FR Y-15 Data'!$A$1:$DK$1,0))/1000</f>
        <v>544258</v>
      </c>
      <c r="G28" s="280">
        <f>INDEX('FR Y-15 Data'!$A$1:$DK$65,MATCH($C28,'FR Y-15 Data'!$C$1:$C$65,0),MATCH(G$9,'FR Y-15 Data'!$A$1:$DK$1,0))/1000</f>
        <v>598997</v>
      </c>
      <c r="H28" s="302">
        <f>INDEX('FR Y-15 Data'!$A$1:$DK$65,MATCH($C28,'FR Y-15 Data'!$C$1:$C$65,0),MATCH(H$9,'FR Y-15 Data'!$A$1:$DK$1,0))/1000</f>
        <v>321458431</v>
      </c>
      <c r="I28" s="281">
        <f>INDEX('FR Y-15 Data'!$A$1:$DK$65,MATCH($C28,'FR Y-15 Data'!$C$1:$C$65,0),MATCH(I$9,'FR Y-15 Data'!$A$1:$DK$1,0))/1000</f>
        <v>21320085</v>
      </c>
      <c r="J28" s="280">
        <f>INDEX('FR Y-15 Data'!$A$1:$DK$65,MATCH($C28,'FR Y-15 Data'!$C$1:$C$65,0),MATCH(J$9,'FR Y-15 Data'!$A$1:$DK$1,0))/1000</f>
        <v>507734</v>
      </c>
      <c r="K28" s="302">
        <f>INDEX('FR Y-15 Data'!$A$1:$DK$65,MATCH($C28,'FR Y-15 Data'!$C$1:$C$65,0),MATCH(K$9,'FR Y-15 Data'!$A$1:$DK$1,0))/1000</f>
        <v>68003662</v>
      </c>
      <c r="L28" s="281">
        <f>INDEX('FR Y-15 Data'!$A$1:$DK$65,MATCH($C28,'FR Y-15 Data'!$C$1:$C$65,0),MATCH(L$9,'FR Y-15 Data'!$A$1:$DK$1,0))/1000</f>
        <v>446323</v>
      </c>
      <c r="M28" s="280">
        <f>INDEX('FR Y-15 Data'!$A$1:$DK$65,MATCH($C28,'FR Y-15 Data'!$C$1:$C$65,0),MATCH(M$9,'FR Y-15 Data'!$A$1:$DK$1,0))/1000</f>
        <v>69310</v>
      </c>
      <c r="N28" s="302">
        <f>INDEX('FR Y-15 Data'!$A$1:$DK$65,MATCH($C28,'FR Y-15 Data'!$C$1:$C$65,0),MATCH(N$9,'FR Y-15 Data'!$A$1:$DK$1,0))/1000</f>
        <v>692557</v>
      </c>
      <c r="O28" s="280">
        <f>INDEX('FR Y-15 Data'!$A$1:$DK$65,MATCH($C28,'FR Y-15 Data'!$C$1:$C$65,0),MATCH(O$9,'FR Y-15 Data'!$A$1:$DK$1,0))/1000</f>
        <v>673734</v>
      </c>
      <c r="P28" s="208">
        <f t="shared" si="1"/>
        <v>0</v>
      </c>
    </row>
    <row r="29" spans="2:16">
      <c r="B29" s="241" t="str">
        <f>INDEX('FR Y-15 Data'!$A$1:$ED$66,MATCH($C29,'FR Y-15 Data'!$C$1:$C$66,0),MATCH($B$9,'FR Y-15 Data'!$A$1:$EE$1,0))</f>
        <v xml:space="preserve">KEYCORP                                                                                                                 </v>
      </c>
      <c r="C29" s="4">
        <f>INDEX('FR Y-15 Data'!$A$1:$ED$66,ROWS($C$10:C29)+1,MATCH($C$9,'FR Y-15 Data'!$A$1:$EE$1,0))</f>
        <v>1068025</v>
      </c>
      <c r="D29" s="200">
        <f>INDEX('FR Y-15 Data'!$A$1:$DK$65,MATCH($C29,'FR Y-15 Data'!$C$1:$C$65,0),MATCH(D$9,'FR Y-15 Data'!$A$1:$DK$1,0))/1000</f>
        <v>134368.815</v>
      </c>
      <c r="E29" s="302">
        <f>INDEX('FR Y-15 Data'!$A$1:$DK$65,MATCH($C29,'FR Y-15 Data'!$C$1:$C$65,0),MATCH(E$9,'FR Y-15 Data'!$A$1:$DK$1,0))/1000</f>
        <v>6166.3220000000001</v>
      </c>
      <c r="F29" s="281">
        <f>INDEX('FR Y-15 Data'!$A$1:$DK$65,MATCH($C29,'FR Y-15 Data'!$C$1:$C$65,0),MATCH(F$9,'FR Y-15 Data'!$A$1:$DK$1,0))/1000</f>
        <v>724.42899999999997</v>
      </c>
      <c r="G29" s="280">
        <f>INDEX('FR Y-15 Data'!$A$1:$DK$65,MATCH($C29,'FR Y-15 Data'!$C$1:$C$65,0),MATCH(G$9,'FR Y-15 Data'!$A$1:$DK$1,0))/1000</f>
        <v>26156.038</v>
      </c>
      <c r="H29" s="302">
        <f>INDEX('FR Y-15 Data'!$A$1:$DK$65,MATCH($C29,'FR Y-15 Data'!$C$1:$C$65,0),MATCH(H$9,'FR Y-15 Data'!$A$1:$DK$1,0))/1000</f>
        <v>983712.09199999995</v>
      </c>
      <c r="I29" s="281">
        <f>INDEX('FR Y-15 Data'!$A$1:$DK$65,MATCH($C29,'FR Y-15 Data'!$C$1:$C$65,0),MATCH(I$9,'FR Y-15 Data'!$A$1:$DK$1,0))/1000</f>
        <v>82230.812999999995</v>
      </c>
      <c r="J29" s="280">
        <f>INDEX('FR Y-15 Data'!$A$1:$DK$65,MATCH($C29,'FR Y-15 Data'!$C$1:$C$65,0),MATCH(J$9,'FR Y-15 Data'!$A$1:$DK$1,0))/1000</f>
        <v>5378.5680000000002</v>
      </c>
      <c r="K29" s="302">
        <f>INDEX('FR Y-15 Data'!$A$1:$DK$65,MATCH($C29,'FR Y-15 Data'!$C$1:$C$65,0),MATCH(K$9,'FR Y-15 Data'!$A$1:$DK$1,0))/1000</f>
        <v>61561.347000000002</v>
      </c>
      <c r="L29" s="281">
        <f>INDEX('FR Y-15 Data'!$A$1:$DK$65,MATCH($C29,'FR Y-15 Data'!$C$1:$C$65,0),MATCH(L$9,'FR Y-15 Data'!$A$1:$DK$1,0))/1000</f>
        <v>1643.5160000000001</v>
      </c>
      <c r="M29" s="280">
        <f>INDEX('FR Y-15 Data'!$A$1:$DK$65,MATCH($C29,'FR Y-15 Data'!$C$1:$C$65,0),MATCH(M$9,'FR Y-15 Data'!$A$1:$DK$1,0))/1000</f>
        <v>2764.8420000000001</v>
      </c>
      <c r="N29" s="302">
        <f>INDEX('FR Y-15 Data'!$A$1:$DK$65,MATCH($C29,'FR Y-15 Data'!$C$1:$C$65,0),MATCH(N$9,'FR Y-15 Data'!$A$1:$DK$1,0))/1000</f>
        <v>2218</v>
      </c>
      <c r="O29" s="280">
        <f>INDEX('FR Y-15 Data'!$A$1:$DK$65,MATCH($C29,'FR Y-15 Data'!$C$1:$C$65,0),MATCH(O$9,'FR Y-15 Data'!$A$1:$DK$1,0))/1000</f>
        <v>27</v>
      </c>
      <c r="P29" s="208">
        <f t="shared" si="1"/>
        <v>0</v>
      </c>
    </row>
    <row r="30" spans="2:16">
      <c r="B30" s="241" t="str">
        <f>INDEX('FR Y-15 Data'!$A$1:$ED$66,MATCH($C30,'FR Y-15 Data'!$C$1:$C$66,0),MATCH($B$9,'FR Y-15 Data'!$A$1:$EE$1,0))</f>
        <v xml:space="preserve">M&amp;T BANK CORPORATION                                                                                                    </v>
      </c>
      <c r="C30" s="4">
        <f>INDEX('FR Y-15 Data'!$A$1:$ED$66,ROWS($C$10:C30)+1,MATCH($C$9,'FR Y-15 Data'!$A$1:$EE$1,0))</f>
        <v>1037003</v>
      </c>
      <c r="D30" s="200">
        <f>INDEX('FR Y-15 Data'!$A$1:$DK$65,MATCH($C30,'FR Y-15 Data'!$C$1:$C$65,0),MATCH(D$9,'FR Y-15 Data'!$A$1:$DK$1,0))/1000</f>
        <v>104645.236</v>
      </c>
      <c r="E30" s="302">
        <f>INDEX('FR Y-15 Data'!$A$1:$DK$65,MATCH($C30,'FR Y-15 Data'!$C$1:$C$65,0),MATCH(E$9,'FR Y-15 Data'!$A$1:$DK$1,0))/1000</f>
        <v>2069.7339999999999</v>
      </c>
      <c r="F30" s="281">
        <f>INDEX('FR Y-15 Data'!$A$1:$DK$65,MATCH($C30,'FR Y-15 Data'!$C$1:$C$65,0),MATCH(F$9,'FR Y-15 Data'!$A$1:$DK$1,0))/1000</f>
        <v>4983.2709999999997</v>
      </c>
      <c r="G30" s="280">
        <f>INDEX('FR Y-15 Data'!$A$1:$DK$65,MATCH($C30,'FR Y-15 Data'!$C$1:$C$65,0),MATCH(G$9,'FR Y-15 Data'!$A$1:$DK$1,0))/1000</f>
        <v>21928.216</v>
      </c>
      <c r="H30" s="302">
        <f>INDEX('FR Y-15 Data'!$A$1:$DK$65,MATCH($C30,'FR Y-15 Data'!$C$1:$C$65,0),MATCH(H$9,'FR Y-15 Data'!$A$1:$DK$1,0))/1000</f>
        <v>1594474.13</v>
      </c>
      <c r="I30" s="281">
        <f>INDEX('FR Y-15 Data'!$A$1:$DK$65,MATCH($C30,'FR Y-15 Data'!$C$1:$C$65,0),MATCH(I$9,'FR Y-15 Data'!$A$1:$DK$1,0))/1000</f>
        <v>100836.317</v>
      </c>
      <c r="J30" s="280">
        <f>INDEX('FR Y-15 Data'!$A$1:$DK$65,MATCH($C30,'FR Y-15 Data'!$C$1:$C$65,0),MATCH(J$9,'FR Y-15 Data'!$A$1:$DK$1,0))/1000</f>
        <v>25845.374</v>
      </c>
      <c r="K30" s="302">
        <f>INDEX('FR Y-15 Data'!$A$1:$DK$65,MATCH($C30,'FR Y-15 Data'!$C$1:$C$65,0),MATCH(K$9,'FR Y-15 Data'!$A$1:$DK$1,0))/1000</f>
        <v>21408.258000000002</v>
      </c>
      <c r="L30" s="281">
        <f>INDEX('FR Y-15 Data'!$A$1:$DK$65,MATCH($C30,'FR Y-15 Data'!$C$1:$C$65,0),MATCH(L$9,'FR Y-15 Data'!$A$1:$DK$1,0))/1000</f>
        <v>587.51400000000001</v>
      </c>
      <c r="M30" s="280">
        <f>INDEX('FR Y-15 Data'!$A$1:$DK$65,MATCH($C30,'FR Y-15 Data'!$C$1:$C$65,0),MATCH(M$9,'FR Y-15 Data'!$A$1:$DK$1,0))/1000</f>
        <v>72.549000000000007</v>
      </c>
      <c r="N30" s="302">
        <f>INDEX('FR Y-15 Data'!$A$1:$DK$65,MATCH($C30,'FR Y-15 Data'!$C$1:$C$65,0),MATCH(N$9,'FR Y-15 Data'!$A$1:$DK$1,0))/1000</f>
        <v>272.875</v>
      </c>
      <c r="O30" s="280">
        <f>INDEX('FR Y-15 Data'!$A$1:$DK$65,MATCH($C30,'FR Y-15 Data'!$C$1:$C$65,0),MATCH(O$9,'FR Y-15 Data'!$A$1:$DK$1,0))/1000</f>
        <v>30.274000000000001</v>
      </c>
      <c r="P30" s="208">
        <f t="shared" si="1"/>
        <v>0</v>
      </c>
    </row>
    <row r="31" spans="2:16">
      <c r="B31" s="241" t="str">
        <f>INDEX('FR Y-15 Data'!$A$1:$ED$66,MATCH($C31,'FR Y-15 Data'!$C$1:$C$66,0),MATCH($B$9,'FR Y-15 Data'!$A$1:$EE$1,0))</f>
        <v xml:space="preserve">MORGAN STANLEY                                                                                                          </v>
      </c>
      <c r="C31" s="4">
        <f>INDEX('FR Y-15 Data'!$A$1:$ED$66,ROWS($C$10:C31)+1,MATCH($C$9,'FR Y-15 Data'!$A$1:$EE$1,0))</f>
        <v>2162966</v>
      </c>
      <c r="D31" s="200">
        <f>INDEX('FR Y-15 Data'!$A$1:$DK$65,MATCH($C31,'FR Y-15 Data'!$C$1:$C$65,0),MATCH(D$9,'FR Y-15 Data'!$A$1:$DK$1,0))/1000</f>
        <v>1282726.862</v>
      </c>
      <c r="E31" s="302">
        <f>INDEX('FR Y-15 Data'!$A$1:$DK$65,MATCH($C31,'FR Y-15 Data'!$C$1:$C$65,0),MATCH(E$9,'FR Y-15 Data'!$A$1:$DK$1,0))/1000</f>
        <v>535021.79799999995</v>
      </c>
      <c r="F31" s="281">
        <f>INDEX('FR Y-15 Data'!$A$1:$DK$65,MATCH($C31,'FR Y-15 Data'!$C$1:$C$65,0),MATCH(F$9,'FR Y-15 Data'!$A$1:$DK$1,0))/1000</f>
        <v>182491.08900000001</v>
      </c>
      <c r="G31" s="280">
        <f>INDEX('FR Y-15 Data'!$A$1:$DK$65,MATCH($C31,'FR Y-15 Data'!$C$1:$C$65,0),MATCH(G$9,'FR Y-15 Data'!$A$1:$DK$1,0))/1000</f>
        <v>231405.818</v>
      </c>
      <c r="H31" s="302">
        <f>INDEX('FR Y-15 Data'!$A$1:$DK$65,MATCH($C31,'FR Y-15 Data'!$C$1:$C$65,0),MATCH(H$9,'FR Y-15 Data'!$A$1:$DK$1,0))/1000</f>
        <v>9811965.0739999991</v>
      </c>
      <c r="I31" s="281">
        <f>INDEX('FR Y-15 Data'!$A$1:$DK$65,MATCH($C31,'FR Y-15 Data'!$C$1:$C$65,0),MATCH(I$9,'FR Y-15 Data'!$A$1:$DK$1,0))/1000</f>
        <v>1369185.923</v>
      </c>
      <c r="J31" s="280">
        <f>INDEX('FR Y-15 Data'!$A$1:$DK$65,MATCH($C31,'FR Y-15 Data'!$C$1:$C$65,0),MATCH(J$9,'FR Y-15 Data'!$A$1:$DK$1,0))/1000</f>
        <v>261804.79999999999</v>
      </c>
      <c r="K31" s="302">
        <f>INDEX('FR Y-15 Data'!$A$1:$DK$65,MATCH($C31,'FR Y-15 Data'!$C$1:$C$65,0),MATCH(K$9,'FR Y-15 Data'!$A$1:$DK$1,0))/1000</f>
        <v>43610512.376000002</v>
      </c>
      <c r="L31" s="281">
        <f>INDEX('FR Y-15 Data'!$A$1:$DK$65,MATCH($C31,'FR Y-15 Data'!$C$1:$C$65,0),MATCH(L$9,'FR Y-15 Data'!$A$1:$DK$1,0))/1000</f>
        <v>316368.65500000003</v>
      </c>
      <c r="M31" s="280">
        <f>INDEX('FR Y-15 Data'!$A$1:$DK$65,MATCH($C31,'FR Y-15 Data'!$C$1:$C$65,0),MATCH(M$9,'FR Y-15 Data'!$A$1:$DK$1,0))/1000</f>
        <v>23281</v>
      </c>
      <c r="N31" s="302">
        <f>INDEX('FR Y-15 Data'!$A$1:$DK$65,MATCH($C31,'FR Y-15 Data'!$C$1:$C$65,0),MATCH(N$9,'FR Y-15 Data'!$A$1:$DK$1,0))/1000</f>
        <v>353380</v>
      </c>
      <c r="O31" s="280">
        <f>INDEX('FR Y-15 Data'!$A$1:$DK$65,MATCH($C31,'FR Y-15 Data'!$C$1:$C$65,0),MATCH(O$9,'FR Y-15 Data'!$A$1:$DK$1,0))/1000</f>
        <v>470008</v>
      </c>
      <c r="P31" s="208">
        <f t="shared" si="1"/>
        <v>0</v>
      </c>
    </row>
    <row r="32" spans="2:16">
      <c r="B32" s="241" t="str">
        <f>INDEX('FR Y-15 Data'!$A$1:$ED$66,MATCH($C32,'FR Y-15 Data'!$C$1:$C$66,0),MATCH($B$9,'FR Y-15 Data'!$A$1:$EE$1,0))</f>
        <v xml:space="preserve">NORTHERN TRUST CORPORATION                                                                                              </v>
      </c>
      <c r="C32" s="4">
        <f>INDEX('FR Y-15 Data'!$A$1:$ED$66,ROWS($C$10:C32)+1,MATCH($C$9,'FR Y-15 Data'!$A$1:$EE$1,0))</f>
        <v>1199611</v>
      </c>
      <c r="D32" s="200">
        <f>INDEX('FR Y-15 Data'!$A$1:$DK$65,MATCH($C32,'FR Y-15 Data'!$C$1:$C$65,0),MATCH(D$9,'FR Y-15 Data'!$A$1:$DK$1,0))/1000</f>
        <v>142399.20300000001</v>
      </c>
      <c r="E32" s="302">
        <f>INDEX('FR Y-15 Data'!$A$1:$DK$65,MATCH($C32,'FR Y-15 Data'!$C$1:$C$65,0),MATCH(E$9,'FR Y-15 Data'!$A$1:$DK$1,0))/1000</f>
        <v>43593.978000000003</v>
      </c>
      <c r="F32" s="281">
        <f>INDEX('FR Y-15 Data'!$A$1:$DK$65,MATCH($C32,'FR Y-15 Data'!$C$1:$C$65,0),MATCH(F$9,'FR Y-15 Data'!$A$1:$DK$1,0))/1000</f>
        <v>12215.42</v>
      </c>
      <c r="G32" s="280">
        <f>INDEX('FR Y-15 Data'!$A$1:$DK$65,MATCH($C32,'FR Y-15 Data'!$C$1:$C$65,0),MATCH(G$9,'FR Y-15 Data'!$A$1:$DK$1,0))/1000</f>
        <v>16241.617</v>
      </c>
      <c r="H32" s="302">
        <f>INDEX('FR Y-15 Data'!$A$1:$DK$65,MATCH($C32,'FR Y-15 Data'!$C$1:$C$65,0),MATCH(H$9,'FR Y-15 Data'!$A$1:$DK$1,0))/1000</f>
        <v>32997307.763</v>
      </c>
      <c r="I32" s="281">
        <f>INDEX('FR Y-15 Data'!$A$1:$DK$65,MATCH($C32,'FR Y-15 Data'!$C$1:$C$65,0),MATCH(I$9,'FR Y-15 Data'!$A$1:$DK$1,0))/1000</f>
        <v>5575700</v>
      </c>
      <c r="J32" s="280">
        <f>INDEX('FR Y-15 Data'!$A$1:$DK$65,MATCH($C32,'FR Y-15 Data'!$C$1:$C$65,0),MATCH(J$9,'FR Y-15 Data'!$A$1:$DK$1,0))/1000</f>
        <v>0</v>
      </c>
      <c r="K32" s="302">
        <f>INDEX('FR Y-15 Data'!$A$1:$DK$65,MATCH($C32,'FR Y-15 Data'!$C$1:$C$65,0),MATCH(K$9,'FR Y-15 Data'!$A$1:$DK$1,0))/1000</f>
        <v>254851.42800000001</v>
      </c>
      <c r="L32" s="281">
        <f>INDEX('FR Y-15 Data'!$A$1:$DK$65,MATCH($C32,'FR Y-15 Data'!$C$1:$C$65,0),MATCH(L$9,'FR Y-15 Data'!$A$1:$DK$1,0))/1000</f>
        <v>11761.216</v>
      </c>
      <c r="M32" s="280">
        <f>INDEX('FR Y-15 Data'!$A$1:$DK$65,MATCH($C32,'FR Y-15 Data'!$C$1:$C$65,0),MATCH(M$9,'FR Y-15 Data'!$A$1:$DK$1,0))/1000</f>
        <v>98.93</v>
      </c>
      <c r="N32" s="302">
        <f>INDEX('FR Y-15 Data'!$A$1:$DK$65,MATCH($C32,'FR Y-15 Data'!$C$1:$C$65,0),MATCH(N$9,'FR Y-15 Data'!$A$1:$DK$1,0))/1000</f>
        <v>28277</v>
      </c>
      <c r="O32" s="280">
        <f>INDEX('FR Y-15 Data'!$A$1:$DK$65,MATCH($C32,'FR Y-15 Data'!$C$1:$C$65,0),MATCH(O$9,'FR Y-15 Data'!$A$1:$DK$1,0))/1000</f>
        <v>51357.603000000003</v>
      </c>
      <c r="P32" s="208">
        <f t="shared" si="1"/>
        <v>0</v>
      </c>
    </row>
    <row r="33" spans="2:16">
      <c r="B33" s="241" t="str">
        <f>INDEX('FR Y-15 Data'!$A$1:$ED$66,MATCH($C33,'FR Y-15 Data'!$C$1:$C$66,0),MATCH($B$9,'FR Y-15 Data'!$A$1:$EE$1,0))</f>
        <v xml:space="preserve">PNC FINANCIAL SERVICES GROUP, INC., THE                                                                                 </v>
      </c>
      <c r="C33" s="4">
        <f>INDEX('FR Y-15 Data'!$A$1:$ED$66,ROWS($C$10:C33)+1,MATCH($C$9,'FR Y-15 Data'!$A$1:$EE$1,0))</f>
        <v>1069778</v>
      </c>
      <c r="D33" s="200">
        <f>INDEX('FR Y-15 Data'!$A$1:$DK$65,MATCH($C33,'FR Y-15 Data'!$C$1:$C$65,0),MATCH(D$9,'FR Y-15 Data'!$A$1:$DK$1,0))/1000</f>
        <v>425387.038</v>
      </c>
      <c r="E33" s="302">
        <f>INDEX('FR Y-15 Data'!$A$1:$DK$65,MATCH($C33,'FR Y-15 Data'!$C$1:$C$65,0),MATCH(E$9,'FR Y-15 Data'!$A$1:$DK$1,0))/1000</f>
        <v>17703</v>
      </c>
      <c r="F33" s="281">
        <f>INDEX('FR Y-15 Data'!$A$1:$DK$65,MATCH($C33,'FR Y-15 Data'!$C$1:$C$65,0),MATCH(F$9,'FR Y-15 Data'!$A$1:$DK$1,0))/1000</f>
        <v>13135</v>
      </c>
      <c r="G33" s="280">
        <f>INDEX('FR Y-15 Data'!$A$1:$DK$65,MATCH($C33,'FR Y-15 Data'!$C$1:$C$65,0),MATCH(G$9,'FR Y-15 Data'!$A$1:$DK$1,0))/1000</f>
        <v>67592.5</v>
      </c>
      <c r="H33" s="302">
        <f>INDEX('FR Y-15 Data'!$A$1:$DK$65,MATCH($C33,'FR Y-15 Data'!$C$1:$C$65,0),MATCH(H$9,'FR Y-15 Data'!$A$1:$DK$1,0))/1000</f>
        <v>2004252</v>
      </c>
      <c r="I33" s="281">
        <f>INDEX('FR Y-15 Data'!$A$1:$DK$65,MATCH($C33,'FR Y-15 Data'!$C$1:$C$65,0),MATCH(I$9,'FR Y-15 Data'!$A$1:$DK$1,0))/1000</f>
        <v>161000</v>
      </c>
      <c r="J33" s="280">
        <f>INDEX('FR Y-15 Data'!$A$1:$DK$65,MATCH($C33,'FR Y-15 Data'!$C$1:$C$65,0),MATCH(J$9,'FR Y-15 Data'!$A$1:$DK$1,0))/1000</f>
        <v>10044</v>
      </c>
      <c r="K33" s="302">
        <f>INDEX('FR Y-15 Data'!$A$1:$DK$65,MATCH($C33,'FR Y-15 Data'!$C$1:$C$65,0),MATCH(K$9,'FR Y-15 Data'!$A$1:$DK$1,0))/1000</f>
        <v>251979</v>
      </c>
      <c r="L33" s="281">
        <f>INDEX('FR Y-15 Data'!$A$1:$DK$65,MATCH($C33,'FR Y-15 Data'!$C$1:$C$65,0),MATCH(L$9,'FR Y-15 Data'!$A$1:$DK$1,0))/1000</f>
        <v>25920.728999999999</v>
      </c>
      <c r="M33" s="280">
        <f>INDEX('FR Y-15 Data'!$A$1:$DK$65,MATCH($C33,'FR Y-15 Data'!$C$1:$C$65,0),MATCH(M$9,'FR Y-15 Data'!$A$1:$DK$1,0))/1000</f>
        <v>10635.102999999999</v>
      </c>
      <c r="N33" s="302">
        <f>INDEX('FR Y-15 Data'!$A$1:$DK$65,MATCH($C33,'FR Y-15 Data'!$C$1:$C$65,0),MATCH(N$9,'FR Y-15 Data'!$A$1:$DK$1,0))/1000</f>
        <v>4895</v>
      </c>
      <c r="O33" s="280">
        <f>INDEX('FR Y-15 Data'!$A$1:$DK$65,MATCH($C33,'FR Y-15 Data'!$C$1:$C$65,0),MATCH(O$9,'FR Y-15 Data'!$A$1:$DK$1,0))/1000</f>
        <v>1989</v>
      </c>
      <c r="P33" s="208">
        <f t="shared" si="1"/>
        <v>0</v>
      </c>
    </row>
    <row r="34" spans="2:16">
      <c r="B34" s="241" t="str">
        <f>INDEX('FR Y-15 Data'!$A$1:$ED$66,MATCH($C34,'FR Y-15 Data'!$C$1:$C$66,0),MATCH($B$9,'FR Y-15 Data'!$A$1:$EE$1,0))</f>
        <v xml:space="preserve">RBS CITIZENS FINANCIAL GROUP, INC.                                                                                      </v>
      </c>
      <c r="C34" s="4">
        <f>INDEX('FR Y-15 Data'!$A$1:$ED$66,ROWS($C$10:C34)+1,MATCH($C$9,'FR Y-15 Data'!$A$1:$EE$1,0))</f>
        <v>1132449</v>
      </c>
      <c r="D34" s="200">
        <f>INDEX('FR Y-15 Data'!$A$1:$DK$65,MATCH($C34,'FR Y-15 Data'!$C$1:$C$65,0),MATCH(D$9,'FR Y-15 Data'!$A$1:$DK$1,0))/1000</f>
        <v>146082.291</v>
      </c>
      <c r="E34" s="302">
        <f>INDEX('FR Y-15 Data'!$A$1:$DK$65,MATCH($C34,'FR Y-15 Data'!$C$1:$C$65,0),MATCH(E$9,'FR Y-15 Data'!$A$1:$DK$1,0))/1000</f>
        <v>3777.723</v>
      </c>
      <c r="F34" s="281">
        <f>INDEX('FR Y-15 Data'!$A$1:$DK$65,MATCH($C34,'FR Y-15 Data'!$C$1:$C$65,0),MATCH(F$9,'FR Y-15 Data'!$A$1:$DK$1,0))/1000</f>
        <v>3609.7739999999999</v>
      </c>
      <c r="G34" s="280">
        <f>INDEX('FR Y-15 Data'!$A$1:$DK$65,MATCH($C34,'FR Y-15 Data'!$C$1:$C$65,0),MATCH(G$9,'FR Y-15 Data'!$A$1:$DK$1,0))/1000</f>
        <v>1350</v>
      </c>
      <c r="H34" s="302">
        <f>INDEX('FR Y-15 Data'!$A$1:$DK$65,MATCH($C34,'FR Y-15 Data'!$C$1:$C$65,0),MATCH(H$9,'FR Y-15 Data'!$A$1:$DK$1,0))/1000</f>
        <v>2816151.1549999998</v>
      </c>
      <c r="I34" s="281">
        <f>INDEX('FR Y-15 Data'!$A$1:$DK$65,MATCH($C34,'FR Y-15 Data'!$C$1:$C$65,0),MATCH(I$9,'FR Y-15 Data'!$A$1:$DK$1,0))/1000</f>
        <v>6723.9949999999999</v>
      </c>
      <c r="J34" s="280">
        <f>INDEX('FR Y-15 Data'!$A$1:$DK$65,MATCH($C34,'FR Y-15 Data'!$C$1:$C$65,0),MATCH(J$9,'FR Y-15 Data'!$A$1:$DK$1,0))/1000</f>
        <v>0</v>
      </c>
      <c r="K34" s="302">
        <f>INDEX('FR Y-15 Data'!$A$1:$DK$65,MATCH($C34,'FR Y-15 Data'!$C$1:$C$65,0),MATCH(K$9,'FR Y-15 Data'!$A$1:$DK$1,0))/1000</f>
        <v>43162.955000000002</v>
      </c>
      <c r="L34" s="281">
        <f>INDEX('FR Y-15 Data'!$A$1:$DK$65,MATCH($C34,'FR Y-15 Data'!$C$1:$C$65,0),MATCH(L$9,'FR Y-15 Data'!$A$1:$DK$1,0))/1000</f>
        <v>869.36400000000003</v>
      </c>
      <c r="M34" s="280">
        <f>INDEX('FR Y-15 Data'!$A$1:$DK$65,MATCH($C34,'FR Y-15 Data'!$C$1:$C$65,0),MATCH(M$9,'FR Y-15 Data'!$A$1:$DK$1,0))/1000</f>
        <v>0.73499999999999999</v>
      </c>
      <c r="N34" s="302">
        <f>INDEX('FR Y-15 Data'!$A$1:$DK$65,MATCH($C34,'FR Y-15 Data'!$C$1:$C$65,0),MATCH(N$9,'FR Y-15 Data'!$A$1:$DK$1,0))/1000</f>
        <v>1689</v>
      </c>
      <c r="O34" s="280">
        <f>INDEX('FR Y-15 Data'!$A$1:$DK$65,MATCH($C34,'FR Y-15 Data'!$C$1:$C$65,0),MATCH(O$9,'FR Y-15 Data'!$A$1:$DK$1,0))/1000</f>
        <v>954</v>
      </c>
      <c r="P34" s="208">
        <f t="shared" si="1"/>
        <v>0</v>
      </c>
    </row>
    <row r="35" spans="2:16">
      <c r="B35" s="241" t="str">
        <f>INDEX('FR Y-15 Data'!$A$1:$ED$66,MATCH($C35,'FR Y-15 Data'!$C$1:$C$66,0),MATCH($B$9,'FR Y-15 Data'!$A$1:$EE$1,0))</f>
        <v xml:space="preserve">REGIONS FINANCIAL CORPORATION                                                                                           </v>
      </c>
      <c r="C35" s="4">
        <f>INDEX('FR Y-15 Data'!$A$1:$ED$66,ROWS($C$10:C35)+1,MATCH($C$9,'FR Y-15 Data'!$A$1:$EE$1,0))</f>
        <v>3242838</v>
      </c>
      <c r="D35" s="200">
        <f>INDEX('FR Y-15 Data'!$A$1:$DK$65,MATCH($C35,'FR Y-15 Data'!$C$1:$C$65,0),MATCH(D$9,'FR Y-15 Data'!$A$1:$DK$1,0))/1000</f>
        <v>145969.288</v>
      </c>
      <c r="E35" s="302">
        <f>INDEX('FR Y-15 Data'!$A$1:$DK$65,MATCH($C35,'FR Y-15 Data'!$C$1:$C$65,0),MATCH(E$9,'FR Y-15 Data'!$A$1:$DK$1,0))/1000</f>
        <v>1253.874</v>
      </c>
      <c r="F35" s="281">
        <f>INDEX('FR Y-15 Data'!$A$1:$DK$65,MATCH($C35,'FR Y-15 Data'!$C$1:$C$65,0),MATCH(F$9,'FR Y-15 Data'!$A$1:$DK$1,0))/1000</f>
        <v>6692.8410000000003</v>
      </c>
      <c r="G35" s="280">
        <f>INDEX('FR Y-15 Data'!$A$1:$DK$65,MATCH($C35,'FR Y-15 Data'!$C$1:$C$65,0),MATCH(G$9,'FR Y-15 Data'!$A$1:$DK$1,0))/1000</f>
        <v>27270.646000000001</v>
      </c>
      <c r="H35" s="302">
        <f>INDEX('FR Y-15 Data'!$A$1:$DK$65,MATCH($C35,'FR Y-15 Data'!$C$1:$C$65,0),MATCH(H$9,'FR Y-15 Data'!$A$1:$DK$1,0))/1000</f>
        <v>754883.18</v>
      </c>
      <c r="I35" s="281">
        <f>INDEX('FR Y-15 Data'!$A$1:$DK$65,MATCH($C35,'FR Y-15 Data'!$C$1:$C$65,0),MATCH(I$9,'FR Y-15 Data'!$A$1:$DK$1,0))/1000</f>
        <v>22040.422999999999</v>
      </c>
      <c r="J35" s="280">
        <f>INDEX('FR Y-15 Data'!$A$1:$DK$65,MATCH($C35,'FR Y-15 Data'!$C$1:$C$65,0),MATCH(J$9,'FR Y-15 Data'!$A$1:$DK$1,0))/1000</f>
        <v>44635.402999999998</v>
      </c>
      <c r="K35" s="302">
        <f>INDEX('FR Y-15 Data'!$A$1:$DK$65,MATCH($C35,'FR Y-15 Data'!$C$1:$C$65,0),MATCH(K$9,'FR Y-15 Data'!$A$1:$DK$1,0))/1000</f>
        <v>74346.036999999997</v>
      </c>
      <c r="L35" s="281">
        <f>INDEX('FR Y-15 Data'!$A$1:$DK$65,MATCH($C35,'FR Y-15 Data'!$C$1:$C$65,0),MATCH(L$9,'FR Y-15 Data'!$A$1:$DK$1,0))/1000</f>
        <v>5061.2979999999998</v>
      </c>
      <c r="M35" s="280">
        <f>INDEX('FR Y-15 Data'!$A$1:$DK$65,MATCH($C35,'FR Y-15 Data'!$C$1:$C$65,0),MATCH(M$9,'FR Y-15 Data'!$A$1:$DK$1,0))/1000</f>
        <v>313.26799999999997</v>
      </c>
      <c r="N35" s="302">
        <f>INDEX('FR Y-15 Data'!$A$1:$DK$65,MATCH($C35,'FR Y-15 Data'!$C$1:$C$65,0),MATCH(N$9,'FR Y-15 Data'!$A$1:$DK$1,0))/1000</f>
        <v>1058</v>
      </c>
      <c r="O35" s="280">
        <f>INDEX('FR Y-15 Data'!$A$1:$DK$65,MATCH($C35,'FR Y-15 Data'!$C$1:$C$65,0),MATCH(O$9,'FR Y-15 Data'!$A$1:$DK$1,0))/1000</f>
        <v>460</v>
      </c>
      <c r="P35" s="208">
        <f t="shared" si="1"/>
        <v>0</v>
      </c>
    </row>
    <row r="36" spans="2:16">
      <c r="B36" s="241" t="str">
        <f>INDEX('FR Y-15 Data'!$A$1:$ED$66,MATCH($C36,'FR Y-15 Data'!$C$1:$C$66,0),MATCH($B$9,'FR Y-15 Data'!$A$1:$EE$1,0))</f>
        <v xml:space="preserve">SANTANDER HOLDINGS USA, INC.                                                                                            </v>
      </c>
      <c r="C36" s="4">
        <f>INDEX('FR Y-15 Data'!$A$1:$ED$66,ROWS($C$10:C36)+1,MATCH($C$9,'FR Y-15 Data'!$A$1:$EE$1,0))</f>
        <v>3981856</v>
      </c>
      <c r="D36" s="200">
        <f>INDEX('FR Y-15 Data'!$A$1:$DK$65,MATCH($C36,'FR Y-15 Data'!$C$1:$C$65,0),MATCH(D$9,'FR Y-15 Data'!$A$1:$DK$1,0))/1000</f>
        <v>98283.41</v>
      </c>
      <c r="E36" s="302">
        <f>INDEX('FR Y-15 Data'!$A$1:$DK$65,MATCH($C36,'FR Y-15 Data'!$C$1:$C$65,0),MATCH(E$9,'FR Y-15 Data'!$A$1:$DK$1,0))/1000</f>
        <v>3861.761</v>
      </c>
      <c r="F36" s="281">
        <f>INDEX('FR Y-15 Data'!$A$1:$DK$65,MATCH($C36,'FR Y-15 Data'!$C$1:$C$65,0),MATCH(F$9,'FR Y-15 Data'!$A$1:$DK$1,0))/1000</f>
        <v>401.81799999999998</v>
      </c>
      <c r="G36" s="280">
        <f>INDEX('FR Y-15 Data'!$A$1:$DK$65,MATCH($C36,'FR Y-15 Data'!$C$1:$C$65,0),MATCH(G$9,'FR Y-15 Data'!$A$1:$DK$1,0))/1000</f>
        <v>11631.17</v>
      </c>
      <c r="H36" s="302">
        <f>INDEX('FR Y-15 Data'!$A$1:$DK$65,MATCH($C36,'FR Y-15 Data'!$C$1:$C$65,0),MATCH(H$9,'FR Y-15 Data'!$A$1:$DK$1,0))/1000</f>
        <v>24074.151000000002</v>
      </c>
      <c r="I36" s="281">
        <f>INDEX('FR Y-15 Data'!$A$1:$DK$65,MATCH($C36,'FR Y-15 Data'!$C$1:$C$65,0),MATCH(I$9,'FR Y-15 Data'!$A$1:$DK$1,0))/1000</f>
        <v>0</v>
      </c>
      <c r="J36" s="280">
        <f>INDEX('FR Y-15 Data'!$A$1:$DK$65,MATCH($C36,'FR Y-15 Data'!$C$1:$C$65,0),MATCH(J$9,'FR Y-15 Data'!$A$1:$DK$1,0))/1000</f>
        <v>0</v>
      </c>
      <c r="K36" s="302">
        <f>INDEX('FR Y-15 Data'!$A$1:$DK$65,MATCH($C36,'FR Y-15 Data'!$C$1:$C$65,0),MATCH(K$9,'FR Y-15 Data'!$A$1:$DK$1,0))/1000</f>
        <v>17537.179</v>
      </c>
      <c r="L36" s="281">
        <f>INDEX('FR Y-15 Data'!$A$1:$DK$65,MATCH($C36,'FR Y-15 Data'!$C$1:$C$65,0),MATCH(L$9,'FR Y-15 Data'!$A$1:$DK$1,0))/1000</f>
        <v>11600.007</v>
      </c>
      <c r="M36" s="280">
        <f>INDEX('FR Y-15 Data'!$A$1:$DK$65,MATCH($C36,'FR Y-15 Data'!$C$1:$C$65,0),MATCH(M$9,'FR Y-15 Data'!$A$1:$DK$1,0))/1000</f>
        <v>195.28800000000001</v>
      </c>
      <c r="N36" s="302">
        <f>INDEX('FR Y-15 Data'!$A$1:$DK$65,MATCH($C36,'FR Y-15 Data'!$C$1:$C$65,0),MATCH(N$9,'FR Y-15 Data'!$A$1:$DK$1,0))/1000</f>
        <v>3824.9059999999999</v>
      </c>
      <c r="O36" s="280">
        <f>INDEX('FR Y-15 Data'!$A$1:$DK$65,MATCH($C36,'FR Y-15 Data'!$C$1:$C$65,0),MATCH(O$9,'FR Y-15 Data'!$A$1:$DK$1,0))/1000</f>
        <v>1210.3789999999999</v>
      </c>
      <c r="P36" s="208">
        <f t="shared" si="1"/>
        <v>0</v>
      </c>
    </row>
    <row r="37" spans="2:16">
      <c r="B37" s="241" t="str">
        <f>INDEX('FR Y-15 Data'!$A$1:$ED$66,MATCH($C37,'FR Y-15 Data'!$C$1:$C$66,0),MATCH($B$9,'FR Y-15 Data'!$A$1:$EE$1,0))</f>
        <v xml:space="preserve">STATE STREET CORPORATION                                                                                                </v>
      </c>
      <c r="C37" s="4">
        <f>INDEX('FR Y-15 Data'!$A$1:$ED$66,ROWS($C$10:C37)+1,MATCH($C$9,'FR Y-15 Data'!$A$1:$EE$1,0))</f>
        <v>1111435</v>
      </c>
      <c r="D37" s="200">
        <f>INDEX('FR Y-15 Data'!$A$1:$DK$65,MATCH($C37,'FR Y-15 Data'!$C$1:$C$65,0),MATCH(D$9,'FR Y-15 Data'!$A$1:$DK$1,0))/1000</f>
        <v>345428.17</v>
      </c>
      <c r="E37" s="302">
        <f>INDEX('FR Y-15 Data'!$A$1:$DK$65,MATCH($C37,'FR Y-15 Data'!$C$1:$C$65,0),MATCH(E$9,'FR Y-15 Data'!$A$1:$DK$1,0))/1000</f>
        <v>30393.030999999999</v>
      </c>
      <c r="F37" s="281">
        <f>INDEX('FR Y-15 Data'!$A$1:$DK$65,MATCH($C37,'FR Y-15 Data'!$C$1:$C$65,0),MATCH(F$9,'FR Y-15 Data'!$A$1:$DK$1,0))/1000</f>
        <v>209263.087</v>
      </c>
      <c r="G37" s="280">
        <f>INDEX('FR Y-15 Data'!$A$1:$DK$65,MATCH($C37,'FR Y-15 Data'!$C$1:$C$65,0),MATCH(G$9,'FR Y-15 Data'!$A$1:$DK$1,0))/1000</f>
        <v>42822.161999999997</v>
      </c>
      <c r="H37" s="302">
        <f>INDEX('FR Y-15 Data'!$A$1:$DK$65,MATCH($C37,'FR Y-15 Data'!$C$1:$C$65,0),MATCH(H$9,'FR Y-15 Data'!$A$1:$DK$1,0))/1000</f>
        <v>59122189.976999998</v>
      </c>
      <c r="I37" s="281">
        <f>INDEX('FR Y-15 Data'!$A$1:$DK$65,MATCH($C37,'FR Y-15 Data'!$C$1:$C$65,0),MATCH(I$9,'FR Y-15 Data'!$A$1:$DK$1,0))/1000</f>
        <v>20411068</v>
      </c>
      <c r="J37" s="280">
        <f>INDEX('FR Y-15 Data'!$A$1:$DK$65,MATCH($C37,'FR Y-15 Data'!$C$1:$C$65,0),MATCH(J$9,'FR Y-15 Data'!$A$1:$DK$1,0))/1000</f>
        <v>0</v>
      </c>
      <c r="K37" s="302">
        <f>INDEX('FR Y-15 Data'!$A$1:$DK$65,MATCH($C37,'FR Y-15 Data'!$C$1:$C$65,0),MATCH(K$9,'FR Y-15 Data'!$A$1:$DK$1,0))/1000</f>
        <v>1141088.6499999999</v>
      </c>
      <c r="L37" s="281">
        <f>INDEX('FR Y-15 Data'!$A$1:$DK$65,MATCH($C37,'FR Y-15 Data'!$C$1:$C$65,0),MATCH(L$9,'FR Y-15 Data'!$A$1:$DK$1,0))/1000</f>
        <v>53759.419000000002</v>
      </c>
      <c r="M37" s="280">
        <f>INDEX('FR Y-15 Data'!$A$1:$DK$65,MATCH($C37,'FR Y-15 Data'!$C$1:$C$65,0),MATCH(M$9,'FR Y-15 Data'!$A$1:$DK$1,0))/1000</f>
        <v>7563.6180000000004</v>
      </c>
      <c r="N37" s="302">
        <f>INDEX('FR Y-15 Data'!$A$1:$DK$65,MATCH($C37,'FR Y-15 Data'!$C$1:$C$65,0),MATCH(N$9,'FR Y-15 Data'!$A$1:$DK$1,0))/1000</f>
        <v>47446.989000000001</v>
      </c>
      <c r="O37" s="280">
        <f>INDEX('FR Y-15 Data'!$A$1:$DK$65,MATCH($C37,'FR Y-15 Data'!$C$1:$C$65,0),MATCH(O$9,'FR Y-15 Data'!$A$1:$DK$1,0))/1000</f>
        <v>124911</v>
      </c>
      <c r="P37" s="208">
        <f t="shared" si="1"/>
        <v>0</v>
      </c>
    </row>
    <row r="38" spans="2:16">
      <c r="B38" s="241" t="str">
        <f>INDEX('FR Y-15 Data'!$A$1:$ED$66,MATCH($C38,'FR Y-15 Data'!$C$1:$C$66,0),MATCH($B$9,'FR Y-15 Data'!$A$1:$EE$1,0))</f>
        <v xml:space="preserve">SUNTRUST BANKS, INC.                                                                                                    </v>
      </c>
      <c r="C38" s="4">
        <f>INDEX('FR Y-15 Data'!$A$1:$ED$66,ROWS($C$10:C38)+1,MATCH($C$9,'FR Y-15 Data'!$A$1:$EE$1,0))</f>
        <v>1131787</v>
      </c>
      <c r="D38" s="200">
        <f>INDEX('FR Y-15 Data'!$A$1:$DK$65,MATCH($C38,'FR Y-15 Data'!$C$1:$C$65,0),MATCH(D$9,'FR Y-15 Data'!$A$1:$DK$1,0))/1000</f>
        <v>229448.402</v>
      </c>
      <c r="E38" s="302">
        <f>INDEX('FR Y-15 Data'!$A$1:$DK$65,MATCH($C38,'FR Y-15 Data'!$C$1:$C$65,0),MATCH(E$9,'FR Y-15 Data'!$A$1:$DK$1,0))/1000</f>
        <v>3490.9749999999999</v>
      </c>
      <c r="F38" s="281">
        <f>INDEX('FR Y-15 Data'!$A$1:$DK$65,MATCH($C38,'FR Y-15 Data'!$C$1:$C$65,0),MATCH(F$9,'FR Y-15 Data'!$A$1:$DK$1,0))/1000</f>
        <v>1307.5239999999999</v>
      </c>
      <c r="G38" s="280">
        <f>INDEX('FR Y-15 Data'!$A$1:$DK$65,MATCH($C38,'FR Y-15 Data'!$C$1:$C$65,0),MATCH(G$9,'FR Y-15 Data'!$A$1:$DK$1,0))/1000</f>
        <v>49991.783000000003</v>
      </c>
      <c r="H38" s="302">
        <f>INDEX('FR Y-15 Data'!$A$1:$DK$65,MATCH($C38,'FR Y-15 Data'!$C$1:$C$65,0),MATCH(H$9,'FR Y-15 Data'!$A$1:$DK$1,0))/1000</f>
        <v>643952.04599999997</v>
      </c>
      <c r="I38" s="281">
        <f>INDEX('FR Y-15 Data'!$A$1:$DK$65,MATCH($C38,'FR Y-15 Data'!$C$1:$C$65,0),MATCH(I$9,'FR Y-15 Data'!$A$1:$DK$1,0))/1000</f>
        <v>64437.735000000001</v>
      </c>
      <c r="J38" s="280">
        <f>INDEX('FR Y-15 Data'!$A$1:$DK$65,MATCH($C38,'FR Y-15 Data'!$C$1:$C$65,0),MATCH(J$9,'FR Y-15 Data'!$A$1:$DK$1,0))/1000</f>
        <v>11251.064</v>
      </c>
      <c r="K38" s="302">
        <f>INDEX('FR Y-15 Data'!$A$1:$DK$65,MATCH($C38,'FR Y-15 Data'!$C$1:$C$65,0),MATCH(K$9,'FR Y-15 Data'!$A$1:$DK$1,0))/1000</f>
        <v>182526.57500000001</v>
      </c>
      <c r="L38" s="281">
        <f>INDEX('FR Y-15 Data'!$A$1:$DK$65,MATCH($C38,'FR Y-15 Data'!$C$1:$C$65,0),MATCH(L$9,'FR Y-15 Data'!$A$1:$DK$1,0))/1000</f>
        <v>14987.093000000001</v>
      </c>
      <c r="M38" s="280">
        <f>INDEX('FR Y-15 Data'!$A$1:$DK$65,MATCH($C38,'FR Y-15 Data'!$C$1:$C$65,0),MATCH(M$9,'FR Y-15 Data'!$A$1:$DK$1,0))/1000</f>
        <v>2629.8429999999998</v>
      </c>
      <c r="N38" s="302">
        <f>INDEX('FR Y-15 Data'!$A$1:$DK$65,MATCH($C38,'FR Y-15 Data'!$C$1:$C$65,0),MATCH(N$9,'FR Y-15 Data'!$A$1:$DK$1,0))/1000</f>
        <v>1643</v>
      </c>
      <c r="O38" s="280">
        <f>INDEX('FR Y-15 Data'!$A$1:$DK$65,MATCH($C38,'FR Y-15 Data'!$C$1:$C$65,0),MATCH(O$9,'FR Y-15 Data'!$A$1:$DK$1,0))/1000</f>
        <v>2002.2339999999999</v>
      </c>
      <c r="P38" s="208">
        <f t="shared" si="1"/>
        <v>0</v>
      </c>
    </row>
    <row r="39" spans="2:16">
      <c r="B39" s="241" t="str">
        <f>INDEX('FR Y-15 Data'!$A$1:$ED$66,MATCH($C39,'FR Y-15 Data'!$C$1:$C$66,0),MATCH($B$9,'FR Y-15 Data'!$A$1:$EE$1,0))</f>
        <v xml:space="preserve">TD BANK US HOLDING COMPANY                                                                                              </v>
      </c>
      <c r="C39" s="4">
        <f>INDEX('FR Y-15 Data'!$A$1:$ED$66,ROWS($C$10:C39)+1,MATCH($C$9,'FR Y-15 Data'!$A$1:$EE$1,0))</f>
        <v>1249196</v>
      </c>
      <c r="D39" s="200">
        <f>INDEX('FR Y-15 Data'!$A$1:$DK$65,MATCH($C39,'FR Y-15 Data'!$C$1:$C$65,0),MATCH(D$9,'FR Y-15 Data'!$A$1:$DK$1,0))/1000</f>
        <v>276806.64299999998</v>
      </c>
      <c r="E39" s="302">
        <f>INDEX('FR Y-15 Data'!$A$1:$DK$65,MATCH($C39,'FR Y-15 Data'!$C$1:$C$65,0),MATCH(E$9,'FR Y-15 Data'!$A$1:$DK$1,0))/1000</f>
        <v>14569.418</v>
      </c>
      <c r="F39" s="281">
        <f>INDEX('FR Y-15 Data'!$A$1:$DK$65,MATCH($C39,'FR Y-15 Data'!$C$1:$C$65,0),MATCH(F$9,'FR Y-15 Data'!$A$1:$DK$1,0))/1000</f>
        <v>5124.83</v>
      </c>
      <c r="G39" s="280">
        <f>INDEX('FR Y-15 Data'!$A$1:$DK$65,MATCH($C39,'FR Y-15 Data'!$C$1:$C$65,0),MATCH(G$9,'FR Y-15 Data'!$A$1:$DK$1,0))/1000</f>
        <v>8343.5339999999997</v>
      </c>
      <c r="H39" s="302">
        <f>INDEX('FR Y-15 Data'!$A$1:$DK$65,MATCH($C39,'FR Y-15 Data'!$C$1:$C$65,0),MATCH(H$9,'FR Y-15 Data'!$A$1:$DK$1,0))/1000</f>
        <v>2392518.835</v>
      </c>
      <c r="I39" s="281">
        <f>INDEX('FR Y-15 Data'!$A$1:$DK$65,MATCH($C39,'FR Y-15 Data'!$C$1:$C$65,0),MATCH(I$9,'FR Y-15 Data'!$A$1:$DK$1,0))/1000</f>
        <v>9655.0290000000005</v>
      </c>
      <c r="J39" s="280">
        <f>INDEX('FR Y-15 Data'!$A$1:$DK$65,MATCH($C39,'FR Y-15 Data'!$C$1:$C$65,0),MATCH(J$9,'FR Y-15 Data'!$A$1:$DK$1,0))/1000</f>
        <v>0</v>
      </c>
      <c r="K39" s="302">
        <f>INDEX('FR Y-15 Data'!$A$1:$DK$65,MATCH($C39,'FR Y-15 Data'!$C$1:$C$65,0),MATCH(K$9,'FR Y-15 Data'!$A$1:$DK$1,0))/1000</f>
        <v>151227.64300000001</v>
      </c>
      <c r="L39" s="281">
        <f>INDEX('FR Y-15 Data'!$A$1:$DK$65,MATCH($C39,'FR Y-15 Data'!$C$1:$C$65,0),MATCH(L$9,'FR Y-15 Data'!$A$1:$DK$1,0))/1000</f>
        <v>17761.485000000001</v>
      </c>
      <c r="M39" s="280">
        <f>INDEX('FR Y-15 Data'!$A$1:$DK$65,MATCH($C39,'FR Y-15 Data'!$C$1:$C$65,0),MATCH(M$9,'FR Y-15 Data'!$A$1:$DK$1,0))/1000</f>
        <v>1776.915</v>
      </c>
      <c r="N39" s="302">
        <f>INDEX('FR Y-15 Data'!$A$1:$DK$65,MATCH($C39,'FR Y-15 Data'!$C$1:$C$65,0),MATCH(N$9,'FR Y-15 Data'!$A$1:$DK$1,0))/1000</f>
        <v>35402</v>
      </c>
      <c r="O39" s="280">
        <f>INDEX('FR Y-15 Data'!$A$1:$DK$65,MATCH($C39,'FR Y-15 Data'!$C$1:$C$65,0),MATCH(O$9,'FR Y-15 Data'!$A$1:$DK$1,0))/1000</f>
        <v>1244</v>
      </c>
      <c r="P39" s="208">
        <f t="shared" si="1"/>
        <v>0</v>
      </c>
    </row>
    <row r="40" spans="2:16">
      <c r="B40" s="241" t="str">
        <f>INDEX('FR Y-15 Data'!$A$1:$ED$66,MATCH($C40,'FR Y-15 Data'!$C$1:$C$66,0),MATCH($B$9,'FR Y-15 Data'!$A$1:$EE$1,0))</f>
        <v xml:space="preserve">U.S. BANCORP                                                                                                            </v>
      </c>
      <c r="C40" s="4">
        <f>INDEX('FR Y-15 Data'!$A$1:$ED$66,ROWS($C$10:C40)+1,MATCH($C$9,'FR Y-15 Data'!$A$1:$EE$1,0))</f>
        <v>1119794</v>
      </c>
      <c r="D40" s="200">
        <f>INDEX('FR Y-15 Data'!$A$1:$DK$65,MATCH($C40,'FR Y-15 Data'!$C$1:$C$65,0),MATCH(D$9,'FR Y-15 Data'!$A$1:$DK$1,0))/1000</f>
        <v>524636.19999999995</v>
      </c>
      <c r="E40" s="302">
        <f>INDEX('FR Y-15 Data'!$A$1:$DK$65,MATCH($C40,'FR Y-15 Data'!$C$1:$C$65,0),MATCH(E$9,'FR Y-15 Data'!$A$1:$DK$1,0))/1000</f>
        <v>11460</v>
      </c>
      <c r="F40" s="281">
        <f>INDEX('FR Y-15 Data'!$A$1:$DK$65,MATCH($C40,'FR Y-15 Data'!$C$1:$C$65,0),MATCH(F$9,'FR Y-15 Data'!$A$1:$DK$1,0))/1000</f>
        <v>21887</v>
      </c>
      <c r="G40" s="280">
        <f>INDEX('FR Y-15 Data'!$A$1:$DK$65,MATCH($C40,'FR Y-15 Data'!$C$1:$C$65,0),MATCH(G$9,'FR Y-15 Data'!$A$1:$DK$1,0))/1000</f>
        <v>138882</v>
      </c>
      <c r="H40" s="302">
        <f>INDEX('FR Y-15 Data'!$A$1:$DK$65,MATCH($C40,'FR Y-15 Data'!$C$1:$C$65,0),MATCH(H$9,'FR Y-15 Data'!$A$1:$DK$1,0))/1000</f>
        <v>6918228</v>
      </c>
      <c r="I40" s="281">
        <f>INDEX('FR Y-15 Data'!$A$1:$DK$65,MATCH($C40,'FR Y-15 Data'!$C$1:$C$65,0),MATCH(I$9,'FR Y-15 Data'!$A$1:$DK$1,0))/1000</f>
        <v>959466</v>
      </c>
      <c r="J40" s="280">
        <f>INDEX('FR Y-15 Data'!$A$1:$DK$65,MATCH($C40,'FR Y-15 Data'!$C$1:$C$65,0),MATCH(J$9,'FR Y-15 Data'!$A$1:$DK$1,0))/1000</f>
        <v>17199</v>
      </c>
      <c r="K40" s="302">
        <f>INDEX('FR Y-15 Data'!$A$1:$DK$65,MATCH($C40,'FR Y-15 Data'!$C$1:$C$65,0),MATCH(K$9,'FR Y-15 Data'!$A$1:$DK$1,0))/1000</f>
        <v>106000</v>
      </c>
      <c r="L40" s="281">
        <f>INDEX('FR Y-15 Data'!$A$1:$DK$65,MATCH($C40,'FR Y-15 Data'!$C$1:$C$65,0),MATCH(L$9,'FR Y-15 Data'!$A$1:$DK$1,0))/1000</f>
        <v>12961</v>
      </c>
      <c r="M40" s="280">
        <f>INDEX('FR Y-15 Data'!$A$1:$DK$65,MATCH($C40,'FR Y-15 Data'!$C$1:$C$65,0),MATCH(M$9,'FR Y-15 Data'!$A$1:$DK$1,0))/1000</f>
        <v>4042</v>
      </c>
      <c r="N40" s="302">
        <f>INDEX('FR Y-15 Data'!$A$1:$DK$65,MATCH($C40,'FR Y-15 Data'!$C$1:$C$65,0),MATCH(N$9,'FR Y-15 Data'!$A$1:$DK$1,0))/1000</f>
        <v>3297</v>
      </c>
      <c r="O40" s="280">
        <f>INDEX('FR Y-15 Data'!$A$1:$DK$65,MATCH($C40,'FR Y-15 Data'!$C$1:$C$65,0),MATCH(O$9,'FR Y-15 Data'!$A$1:$DK$1,0))/1000</f>
        <v>33759</v>
      </c>
      <c r="P40" s="208">
        <f t="shared" si="1"/>
        <v>0</v>
      </c>
    </row>
    <row r="41" spans="2:16">
      <c r="B41" s="241" t="str">
        <f>INDEX('FR Y-15 Data'!$A$1:$ED$66,MATCH($C41,'FR Y-15 Data'!$C$1:$C$66,0),MATCH($B$9,'FR Y-15 Data'!$A$1:$EE$1,0))</f>
        <v xml:space="preserve">UNIONBANCAL CORPORATION                                                                                                 </v>
      </c>
      <c r="C41" s="4">
        <f>INDEX('FR Y-15 Data'!$A$1:$ED$66,ROWS($C$10:C41)+1,MATCH($C$9,'FR Y-15 Data'!$A$1:$EE$1,0))</f>
        <v>1378434</v>
      </c>
      <c r="D41" s="200">
        <f>INDEX('FR Y-15 Data'!$A$1:$DK$65,MATCH($C41,'FR Y-15 Data'!$C$1:$C$65,0),MATCH(D$9,'FR Y-15 Data'!$A$1:$DK$1,0))/1000</f>
        <v>146461.571</v>
      </c>
      <c r="E41" s="302">
        <f>INDEX('FR Y-15 Data'!$A$1:$DK$65,MATCH($C41,'FR Y-15 Data'!$C$1:$C$65,0),MATCH(E$9,'FR Y-15 Data'!$A$1:$DK$1,0))/1000</f>
        <v>9834.2180000000008</v>
      </c>
      <c r="F41" s="281">
        <f>INDEX('FR Y-15 Data'!$A$1:$DK$65,MATCH($C41,'FR Y-15 Data'!$C$1:$C$65,0),MATCH(F$9,'FR Y-15 Data'!$A$1:$DK$1,0))/1000</f>
        <v>5857.9530000000004</v>
      </c>
      <c r="G41" s="280">
        <f>INDEX('FR Y-15 Data'!$A$1:$DK$65,MATCH($C41,'FR Y-15 Data'!$C$1:$C$65,0),MATCH(G$9,'FR Y-15 Data'!$A$1:$DK$1,0))/1000</f>
        <v>19747.054</v>
      </c>
      <c r="H41" s="302">
        <f>INDEX('FR Y-15 Data'!$A$1:$DK$65,MATCH($C41,'FR Y-15 Data'!$C$1:$C$65,0),MATCH(H$9,'FR Y-15 Data'!$A$1:$DK$1,0))/1000</f>
        <v>1058278.541</v>
      </c>
      <c r="I41" s="281">
        <f>INDEX('FR Y-15 Data'!$A$1:$DK$65,MATCH($C41,'FR Y-15 Data'!$C$1:$C$65,0),MATCH(I$9,'FR Y-15 Data'!$A$1:$DK$1,0))/1000</f>
        <v>119954.708</v>
      </c>
      <c r="J41" s="280">
        <f>INDEX('FR Y-15 Data'!$A$1:$DK$65,MATCH($C41,'FR Y-15 Data'!$C$1:$C$65,0),MATCH(J$9,'FR Y-15 Data'!$A$1:$DK$1,0))/1000</f>
        <v>0</v>
      </c>
      <c r="K41" s="302">
        <f>INDEX('FR Y-15 Data'!$A$1:$DK$65,MATCH($C41,'FR Y-15 Data'!$C$1:$C$65,0),MATCH(K$9,'FR Y-15 Data'!$A$1:$DK$1,0))/1000</f>
        <v>64308.843000000001</v>
      </c>
      <c r="L41" s="281">
        <f>INDEX('FR Y-15 Data'!$A$1:$DK$65,MATCH($C41,'FR Y-15 Data'!$C$1:$C$65,0),MATCH(L$9,'FR Y-15 Data'!$A$1:$DK$1,0))/1000</f>
        <v>8144.2979999999998</v>
      </c>
      <c r="M41" s="280">
        <f>INDEX('FR Y-15 Data'!$A$1:$DK$65,MATCH($C41,'FR Y-15 Data'!$C$1:$C$65,0),MATCH(M$9,'FR Y-15 Data'!$A$1:$DK$1,0))/1000</f>
        <v>2289.1320000000001</v>
      </c>
      <c r="N41" s="302">
        <f>INDEX('FR Y-15 Data'!$A$1:$DK$65,MATCH($C41,'FR Y-15 Data'!$C$1:$C$65,0),MATCH(N$9,'FR Y-15 Data'!$A$1:$DK$1,0))/1000</f>
        <v>2201</v>
      </c>
      <c r="O41" s="280">
        <f>INDEX('FR Y-15 Data'!$A$1:$DK$65,MATCH($C41,'FR Y-15 Data'!$C$1:$C$65,0),MATCH(O$9,'FR Y-15 Data'!$A$1:$DK$1,0))/1000</f>
        <v>2618.3609999999999</v>
      </c>
      <c r="P41" s="208">
        <f t="shared" si="1"/>
        <v>0</v>
      </c>
    </row>
    <row r="42" spans="2:16">
      <c r="B42" s="241" t="str">
        <f>INDEX('FR Y-15 Data'!$A$1:$ED$66,MATCH($C42,'FR Y-15 Data'!$C$1:$C$66,0),MATCH($B$9,'FR Y-15 Data'!$A$1:$EE$1,0))</f>
        <v xml:space="preserve">WELLS FARGO &amp; COMPANY                                                                                                   </v>
      </c>
      <c r="C42" s="4">
        <f>INDEX('FR Y-15 Data'!$A$1:$ED$66,ROWS($C$10:C42)+1,MATCH($C$9,'FR Y-15 Data'!$A$1:$EE$1,0))</f>
        <v>1120754</v>
      </c>
      <c r="D42" s="200">
        <f>INDEX('FR Y-15 Data'!$A$1:$DK$65,MATCH($C42,'FR Y-15 Data'!$C$1:$C$65,0),MATCH(D$9,'FR Y-15 Data'!$A$1:$DK$1,0))/1000</f>
        <v>1961304.7</v>
      </c>
      <c r="E42" s="302">
        <f>INDEX('FR Y-15 Data'!$A$1:$DK$65,MATCH($C42,'FR Y-15 Data'!$C$1:$C$65,0),MATCH(E$9,'FR Y-15 Data'!$A$1:$DK$1,0))/1000</f>
        <v>110263</v>
      </c>
      <c r="F42" s="281">
        <f>INDEX('FR Y-15 Data'!$A$1:$DK$65,MATCH($C42,'FR Y-15 Data'!$C$1:$C$65,0),MATCH(F$9,'FR Y-15 Data'!$A$1:$DK$1,0))/1000</f>
        <v>128896</v>
      </c>
      <c r="G42" s="280">
        <f>INDEX('FR Y-15 Data'!$A$1:$DK$65,MATCH($C42,'FR Y-15 Data'!$C$1:$C$65,0),MATCH(G$9,'FR Y-15 Data'!$A$1:$DK$1,0))/1000</f>
        <v>507718</v>
      </c>
      <c r="H42" s="302">
        <f>INDEX('FR Y-15 Data'!$A$1:$DK$65,MATCH($C42,'FR Y-15 Data'!$C$1:$C$65,0),MATCH(H$9,'FR Y-15 Data'!$A$1:$DK$1,0))/1000</f>
        <v>28761213</v>
      </c>
      <c r="I42" s="281">
        <f>INDEX('FR Y-15 Data'!$A$1:$DK$65,MATCH($C42,'FR Y-15 Data'!$C$1:$C$65,0),MATCH(I$9,'FR Y-15 Data'!$A$1:$DK$1,0))/1000</f>
        <v>2400000</v>
      </c>
      <c r="J42" s="280">
        <f>INDEX('FR Y-15 Data'!$A$1:$DK$65,MATCH($C42,'FR Y-15 Data'!$C$1:$C$65,0),MATCH(J$9,'FR Y-15 Data'!$A$1:$DK$1,0))/1000</f>
        <v>85947</v>
      </c>
      <c r="K42" s="302">
        <f>INDEX('FR Y-15 Data'!$A$1:$DK$65,MATCH($C42,'FR Y-15 Data'!$C$1:$C$65,0),MATCH(K$9,'FR Y-15 Data'!$A$1:$DK$1,0))/1000</f>
        <v>4879596</v>
      </c>
      <c r="L42" s="281">
        <f>INDEX('FR Y-15 Data'!$A$1:$DK$65,MATCH($C42,'FR Y-15 Data'!$C$1:$C$65,0),MATCH(L$9,'FR Y-15 Data'!$A$1:$DK$1,0))/1000</f>
        <v>127761</v>
      </c>
      <c r="M42" s="280">
        <f>INDEX('FR Y-15 Data'!$A$1:$DK$65,MATCH($C42,'FR Y-15 Data'!$C$1:$C$65,0),MATCH(M$9,'FR Y-15 Data'!$A$1:$DK$1,0))/1000</f>
        <v>37171</v>
      </c>
      <c r="N42" s="302">
        <f>INDEX('FR Y-15 Data'!$A$1:$DK$65,MATCH($C42,'FR Y-15 Data'!$C$1:$C$65,0),MATCH(N$9,'FR Y-15 Data'!$A$1:$DK$1,0))/1000</f>
        <v>70104</v>
      </c>
      <c r="O42" s="280">
        <f>INDEX('FR Y-15 Data'!$A$1:$DK$65,MATCH($C42,'FR Y-15 Data'!$C$1:$C$65,0),MATCH(O$9,'FR Y-15 Data'!$A$1:$DK$1,0))/1000</f>
        <v>130239</v>
      </c>
      <c r="P42" s="208">
        <f t="shared" si="1"/>
        <v>0</v>
      </c>
    </row>
    <row r="43" spans="2:16">
      <c r="B43" s="242" t="str">
        <f>INDEX('FR Y-15 Data'!$A$1:$ED$66,MATCH($C43,'FR Y-15 Data'!$C$1:$C$66,0),MATCH($B$9,'FR Y-15 Data'!$A$1:$EE$1,0))</f>
        <v xml:space="preserve">ZIONS BANCORPORATION                                                                                                    </v>
      </c>
      <c r="C43" s="210">
        <f>INDEX('FR Y-15 Data'!$A$1:$ED$66,ROWS($C$10:C43)+1,MATCH($C$9,'FR Y-15 Data'!$A$1:$EE$1,0))</f>
        <v>1027004</v>
      </c>
      <c r="D43" s="209">
        <f>INDEX('FR Y-15 Data'!$A$1:$DK$65,MATCH($C43,'FR Y-15 Data'!$C$1:$C$65,0),MATCH(D$9,'FR Y-15 Data'!$A$1:$DK$1,0))/1000</f>
        <v>75164.967999999993</v>
      </c>
      <c r="E43" s="303">
        <f>INDEX('FR Y-15 Data'!$A$1:$DK$65,MATCH($C43,'FR Y-15 Data'!$C$1:$C$65,0),MATCH(E$9,'FR Y-15 Data'!$A$1:$DK$1,0))/1000</f>
        <v>2607.12</v>
      </c>
      <c r="F43" s="282">
        <f>INDEX('FR Y-15 Data'!$A$1:$DK$65,MATCH($C43,'FR Y-15 Data'!$C$1:$C$65,0),MATCH(F$9,'FR Y-15 Data'!$A$1:$DK$1,0))/1000</f>
        <v>2500.6170000000002</v>
      </c>
      <c r="G43" s="283">
        <f>INDEX('FR Y-15 Data'!$A$1:$DK$65,MATCH($C43,'FR Y-15 Data'!$C$1:$C$65,0),MATCH(G$9,'FR Y-15 Data'!$A$1:$DK$1,0))/1000</f>
        <v>10865.665999999999</v>
      </c>
      <c r="H43" s="303">
        <f>INDEX('FR Y-15 Data'!$A$1:$DK$65,MATCH($C43,'FR Y-15 Data'!$C$1:$C$65,0),MATCH(H$9,'FR Y-15 Data'!$A$1:$DK$1,0))/1000</f>
        <v>437011.29200000002</v>
      </c>
      <c r="I43" s="282">
        <f>INDEX('FR Y-15 Data'!$A$1:$DK$65,MATCH($C43,'FR Y-15 Data'!$C$1:$C$65,0),MATCH(I$9,'FR Y-15 Data'!$A$1:$DK$1,0))/1000</f>
        <v>2848.6060000000002</v>
      </c>
      <c r="J43" s="283">
        <f>INDEX('FR Y-15 Data'!$A$1:$DK$65,MATCH($C43,'FR Y-15 Data'!$C$1:$C$65,0),MATCH(J$9,'FR Y-15 Data'!$A$1:$DK$1,0))/1000</f>
        <v>231.55</v>
      </c>
      <c r="K43" s="303">
        <f>INDEX('FR Y-15 Data'!$A$1:$DK$65,MATCH($C43,'FR Y-15 Data'!$C$1:$C$65,0),MATCH(K$9,'FR Y-15 Data'!$A$1:$DK$1,0))/1000</f>
        <v>3048.64</v>
      </c>
      <c r="L43" s="282">
        <f>INDEX('FR Y-15 Data'!$A$1:$DK$65,MATCH($C43,'FR Y-15 Data'!$C$1:$C$65,0),MATCH(L$9,'FR Y-15 Data'!$A$1:$DK$1,0))/1000</f>
        <v>2522.819</v>
      </c>
      <c r="M43" s="283">
        <f>INDEX('FR Y-15 Data'!$A$1:$DK$65,MATCH($C43,'FR Y-15 Data'!$C$1:$C$65,0),MATCH(M$9,'FR Y-15 Data'!$A$1:$DK$1,0))/1000</f>
        <v>1387.287</v>
      </c>
      <c r="N43" s="303">
        <f>INDEX('FR Y-15 Data'!$A$1:$DK$65,MATCH($C43,'FR Y-15 Data'!$C$1:$C$65,0),MATCH(N$9,'FR Y-15 Data'!$A$1:$DK$1,0))/1000</f>
        <v>86</v>
      </c>
      <c r="O43" s="283">
        <f>INDEX('FR Y-15 Data'!$A$1:$DK$65,MATCH($C43,'FR Y-15 Data'!$C$1:$C$65,0),MATCH(O$9,'FR Y-15 Data'!$A$1:$DK$1,0))/1000</f>
        <v>1954.2280000000001</v>
      </c>
      <c r="P43" s="214">
        <f t="shared" si="1"/>
        <v>0</v>
      </c>
    </row>
    <row r="44" spans="2:16">
      <c r="B44" s="195"/>
      <c r="C44" s="195"/>
      <c r="D44" s="196"/>
      <c r="E44" s="196"/>
      <c r="F44" s="197"/>
      <c r="G44" s="196"/>
      <c r="H44" s="196"/>
      <c r="I44" s="197"/>
      <c r="J44" s="196"/>
      <c r="K44" s="196"/>
      <c r="L44" s="197"/>
      <c r="M44" s="196"/>
      <c r="N44" s="196"/>
      <c r="O44" s="196"/>
    </row>
    <row r="46" spans="2:16">
      <c r="D46" s="194"/>
      <c r="E46" s="194"/>
      <c r="F46" s="194"/>
      <c r="G46" s="194"/>
      <c r="H46" s="194"/>
    </row>
  </sheetData>
  <sheetProtection sheet="1" objects="1" scenarios="1"/>
  <sortState ref="B7:P39">
    <sortCondition ref="B7"/>
  </sortState>
  <mergeCells count="8">
    <mergeCell ref="U2:W2"/>
    <mergeCell ref="X2:Z2"/>
    <mergeCell ref="AA2:AB2"/>
    <mergeCell ref="E8:G8"/>
    <mergeCell ref="H8:J8"/>
    <mergeCell ref="K8:M8"/>
    <mergeCell ref="N8:O8"/>
    <mergeCell ref="R2:T2"/>
  </mergeCells>
  <printOptions horizontalCentered="1"/>
  <pageMargins left="0.7" right="0.7" top="0.75" bottom="0.75" header="0.3" footer="0.3"/>
  <pageSetup scale="72" fitToWidth="2" orientation="landscape" r:id="rId1"/>
  <headerFooter scaleWithDoc="0">
    <oddFooter>&amp;L&amp;10Data Source: FR Y-15&amp;C&amp;10Page &amp;P of &amp;N&amp;R&amp;10As-of Date: December 31, 2013</oddFooter>
  </headerFooter>
  <colBreaks count="1" manualBreakCount="1">
    <brk id="20" min="1" max="42" man="1"/>
  </colBreaks>
  <ignoredErrors>
    <ignoredError sqref="Q5:AB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3" tint="0.79998168889431442"/>
  </sheetPr>
  <dimension ref="A1:DK36"/>
  <sheetViews>
    <sheetView zoomScale="70" zoomScaleNormal="70" workbookViewId="0">
      <pane xSplit="1" ySplit="2" topLeftCell="B3" activePane="bottomRight" state="frozen"/>
      <selection activeCell="B5" sqref="B5"/>
      <selection pane="topRight" activeCell="B5" sqref="B5"/>
      <selection pane="bottomLeft" activeCell="B5" sqref="B5"/>
      <selection pane="bottomRight" activeCell="A2" sqref="A2"/>
    </sheetView>
  </sheetViews>
  <sheetFormatPr defaultRowHeight="15"/>
  <cols>
    <col min="1" max="1" width="46.85546875" customWidth="1"/>
    <col min="2" max="2" width="13.7109375" customWidth="1"/>
    <col min="3" max="3" width="13.42578125" customWidth="1"/>
    <col min="4" max="4" width="13.5703125" bestFit="1" customWidth="1"/>
    <col min="5" max="5" width="12.42578125" bestFit="1" customWidth="1"/>
    <col min="12" max="12" width="13.5703125" bestFit="1" customWidth="1"/>
    <col min="22" max="22" width="13.5703125" bestFit="1" customWidth="1"/>
    <col min="23" max="26" width="11.28515625" bestFit="1" customWidth="1"/>
    <col min="27" max="29" width="10" bestFit="1" customWidth="1"/>
    <col min="30" max="32" width="11.28515625" bestFit="1" customWidth="1"/>
    <col min="33" max="33" width="11.140625" bestFit="1" customWidth="1"/>
    <col min="34" max="34" width="12.42578125" bestFit="1" customWidth="1"/>
    <col min="84" max="85" width="11.140625" bestFit="1" customWidth="1"/>
    <col min="86" max="90" width="12.42578125" bestFit="1" customWidth="1"/>
    <col min="91" max="91" width="13.5703125" bestFit="1" customWidth="1"/>
    <col min="92" max="92" width="12.42578125" bestFit="1" customWidth="1"/>
    <col min="93" max="94" width="11.140625" bestFit="1" customWidth="1"/>
    <col min="95" max="97" width="12.42578125" bestFit="1" customWidth="1"/>
    <col min="98" max="101" width="13.5703125" bestFit="1" customWidth="1"/>
    <col min="102" max="102" width="9.28515625" bestFit="1" customWidth="1"/>
    <col min="112" max="112" width="11.140625" bestFit="1" customWidth="1"/>
    <col min="115" max="115" width="12.42578125" bestFit="1" customWidth="1"/>
  </cols>
  <sheetData>
    <row r="1" spans="1:115">
      <c r="A1" t="s">
        <v>0</v>
      </c>
      <c r="B1" t="s">
        <v>472</v>
      </c>
      <c r="C1" t="s">
        <v>1</v>
      </c>
      <c r="D1" t="s">
        <v>438</v>
      </c>
      <c r="E1" t="s">
        <v>439</v>
      </c>
      <c r="F1" t="s">
        <v>376</v>
      </c>
      <c r="G1" t="s">
        <v>378</v>
      </c>
      <c r="H1" t="s">
        <v>473</v>
      </c>
      <c r="I1" t="s">
        <v>440</v>
      </c>
      <c r="J1" t="s">
        <v>441</v>
      </c>
      <c r="K1" t="s">
        <v>379</v>
      </c>
      <c r="L1" t="s">
        <v>474</v>
      </c>
      <c r="M1" t="s">
        <v>475</v>
      </c>
      <c r="N1" t="s">
        <v>380</v>
      </c>
      <c r="O1" t="s">
        <v>381</v>
      </c>
      <c r="P1" t="s">
        <v>382</v>
      </c>
      <c r="Q1" t="s">
        <v>383</v>
      </c>
      <c r="R1" t="s">
        <v>384</v>
      </c>
      <c r="S1" t="s">
        <v>385</v>
      </c>
      <c r="T1" t="s">
        <v>476</v>
      </c>
      <c r="U1" t="s">
        <v>386</v>
      </c>
      <c r="V1" t="s">
        <v>2</v>
      </c>
      <c r="W1" t="s">
        <v>387</v>
      </c>
      <c r="X1" t="s">
        <v>389</v>
      </c>
      <c r="Y1" t="s">
        <v>390</v>
      </c>
      <c r="Z1" t="s">
        <v>391</v>
      </c>
      <c r="AA1" t="s">
        <v>392</v>
      </c>
      <c r="AB1" t="s">
        <v>393</v>
      </c>
      <c r="AC1" t="s">
        <v>388</v>
      </c>
      <c r="AD1" t="s">
        <v>394</v>
      </c>
      <c r="AE1" t="s">
        <v>395</v>
      </c>
      <c r="AF1" t="s">
        <v>396</v>
      </c>
      <c r="AG1" t="s">
        <v>397</v>
      </c>
      <c r="AH1" t="s">
        <v>398</v>
      </c>
      <c r="AI1" t="s">
        <v>477</v>
      </c>
      <c r="AJ1" t="s">
        <v>3</v>
      </c>
      <c r="AK1" t="s">
        <v>399</v>
      </c>
      <c r="AL1" t="s">
        <v>400</v>
      </c>
      <c r="AM1" t="s">
        <v>401</v>
      </c>
      <c r="AN1" t="s">
        <v>402</v>
      </c>
      <c r="AO1" t="s">
        <v>403</v>
      </c>
      <c r="AP1" t="s">
        <v>404</v>
      </c>
      <c r="AQ1" t="s">
        <v>478</v>
      </c>
      <c r="AR1" t="s">
        <v>4</v>
      </c>
      <c r="AS1" t="s">
        <v>405</v>
      </c>
      <c r="AT1" t="s">
        <v>406</v>
      </c>
      <c r="AU1" t="s">
        <v>407</v>
      </c>
      <c r="AV1" t="s">
        <v>408</v>
      </c>
      <c r="AW1" t="s">
        <v>409</v>
      </c>
      <c r="AX1" t="s">
        <v>410</v>
      </c>
      <c r="AY1" t="s">
        <v>5</v>
      </c>
      <c r="AZ1" t="s">
        <v>442</v>
      </c>
      <c r="BA1" t="s">
        <v>443</v>
      </c>
      <c r="BB1" t="s">
        <v>444</v>
      </c>
      <c r="BC1" t="s">
        <v>445</v>
      </c>
      <c r="BD1" t="s">
        <v>446</v>
      </c>
      <c r="BE1" t="s">
        <v>447</v>
      </c>
      <c r="BF1" t="s">
        <v>448</v>
      </c>
      <c r="BG1" t="s">
        <v>449</v>
      </c>
      <c r="BH1" t="s">
        <v>450</v>
      </c>
      <c r="BI1" t="s">
        <v>451</v>
      </c>
      <c r="BJ1" t="s">
        <v>452</v>
      </c>
      <c r="BK1" t="s">
        <v>412</v>
      </c>
      <c r="BL1" t="s">
        <v>479</v>
      </c>
      <c r="BM1" t="s">
        <v>6</v>
      </c>
      <c r="BN1" t="s">
        <v>7</v>
      </c>
      <c r="BO1" t="s">
        <v>413</v>
      </c>
      <c r="BP1" t="s">
        <v>414</v>
      </c>
      <c r="BQ1" t="s">
        <v>8</v>
      </c>
      <c r="BR1" t="s">
        <v>415</v>
      </c>
      <c r="BS1" t="s">
        <v>416</v>
      </c>
      <c r="BT1" t="s">
        <v>9</v>
      </c>
      <c r="BU1" t="s">
        <v>417</v>
      </c>
      <c r="BV1" t="s">
        <v>480</v>
      </c>
      <c r="BW1" t="s">
        <v>418</v>
      </c>
      <c r="BX1" t="s">
        <v>481</v>
      </c>
      <c r="BY1" t="s">
        <v>482</v>
      </c>
      <c r="BZ1" t="s">
        <v>483</v>
      </c>
      <c r="CA1" t="s">
        <v>484</v>
      </c>
      <c r="CB1" t="s">
        <v>485</v>
      </c>
      <c r="CC1" t="s">
        <v>486</v>
      </c>
      <c r="CD1" t="s">
        <v>487</v>
      </c>
      <c r="CE1" t="s">
        <v>488</v>
      </c>
      <c r="CF1" t="s">
        <v>421</v>
      </c>
      <c r="CG1" t="s">
        <v>11</v>
      </c>
      <c r="CH1" t="s">
        <v>12</v>
      </c>
      <c r="CI1" t="s">
        <v>422</v>
      </c>
      <c r="CJ1" t="s">
        <v>423</v>
      </c>
      <c r="CK1" t="s">
        <v>424</v>
      </c>
      <c r="CL1" t="s">
        <v>13</v>
      </c>
      <c r="CM1" t="s">
        <v>425</v>
      </c>
      <c r="CN1" t="s">
        <v>426</v>
      </c>
      <c r="CO1" t="s">
        <v>428</v>
      </c>
      <c r="CP1" t="s">
        <v>427</v>
      </c>
      <c r="CQ1" t="s">
        <v>429</v>
      </c>
      <c r="CR1" t="s">
        <v>489</v>
      </c>
      <c r="CS1" t="s">
        <v>430</v>
      </c>
      <c r="CT1" t="s">
        <v>431</v>
      </c>
      <c r="CU1" t="s">
        <v>432</v>
      </c>
      <c r="CV1" t="s">
        <v>433</v>
      </c>
      <c r="CW1" t="s">
        <v>490</v>
      </c>
      <c r="CX1" t="s">
        <v>434</v>
      </c>
      <c r="CY1" t="s">
        <v>491</v>
      </c>
      <c r="CZ1" t="s">
        <v>492</v>
      </c>
      <c r="DA1" t="s">
        <v>493</v>
      </c>
      <c r="DB1" t="s">
        <v>494</v>
      </c>
      <c r="DC1" t="s">
        <v>495</v>
      </c>
      <c r="DD1" t="s">
        <v>496</v>
      </c>
      <c r="DE1" t="s">
        <v>497</v>
      </c>
      <c r="DF1" t="s">
        <v>377</v>
      </c>
      <c r="DG1" t="s">
        <v>498</v>
      </c>
      <c r="DH1" t="s">
        <v>411</v>
      </c>
      <c r="DI1" t="s">
        <v>419</v>
      </c>
      <c r="DJ1" t="s">
        <v>420</v>
      </c>
      <c r="DK1" t="s">
        <v>10</v>
      </c>
    </row>
    <row r="2" spans="1:115">
      <c r="A2" t="s">
        <v>14</v>
      </c>
      <c r="B2" t="s">
        <v>499</v>
      </c>
      <c r="C2" t="s">
        <v>500</v>
      </c>
      <c r="D2" t="s">
        <v>501</v>
      </c>
      <c r="E2" t="s">
        <v>501</v>
      </c>
      <c r="F2" t="s">
        <v>501</v>
      </c>
      <c r="G2" t="s">
        <v>501</v>
      </c>
      <c r="H2" t="s">
        <v>501</v>
      </c>
      <c r="I2" t="s">
        <v>501</v>
      </c>
      <c r="J2" t="s">
        <v>501</v>
      </c>
      <c r="K2" t="s">
        <v>501</v>
      </c>
      <c r="L2" t="s">
        <v>501</v>
      </c>
      <c r="M2" t="s">
        <v>501</v>
      </c>
      <c r="N2" t="s">
        <v>501</v>
      </c>
      <c r="O2" t="s">
        <v>501</v>
      </c>
      <c r="P2" t="s">
        <v>501</v>
      </c>
      <c r="Q2" t="s">
        <v>501</v>
      </c>
      <c r="R2" t="s">
        <v>501</v>
      </c>
      <c r="S2" t="s">
        <v>501</v>
      </c>
      <c r="T2" t="s">
        <v>501</v>
      </c>
      <c r="U2" t="s">
        <v>501</v>
      </c>
      <c r="V2" t="s">
        <v>501</v>
      </c>
      <c r="W2" t="s">
        <v>501</v>
      </c>
      <c r="X2" t="s">
        <v>501</v>
      </c>
      <c r="Y2" t="s">
        <v>501</v>
      </c>
      <c r="Z2" t="s">
        <v>501</v>
      </c>
      <c r="AA2" t="s">
        <v>501</v>
      </c>
      <c r="AB2" t="s">
        <v>501</v>
      </c>
      <c r="AC2" t="s">
        <v>501</v>
      </c>
      <c r="AD2" t="s">
        <v>501</v>
      </c>
      <c r="AE2" t="s">
        <v>501</v>
      </c>
      <c r="AF2" t="s">
        <v>501</v>
      </c>
      <c r="AG2" t="s">
        <v>501</v>
      </c>
      <c r="AH2" t="s">
        <v>501</v>
      </c>
      <c r="AI2" t="s">
        <v>501</v>
      </c>
      <c r="AJ2" t="s">
        <v>501</v>
      </c>
      <c r="AK2" t="s">
        <v>501</v>
      </c>
      <c r="AL2" t="s">
        <v>501</v>
      </c>
      <c r="AM2" t="s">
        <v>501</v>
      </c>
      <c r="AN2" t="s">
        <v>501</v>
      </c>
      <c r="AO2" t="s">
        <v>501</v>
      </c>
      <c r="AP2" t="s">
        <v>501</v>
      </c>
      <c r="AQ2" t="s">
        <v>501</v>
      </c>
      <c r="AR2" t="s">
        <v>501</v>
      </c>
      <c r="AS2" t="s">
        <v>501</v>
      </c>
      <c r="AT2" t="s">
        <v>501</v>
      </c>
      <c r="AU2" t="s">
        <v>501</v>
      </c>
      <c r="AV2" t="s">
        <v>501</v>
      </c>
      <c r="AW2" t="s">
        <v>501</v>
      </c>
      <c r="AX2" t="s">
        <v>501</v>
      </c>
      <c r="AY2" t="s">
        <v>501</v>
      </c>
      <c r="AZ2" t="s">
        <v>501</v>
      </c>
      <c r="BA2" t="s">
        <v>501</v>
      </c>
      <c r="BB2" t="s">
        <v>501</v>
      </c>
      <c r="BC2" t="s">
        <v>501</v>
      </c>
      <c r="BD2" t="s">
        <v>501</v>
      </c>
      <c r="BE2" t="s">
        <v>501</v>
      </c>
      <c r="BF2" t="s">
        <v>501</v>
      </c>
      <c r="BG2" t="s">
        <v>501</v>
      </c>
      <c r="BH2" t="s">
        <v>501</v>
      </c>
      <c r="BI2" t="s">
        <v>501</v>
      </c>
      <c r="BJ2" t="s">
        <v>501</v>
      </c>
      <c r="BK2" t="s">
        <v>501</v>
      </c>
      <c r="BL2" t="s">
        <v>501</v>
      </c>
      <c r="BM2" t="s">
        <v>501</v>
      </c>
      <c r="BN2" t="s">
        <v>501</v>
      </c>
      <c r="BO2" t="s">
        <v>501</v>
      </c>
      <c r="BP2" t="s">
        <v>501</v>
      </c>
      <c r="BQ2" t="s">
        <v>501</v>
      </c>
      <c r="BR2" t="s">
        <v>501</v>
      </c>
      <c r="BS2" t="s">
        <v>501</v>
      </c>
      <c r="BT2" t="s">
        <v>501</v>
      </c>
      <c r="BU2" t="s">
        <v>501</v>
      </c>
      <c r="BV2" t="s">
        <v>501</v>
      </c>
      <c r="BW2" t="s">
        <v>501</v>
      </c>
      <c r="BX2" t="s">
        <v>501</v>
      </c>
      <c r="BY2" t="s">
        <v>501</v>
      </c>
      <c r="BZ2" t="s">
        <v>501</v>
      </c>
      <c r="CA2" t="s">
        <v>501</v>
      </c>
      <c r="CB2" t="s">
        <v>501</v>
      </c>
      <c r="CC2" t="s">
        <v>501</v>
      </c>
      <c r="CD2" t="s">
        <v>501</v>
      </c>
      <c r="CE2" t="s">
        <v>501</v>
      </c>
      <c r="CF2" t="s">
        <v>501</v>
      </c>
      <c r="CG2" t="s">
        <v>501</v>
      </c>
      <c r="CH2" t="s">
        <v>501</v>
      </c>
      <c r="CI2" t="s">
        <v>501</v>
      </c>
      <c r="CJ2" t="s">
        <v>501</v>
      </c>
      <c r="CK2" t="s">
        <v>501</v>
      </c>
      <c r="CL2" t="s">
        <v>501</v>
      </c>
      <c r="CM2" t="s">
        <v>501</v>
      </c>
      <c r="CN2" t="s">
        <v>501</v>
      </c>
      <c r="CO2" t="s">
        <v>501</v>
      </c>
      <c r="CP2" t="s">
        <v>501</v>
      </c>
      <c r="CQ2" t="s">
        <v>501</v>
      </c>
      <c r="CR2" t="s">
        <v>501</v>
      </c>
      <c r="CS2" t="s">
        <v>501</v>
      </c>
      <c r="CT2" t="s">
        <v>501</v>
      </c>
      <c r="CU2" t="s">
        <v>501</v>
      </c>
      <c r="CV2" t="s">
        <v>501</v>
      </c>
      <c r="CW2" t="s">
        <v>501</v>
      </c>
      <c r="CX2" t="s">
        <v>501</v>
      </c>
      <c r="CY2" t="s">
        <v>501</v>
      </c>
      <c r="CZ2" t="s">
        <v>501</v>
      </c>
      <c r="DA2" t="s">
        <v>501</v>
      </c>
      <c r="DB2" t="s">
        <v>501</v>
      </c>
      <c r="DC2" t="s">
        <v>501</v>
      </c>
      <c r="DD2" t="s">
        <v>501</v>
      </c>
      <c r="DE2" t="s">
        <v>501</v>
      </c>
      <c r="DF2" t="s">
        <v>501</v>
      </c>
      <c r="DG2" t="s">
        <v>501</v>
      </c>
      <c r="DH2" t="s">
        <v>501</v>
      </c>
      <c r="DI2" t="s">
        <v>501</v>
      </c>
      <c r="DJ2" t="s">
        <v>501</v>
      </c>
      <c r="DK2" t="s">
        <v>501</v>
      </c>
    </row>
    <row r="3" spans="1:115">
      <c r="A3" t="s">
        <v>502</v>
      </c>
      <c r="B3">
        <v>20131231</v>
      </c>
      <c r="C3">
        <v>1562859</v>
      </c>
      <c r="D3">
        <v>151167000</v>
      </c>
      <c r="E3">
        <v>0</v>
      </c>
      <c r="F3" t="s">
        <v>503</v>
      </c>
      <c r="G3" t="s">
        <v>503</v>
      </c>
      <c r="H3" t="s">
        <v>503</v>
      </c>
      <c r="I3" t="s">
        <v>503</v>
      </c>
      <c r="J3" t="s">
        <v>503</v>
      </c>
      <c r="K3" t="s">
        <v>503</v>
      </c>
      <c r="L3">
        <v>0</v>
      </c>
      <c r="M3" t="s">
        <v>503</v>
      </c>
      <c r="N3" t="s">
        <v>503</v>
      </c>
      <c r="O3" t="s">
        <v>503</v>
      </c>
      <c r="P3" t="s">
        <v>503</v>
      </c>
      <c r="Q3" t="s">
        <v>503</v>
      </c>
      <c r="R3" t="s">
        <v>503</v>
      </c>
      <c r="S3" t="s">
        <v>503</v>
      </c>
      <c r="T3" t="s">
        <v>503</v>
      </c>
      <c r="U3" t="s">
        <v>503</v>
      </c>
      <c r="V3">
        <v>152516000</v>
      </c>
      <c r="W3">
        <v>3533000</v>
      </c>
      <c r="X3">
        <v>0</v>
      </c>
      <c r="Y3">
        <v>184000</v>
      </c>
      <c r="Z3">
        <v>216000</v>
      </c>
      <c r="AA3">
        <v>98000</v>
      </c>
      <c r="AB3">
        <v>0</v>
      </c>
      <c r="AC3">
        <v>309000</v>
      </c>
      <c r="AD3">
        <v>129000</v>
      </c>
      <c r="AE3">
        <v>0</v>
      </c>
      <c r="AF3">
        <v>1530000</v>
      </c>
      <c r="AG3">
        <v>118000</v>
      </c>
      <c r="AH3">
        <v>290000</v>
      </c>
      <c r="AI3" t="s">
        <v>503</v>
      </c>
      <c r="AJ3">
        <v>6098000</v>
      </c>
      <c r="AK3">
        <v>0</v>
      </c>
      <c r="AL3">
        <v>9672000</v>
      </c>
      <c r="AM3">
        <v>6747000</v>
      </c>
      <c r="AN3">
        <v>0</v>
      </c>
      <c r="AO3">
        <v>66000</v>
      </c>
      <c r="AP3">
        <v>49000</v>
      </c>
      <c r="AQ3" t="s">
        <v>503</v>
      </c>
      <c r="AR3">
        <v>16534000</v>
      </c>
      <c r="AS3">
        <v>46094000</v>
      </c>
      <c r="AT3">
        <v>27521000</v>
      </c>
      <c r="AU3">
        <v>2895000</v>
      </c>
      <c r="AV3">
        <v>0</v>
      </c>
      <c r="AW3">
        <v>31639000</v>
      </c>
      <c r="AX3">
        <v>0</v>
      </c>
      <c r="AY3">
        <v>108149000</v>
      </c>
      <c r="AZ3" t="s">
        <v>503</v>
      </c>
      <c r="BA3" t="s">
        <v>503</v>
      </c>
      <c r="BB3" t="s">
        <v>503</v>
      </c>
      <c r="BC3" t="s">
        <v>503</v>
      </c>
      <c r="BD3" t="s">
        <v>503</v>
      </c>
      <c r="BE3" t="s">
        <v>503</v>
      </c>
      <c r="BF3" t="s">
        <v>503</v>
      </c>
      <c r="BG3" t="s">
        <v>503</v>
      </c>
      <c r="BH3" t="s">
        <v>503</v>
      </c>
      <c r="BI3" t="s">
        <v>503</v>
      </c>
      <c r="BJ3" t="s">
        <v>503</v>
      </c>
      <c r="BK3" t="s">
        <v>503</v>
      </c>
      <c r="BL3">
        <v>3317000</v>
      </c>
      <c r="BM3">
        <v>290017000</v>
      </c>
      <c r="BN3">
        <v>0</v>
      </c>
      <c r="BO3">
        <v>0</v>
      </c>
      <c r="BP3">
        <v>0</v>
      </c>
      <c r="BQ3">
        <v>0</v>
      </c>
      <c r="BR3">
        <v>4207000</v>
      </c>
      <c r="BS3">
        <v>57335000</v>
      </c>
      <c r="BT3">
        <v>61542000</v>
      </c>
      <c r="BU3">
        <v>0</v>
      </c>
      <c r="BV3" t="s">
        <v>503</v>
      </c>
      <c r="BW3">
        <v>19478000</v>
      </c>
      <c r="BX3">
        <v>19478000</v>
      </c>
      <c r="BY3" t="s">
        <v>503</v>
      </c>
      <c r="BZ3" t="s">
        <v>503</v>
      </c>
      <c r="CA3" t="s">
        <v>503</v>
      </c>
      <c r="CB3" t="s">
        <v>503</v>
      </c>
      <c r="CC3" t="s">
        <v>503</v>
      </c>
      <c r="CD3" t="s">
        <v>503</v>
      </c>
      <c r="CE3" t="s">
        <v>503</v>
      </c>
      <c r="CF3">
        <v>0</v>
      </c>
      <c r="CG3">
        <v>205000</v>
      </c>
      <c r="CH3">
        <v>2236000</v>
      </c>
      <c r="CI3">
        <v>2339000</v>
      </c>
      <c r="CJ3">
        <v>1876000</v>
      </c>
      <c r="CK3">
        <v>1469000</v>
      </c>
      <c r="CL3">
        <v>1932000</v>
      </c>
      <c r="CM3">
        <v>136958000</v>
      </c>
      <c r="CN3">
        <v>43238000</v>
      </c>
      <c r="CO3">
        <v>6406000</v>
      </c>
      <c r="CP3">
        <v>68000</v>
      </c>
      <c r="CQ3">
        <v>9724000</v>
      </c>
      <c r="CR3">
        <v>0</v>
      </c>
      <c r="CS3">
        <v>0</v>
      </c>
      <c r="CT3">
        <v>1500000</v>
      </c>
      <c r="CU3">
        <v>351000</v>
      </c>
      <c r="CV3">
        <v>308000</v>
      </c>
      <c r="CW3">
        <v>0</v>
      </c>
      <c r="CX3">
        <v>20</v>
      </c>
      <c r="CY3" t="s">
        <v>503</v>
      </c>
      <c r="CZ3" t="s">
        <v>503</v>
      </c>
      <c r="DA3" t="s">
        <v>503</v>
      </c>
      <c r="DB3" t="s">
        <v>503</v>
      </c>
      <c r="DC3" t="s">
        <v>503</v>
      </c>
      <c r="DD3" t="s">
        <v>503</v>
      </c>
      <c r="DE3" t="s">
        <v>503</v>
      </c>
      <c r="DF3" t="s">
        <v>503</v>
      </c>
      <c r="DG3" t="s">
        <v>503</v>
      </c>
      <c r="DH3">
        <v>0</v>
      </c>
      <c r="DI3" t="s">
        <v>503</v>
      </c>
      <c r="DJ3" t="s">
        <v>503</v>
      </c>
      <c r="DK3">
        <v>9027000</v>
      </c>
    </row>
    <row r="4" spans="1:115">
      <c r="A4" t="s">
        <v>504</v>
      </c>
      <c r="B4">
        <v>20131231</v>
      </c>
      <c r="C4">
        <v>1275216</v>
      </c>
      <c r="D4">
        <v>153387000</v>
      </c>
      <c r="E4">
        <v>143000</v>
      </c>
      <c r="F4" t="s">
        <v>503</v>
      </c>
      <c r="G4" t="s">
        <v>503</v>
      </c>
      <c r="H4" t="s">
        <v>503</v>
      </c>
      <c r="I4" t="s">
        <v>503</v>
      </c>
      <c r="J4" t="s">
        <v>503</v>
      </c>
      <c r="K4" t="s">
        <v>503</v>
      </c>
      <c r="L4">
        <v>0</v>
      </c>
      <c r="M4" t="s">
        <v>503</v>
      </c>
      <c r="N4" t="s">
        <v>503</v>
      </c>
      <c r="O4" t="s">
        <v>503</v>
      </c>
      <c r="P4" t="s">
        <v>503</v>
      </c>
      <c r="Q4" t="s">
        <v>503</v>
      </c>
      <c r="R4" t="s">
        <v>503</v>
      </c>
      <c r="S4" t="s">
        <v>503</v>
      </c>
      <c r="T4" t="s">
        <v>503</v>
      </c>
      <c r="U4" t="s">
        <v>503</v>
      </c>
      <c r="V4">
        <v>177271700</v>
      </c>
      <c r="W4">
        <v>6474000</v>
      </c>
      <c r="X4">
        <v>1000</v>
      </c>
      <c r="Y4">
        <v>0</v>
      </c>
      <c r="Z4">
        <v>42000</v>
      </c>
      <c r="AA4">
        <v>3000</v>
      </c>
      <c r="AB4">
        <v>0</v>
      </c>
      <c r="AC4">
        <v>73000</v>
      </c>
      <c r="AD4">
        <v>124000</v>
      </c>
      <c r="AE4">
        <v>0</v>
      </c>
      <c r="AF4">
        <v>0</v>
      </c>
      <c r="AG4">
        <v>329000</v>
      </c>
      <c r="AH4">
        <v>182000</v>
      </c>
      <c r="AI4" t="s">
        <v>503</v>
      </c>
      <c r="AJ4">
        <v>7155000</v>
      </c>
      <c r="AK4">
        <v>43000</v>
      </c>
      <c r="AL4">
        <v>33418000</v>
      </c>
      <c r="AM4">
        <v>3122000</v>
      </c>
      <c r="AN4">
        <v>0</v>
      </c>
      <c r="AO4">
        <v>177000</v>
      </c>
      <c r="AP4">
        <v>161000</v>
      </c>
      <c r="AQ4" t="s">
        <v>503</v>
      </c>
      <c r="AR4">
        <v>36921000</v>
      </c>
      <c r="AS4">
        <v>19566000</v>
      </c>
      <c r="AT4">
        <v>35785000</v>
      </c>
      <c r="AU4">
        <v>1983000</v>
      </c>
      <c r="AV4">
        <v>200000</v>
      </c>
      <c r="AW4">
        <v>7422000</v>
      </c>
      <c r="AX4">
        <v>96562000</v>
      </c>
      <c r="AY4">
        <v>161518000</v>
      </c>
      <c r="AZ4" t="s">
        <v>503</v>
      </c>
      <c r="BA4" t="s">
        <v>503</v>
      </c>
      <c r="BB4" t="s">
        <v>503</v>
      </c>
      <c r="BC4" t="s">
        <v>503</v>
      </c>
      <c r="BD4" t="s">
        <v>503</v>
      </c>
      <c r="BE4" t="s">
        <v>503</v>
      </c>
      <c r="BF4" t="s">
        <v>503</v>
      </c>
      <c r="BG4" t="s">
        <v>503</v>
      </c>
      <c r="BH4" t="s">
        <v>503</v>
      </c>
      <c r="BI4" t="s">
        <v>503</v>
      </c>
      <c r="BJ4" t="s">
        <v>503</v>
      </c>
      <c r="BK4" t="s">
        <v>503</v>
      </c>
      <c r="BL4">
        <v>1798000</v>
      </c>
      <c r="BM4">
        <v>143718000</v>
      </c>
      <c r="BN4">
        <v>0</v>
      </c>
      <c r="BO4">
        <v>0</v>
      </c>
      <c r="BP4">
        <v>0</v>
      </c>
      <c r="BQ4">
        <v>0</v>
      </c>
      <c r="BR4">
        <v>0</v>
      </c>
      <c r="BS4">
        <v>42224000</v>
      </c>
      <c r="BT4">
        <v>42224000</v>
      </c>
      <c r="BU4">
        <v>0</v>
      </c>
      <c r="BV4" t="s">
        <v>503</v>
      </c>
      <c r="BW4">
        <v>5514000</v>
      </c>
      <c r="BX4">
        <v>5514000</v>
      </c>
      <c r="BY4" t="s">
        <v>503</v>
      </c>
      <c r="BZ4" t="s">
        <v>503</v>
      </c>
      <c r="CA4" t="s">
        <v>503</v>
      </c>
      <c r="CB4" t="s">
        <v>503</v>
      </c>
      <c r="CC4" t="s">
        <v>503</v>
      </c>
      <c r="CD4" t="s">
        <v>503</v>
      </c>
      <c r="CE4" t="s">
        <v>503</v>
      </c>
      <c r="CF4">
        <v>0</v>
      </c>
      <c r="CG4">
        <v>0</v>
      </c>
      <c r="CH4">
        <v>29504000</v>
      </c>
      <c r="CI4">
        <v>19763000</v>
      </c>
      <c r="CJ4">
        <v>10314000</v>
      </c>
      <c r="CK4">
        <v>10457000</v>
      </c>
      <c r="CL4">
        <v>19906000</v>
      </c>
      <c r="CM4">
        <v>133883000</v>
      </c>
      <c r="CN4">
        <v>12557000</v>
      </c>
      <c r="CO4">
        <v>32880000</v>
      </c>
      <c r="CP4">
        <v>9466000</v>
      </c>
      <c r="CQ4">
        <v>34838000</v>
      </c>
      <c r="CR4">
        <v>96562000</v>
      </c>
      <c r="CS4">
        <v>143000</v>
      </c>
      <c r="CT4">
        <v>0</v>
      </c>
      <c r="CU4">
        <v>701000</v>
      </c>
      <c r="CV4">
        <v>213000</v>
      </c>
      <c r="CW4">
        <v>236000</v>
      </c>
      <c r="CX4">
        <v>48</v>
      </c>
      <c r="CY4" t="s">
        <v>503</v>
      </c>
      <c r="CZ4" t="s">
        <v>503</v>
      </c>
      <c r="DA4" t="s">
        <v>503</v>
      </c>
      <c r="DB4" t="s">
        <v>503</v>
      </c>
      <c r="DC4" t="s">
        <v>503</v>
      </c>
      <c r="DD4" t="s">
        <v>503</v>
      </c>
      <c r="DE4" t="s">
        <v>503</v>
      </c>
      <c r="DF4" t="s">
        <v>503</v>
      </c>
      <c r="DG4" t="s">
        <v>503</v>
      </c>
      <c r="DH4">
        <v>0</v>
      </c>
      <c r="DI4" t="s">
        <v>503</v>
      </c>
      <c r="DJ4" t="s">
        <v>503</v>
      </c>
      <c r="DK4">
        <v>4401000</v>
      </c>
    </row>
    <row r="5" spans="1:115">
      <c r="A5" t="s">
        <v>505</v>
      </c>
      <c r="B5">
        <v>20131231</v>
      </c>
      <c r="C5">
        <v>1025608</v>
      </c>
      <c r="D5">
        <v>83527474</v>
      </c>
      <c r="E5">
        <v>0</v>
      </c>
      <c r="F5" t="s">
        <v>503</v>
      </c>
      <c r="G5" t="s">
        <v>503</v>
      </c>
      <c r="H5" t="s">
        <v>503</v>
      </c>
      <c r="I5" t="s">
        <v>503</v>
      </c>
      <c r="J5" t="s">
        <v>503</v>
      </c>
      <c r="K5" t="s">
        <v>503</v>
      </c>
      <c r="L5">
        <v>0</v>
      </c>
      <c r="M5" t="s">
        <v>503</v>
      </c>
      <c r="N5" t="s">
        <v>503</v>
      </c>
      <c r="O5" t="s">
        <v>503</v>
      </c>
      <c r="P5" t="s">
        <v>503</v>
      </c>
      <c r="Q5" t="s">
        <v>503</v>
      </c>
      <c r="R5" t="s">
        <v>503</v>
      </c>
      <c r="S5" t="s">
        <v>503</v>
      </c>
      <c r="T5" t="s">
        <v>503</v>
      </c>
      <c r="U5" t="s">
        <v>503</v>
      </c>
      <c r="V5">
        <v>102647429</v>
      </c>
      <c r="W5">
        <v>480932</v>
      </c>
      <c r="X5">
        <v>48527</v>
      </c>
      <c r="Y5">
        <v>0</v>
      </c>
      <c r="Z5">
        <v>42787</v>
      </c>
      <c r="AA5">
        <v>0</v>
      </c>
      <c r="AB5">
        <v>0</v>
      </c>
      <c r="AC5">
        <v>0</v>
      </c>
      <c r="AD5">
        <v>259036</v>
      </c>
      <c r="AE5">
        <v>0</v>
      </c>
      <c r="AF5">
        <v>0</v>
      </c>
      <c r="AG5">
        <v>38782</v>
      </c>
      <c r="AH5">
        <v>18943</v>
      </c>
      <c r="AI5" t="s">
        <v>503</v>
      </c>
      <c r="AJ5">
        <v>889007</v>
      </c>
      <c r="AK5">
        <v>947603</v>
      </c>
      <c r="AL5">
        <v>1598466</v>
      </c>
      <c r="AM5">
        <v>5126599</v>
      </c>
      <c r="AN5">
        <v>0</v>
      </c>
      <c r="AO5">
        <v>145719</v>
      </c>
      <c r="AP5">
        <v>16440</v>
      </c>
      <c r="AQ5" t="s">
        <v>503</v>
      </c>
      <c r="AR5">
        <v>7834827</v>
      </c>
      <c r="AS5">
        <v>0</v>
      </c>
      <c r="AT5">
        <v>43084</v>
      </c>
      <c r="AU5">
        <v>100000</v>
      </c>
      <c r="AV5">
        <v>0</v>
      </c>
      <c r="AW5">
        <v>11407258</v>
      </c>
      <c r="AX5">
        <v>0</v>
      </c>
      <c r="AY5">
        <v>11550342</v>
      </c>
      <c r="AZ5" t="s">
        <v>503</v>
      </c>
      <c r="BA5" t="s">
        <v>503</v>
      </c>
      <c r="BB5" t="s">
        <v>503</v>
      </c>
      <c r="BC5" t="s">
        <v>503</v>
      </c>
      <c r="BD5" t="s">
        <v>503</v>
      </c>
      <c r="BE5" t="s">
        <v>503</v>
      </c>
      <c r="BF5" t="s">
        <v>503</v>
      </c>
      <c r="BG5" t="s">
        <v>503</v>
      </c>
      <c r="BH5" t="s">
        <v>503</v>
      </c>
      <c r="BI5" t="s">
        <v>503</v>
      </c>
      <c r="BJ5" t="s">
        <v>503</v>
      </c>
      <c r="BK5" t="s">
        <v>503</v>
      </c>
      <c r="BL5">
        <v>42170</v>
      </c>
      <c r="BM5">
        <v>443211741</v>
      </c>
      <c r="BN5">
        <v>2774232</v>
      </c>
      <c r="BO5">
        <v>0</v>
      </c>
      <c r="BP5">
        <v>0</v>
      </c>
      <c r="BQ5">
        <v>0</v>
      </c>
      <c r="BR5">
        <v>343106</v>
      </c>
      <c r="BS5">
        <v>15436734</v>
      </c>
      <c r="BT5">
        <v>15779840</v>
      </c>
      <c r="BU5">
        <v>6499</v>
      </c>
      <c r="BV5" t="s">
        <v>503</v>
      </c>
      <c r="BW5">
        <v>12596759</v>
      </c>
      <c r="BX5">
        <v>12603258</v>
      </c>
      <c r="BY5" t="s">
        <v>503</v>
      </c>
      <c r="BZ5" t="s">
        <v>503</v>
      </c>
      <c r="CA5" t="s">
        <v>503</v>
      </c>
      <c r="CB5" t="s">
        <v>503</v>
      </c>
      <c r="CC5" t="s">
        <v>503</v>
      </c>
      <c r="CD5" t="s">
        <v>503</v>
      </c>
      <c r="CE5" t="s">
        <v>503</v>
      </c>
      <c r="CF5">
        <v>0</v>
      </c>
      <c r="CG5">
        <v>86228</v>
      </c>
      <c r="CH5">
        <v>504000</v>
      </c>
      <c r="CI5">
        <v>1640185</v>
      </c>
      <c r="CJ5">
        <v>990472</v>
      </c>
      <c r="CK5">
        <v>0</v>
      </c>
      <c r="CL5">
        <v>649713</v>
      </c>
      <c r="CM5">
        <v>71651370</v>
      </c>
      <c r="CN5">
        <v>32621934</v>
      </c>
      <c r="CO5">
        <v>2833546</v>
      </c>
      <c r="CP5">
        <v>-236</v>
      </c>
      <c r="CQ5">
        <v>3165474</v>
      </c>
      <c r="CR5">
        <v>0</v>
      </c>
      <c r="CS5">
        <v>0</v>
      </c>
      <c r="CT5">
        <v>0</v>
      </c>
      <c r="CU5">
        <v>314193</v>
      </c>
      <c r="CV5">
        <v>322717</v>
      </c>
      <c r="CW5">
        <v>0</v>
      </c>
      <c r="CX5">
        <v>2</v>
      </c>
      <c r="CY5" t="s">
        <v>503</v>
      </c>
      <c r="CZ5" t="s">
        <v>503</v>
      </c>
      <c r="DA5" t="s">
        <v>503</v>
      </c>
      <c r="DB5" t="s">
        <v>503</v>
      </c>
      <c r="DC5" t="s">
        <v>503</v>
      </c>
      <c r="DD5" t="s">
        <v>503</v>
      </c>
      <c r="DE5" t="s">
        <v>503</v>
      </c>
      <c r="DF5" t="s">
        <v>503</v>
      </c>
      <c r="DG5" t="s">
        <v>503</v>
      </c>
      <c r="DH5">
        <v>0</v>
      </c>
      <c r="DI5" t="s">
        <v>503</v>
      </c>
      <c r="DJ5" t="s">
        <v>503</v>
      </c>
      <c r="DK5">
        <v>1220223</v>
      </c>
    </row>
    <row r="6" spans="1:115">
      <c r="A6" t="s">
        <v>506</v>
      </c>
      <c r="B6">
        <v>20131231</v>
      </c>
      <c r="C6">
        <v>1073757</v>
      </c>
      <c r="D6">
        <v>2104995000</v>
      </c>
      <c r="E6">
        <v>201199000</v>
      </c>
      <c r="F6" t="s">
        <v>503</v>
      </c>
      <c r="G6" t="s">
        <v>503</v>
      </c>
      <c r="H6" t="s">
        <v>503</v>
      </c>
      <c r="I6" t="s">
        <v>503</v>
      </c>
      <c r="J6" t="s">
        <v>503</v>
      </c>
      <c r="K6" t="s">
        <v>503</v>
      </c>
      <c r="L6">
        <v>1328787000</v>
      </c>
      <c r="M6" t="s">
        <v>503</v>
      </c>
      <c r="N6" t="s">
        <v>503</v>
      </c>
      <c r="O6" t="s">
        <v>503</v>
      </c>
      <c r="P6" t="s">
        <v>503</v>
      </c>
      <c r="Q6" t="s">
        <v>503</v>
      </c>
      <c r="R6" t="s">
        <v>503</v>
      </c>
      <c r="S6" t="s">
        <v>503</v>
      </c>
      <c r="T6" t="s">
        <v>503</v>
      </c>
      <c r="U6" t="s">
        <v>503</v>
      </c>
      <c r="V6">
        <v>2695636963</v>
      </c>
      <c r="W6">
        <v>53178000</v>
      </c>
      <c r="X6">
        <v>35863882</v>
      </c>
      <c r="Y6">
        <v>1124235</v>
      </c>
      <c r="Z6">
        <v>4112023</v>
      </c>
      <c r="AA6">
        <v>690467</v>
      </c>
      <c r="AB6">
        <v>758968</v>
      </c>
      <c r="AC6">
        <v>4463912</v>
      </c>
      <c r="AD6">
        <v>17889159</v>
      </c>
      <c r="AE6">
        <v>10222103</v>
      </c>
      <c r="AF6">
        <v>44437332</v>
      </c>
      <c r="AG6">
        <v>49573896</v>
      </c>
      <c r="AH6">
        <v>96532800</v>
      </c>
      <c r="AI6" t="s">
        <v>503</v>
      </c>
      <c r="AJ6">
        <v>293938659</v>
      </c>
      <c r="AK6">
        <v>22634982</v>
      </c>
      <c r="AL6">
        <v>25656629</v>
      </c>
      <c r="AM6">
        <v>0</v>
      </c>
      <c r="AN6">
        <v>85967441</v>
      </c>
      <c r="AO6">
        <v>32009946</v>
      </c>
      <c r="AP6">
        <v>53657540</v>
      </c>
      <c r="AQ6" t="s">
        <v>503</v>
      </c>
      <c r="AR6">
        <v>219926538</v>
      </c>
      <c r="AS6">
        <v>26378083</v>
      </c>
      <c r="AT6">
        <v>184739352</v>
      </c>
      <c r="AU6">
        <v>38185000</v>
      </c>
      <c r="AV6">
        <v>184000</v>
      </c>
      <c r="AW6">
        <v>63957982</v>
      </c>
      <c r="AX6">
        <v>164914451</v>
      </c>
      <c r="AY6">
        <v>488785261</v>
      </c>
      <c r="AZ6" t="s">
        <v>503</v>
      </c>
      <c r="BA6" t="s">
        <v>503</v>
      </c>
      <c r="BB6" t="s">
        <v>503</v>
      </c>
      <c r="BC6" t="s">
        <v>503</v>
      </c>
      <c r="BD6" t="s">
        <v>503</v>
      </c>
      <c r="BE6" t="s">
        <v>503</v>
      </c>
      <c r="BF6" t="s">
        <v>503</v>
      </c>
      <c r="BG6" t="s">
        <v>503</v>
      </c>
      <c r="BH6" t="s">
        <v>503</v>
      </c>
      <c r="BI6" t="s">
        <v>503</v>
      </c>
      <c r="BJ6" t="s">
        <v>503</v>
      </c>
      <c r="BK6" t="s">
        <v>503</v>
      </c>
      <c r="BL6">
        <v>1017343526</v>
      </c>
      <c r="BM6">
        <v>83704983990</v>
      </c>
      <c r="BN6">
        <v>136190000</v>
      </c>
      <c r="BO6">
        <v>57737850</v>
      </c>
      <c r="BP6">
        <v>332529550</v>
      </c>
      <c r="BQ6">
        <v>390267400</v>
      </c>
      <c r="BR6">
        <v>30505294818</v>
      </c>
      <c r="BS6">
        <v>24381937234</v>
      </c>
      <c r="BT6">
        <v>54887232052</v>
      </c>
      <c r="BU6">
        <v>291478664</v>
      </c>
      <c r="BV6" t="s">
        <v>503</v>
      </c>
      <c r="BW6">
        <v>238253000</v>
      </c>
      <c r="BX6">
        <v>529731664</v>
      </c>
      <c r="BY6" t="s">
        <v>503</v>
      </c>
      <c r="BZ6" t="s">
        <v>503</v>
      </c>
      <c r="CA6" t="s">
        <v>503</v>
      </c>
      <c r="CB6" t="s">
        <v>503</v>
      </c>
      <c r="CC6" t="s">
        <v>503</v>
      </c>
      <c r="CD6" t="s">
        <v>503</v>
      </c>
      <c r="CE6" t="s">
        <v>503</v>
      </c>
      <c r="CF6">
        <v>55150000</v>
      </c>
      <c r="CG6">
        <v>31779000</v>
      </c>
      <c r="CH6">
        <v>387493000</v>
      </c>
      <c r="CI6">
        <v>273650000</v>
      </c>
      <c r="CJ6">
        <v>104321000</v>
      </c>
      <c r="CK6">
        <v>76393000</v>
      </c>
      <c r="CL6">
        <v>245722000</v>
      </c>
      <c r="CM6">
        <v>1872235000</v>
      </c>
      <c r="CN6">
        <v>776608000</v>
      </c>
      <c r="CO6">
        <v>87300000</v>
      </c>
      <c r="CP6">
        <v>12330000</v>
      </c>
      <c r="CQ6">
        <v>100055000</v>
      </c>
      <c r="CR6">
        <v>164914000</v>
      </c>
      <c r="CS6">
        <v>987753235</v>
      </c>
      <c r="CT6">
        <v>1076342797</v>
      </c>
      <c r="CU6">
        <v>1061831701</v>
      </c>
      <c r="CV6">
        <v>1029750656</v>
      </c>
      <c r="CW6">
        <v>3737</v>
      </c>
      <c r="CX6">
        <v>49</v>
      </c>
      <c r="CY6" t="s">
        <v>503</v>
      </c>
      <c r="CZ6" t="s">
        <v>503</v>
      </c>
      <c r="DA6" t="s">
        <v>503</v>
      </c>
      <c r="DB6" t="s">
        <v>503</v>
      </c>
      <c r="DC6" t="s">
        <v>503</v>
      </c>
      <c r="DD6" t="s">
        <v>503</v>
      </c>
      <c r="DE6" t="s">
        <v>503</v>
      </c>
      <c r="DF6" t="s">
        <v>503</v>
      </c>
      <c r="DG6" t="s">
        <v>503</v>
      </c>
      <c r="DH6">
        <v>10426393</v>
      </c>
      <c r="DI6" t="s">
        <v>503</v>
      </c>
      <c r="DJ6" t="s">
        <v>503</v>
      </c>
      <c r="DK6">
        <v>203137926</v>
      </c>
    </row>
    <row r="7" spans="1:115">
      <c r="A7" t="s">
        <v>507</v>
      </c>
      <c r="B7">
        <v>20131231</v>
      </c>
      <c r="C7">
        <v>3587146</v>
      </c>
      <c r="D7">
        <v>374310000</v>
      </c>
      <c r="E7">
        <v>9084000</v>
      </c>
      <c r="F7" t="s">
        <v>503</v>
      </c>
      <c r="G7" t="s">
        <v>503</v>
      </c>
      <c r="H7" t="s">
        <v>503</v>
      </c>
      <c r="I7" t="s">
        <v>503</v>
      </c>
      <c r="J7" t="s">
        <v>503</v>
      </c>
      <c r="K7" t="s">
        <v>503</v>
      </c>
      <c r="L7">
        <v>0</v>
      </c>
      <c r="M7" t="s">
        <v>503</v>
      </c>
      <c r="N7" t="s">
        <v>503</v>
      </c>
      <c r="O7" t="s">
        <v>503</v>
      </c>
      <c r="P7" t="s">
        <v>503</v>
      </c>
      <c r="Q7" t="s">
        <v>503</v>
      </c>
      <c r="R7" t="s">
        <v>503</v>
      </c>
      <c r="S7" t="s">
        <v>503</v>
      </c>
      <c r="T7" t="s">
        <v>503</v>
      </c>
      <c r="U7" t="s">
        <v>503</v>
      </c>
      <c r="V7">
        <v>409666200</v>
      </c>
      <c r="W7">
        <v>54684000</v>
      </c>
      <c r="X7">
        <v>13800000</v>
      </c>
      <c r="Y7">
        <v>2871000</v>
      </c>
      <c r="Z7">
        <v>45000</v>
      </c>
      <c r="AA7">
        <v>0</v>
      </c>
      <c r="AB7">
        <v>1651000</v>
      </c>
      <c r="AC7">
        <v>4020000</v>
      </c>
      <c r="AD7">
        <v>0</v>
      </c>
      <c r="AE7">
        <v>0</v>
      </c>
      <c r="AF7">
        <v>0</v>
      </c>
      <c r="AG7">
        <v>3251000</v>
      </c>
      <c r="AH7">
        <v>3011000</v>
      </c>
      <c r="AI7" t="s">
        <v>503</v>
      </c>
      <c r="AJ7">
        <v>79313000</v>
      </c>
      <c r="AK7">
        <v>54188000</v>
      </c>
      <c r="AL7">
        <v>155331000</v>
      </c>
      <c r="AM7">
        <v>750000</v>
      </c>
      <c r="AN7">
        <v>12594000</v>
      </c>
      <c r="AO7">
        <v>4512000</v>
      </c>
      <c r="AP7">
        <v>2430000</v>
      </c>
      <c r="AQ7" t="s">
        <v>503</v>
      </c>
      <c r="AR7">
        <v>229805000</v>
      </c>
      <c r="AS7">
        <v>0</v>
      </c>
      <c r="AT7">
        <v>17025000</v>
      </c>
      <c r="AU7">
        <v>2396000</v>
      </c>
      <c r="AV7">
        <v>96000</v>
      </c>
      <c r="AW7">
        <v>117000</v>
      </c>
      <c r="AX7">
        <v>39910000</v>
      </c>
      <c r="AY7">
        <v>61106000</v>
      </c>
      <c r="AZ7" t="s">
        <v>503</v>
      </c>
      <c r="BA7" t="s">
        <v>503</v>
      </c>
      <c r="BB7" t="s">
        <v>503</v>
      </c>
      <c r="BC7" t="s">
        <v>503</v>
      </c>
      <c r="BD7" t="s">
        <v>503</v>
      </c>
      <c r="BE7" t="s">
        <v>503</v>
      </c>
      <c r="BF7" t="s">
        <v>503</v>
      </c>
      <c r="BG7" t="s">
        <v>503</v>
      </c>
      <c r="BH7" t="s">
        <v>503</v>
      </c>
      <c r="BI7" t="s">
        <v>503</v>
      </c>
      <c r="BJ7" t="s">
        <v>503</v>
      </c>
      <c r="BK7" t="s">
        <v>503</v>
      </c>
      <c r="BL7">
        <v>369035000</v>
      </c>
      <c r="BM7">
        <v>166278578000</v>
      </c>
      <c r="BN7">
        <v>23590412000</v>
      </c>
      <c r="BO7">
        <v>1311000</v>
      </c>
      <c r="BP7">
        <v>4529000</v>
      </c>
      <c r="BQ7">
        <v>5840000</v>
      </c>
      <c r="BR7">
        <v>172860000</v>
      </c>
      <c r="BS7">
        <v>984990000</v>
      </c>
      <c r="BT7">
        <v>1157850000</v>
      </c>
      <c r="BU7">
        <v>8688000</v>
      </c>
      <c r="BV7" t="s">
        <v>503</v>
      </c>
      <c r="BW7">
        <v>79309000</v>
      </c>
      <c r="BX7">
        <v>87997000</v>
      </c>
      <c r="BY7" t="s">
        <v>503</v>
      </c>
      <c r="BZ7" t="s">
        <v>503</v>
      </c>
      <c r="CA7" t="s">
        <v>503</v>
      </c>
      <c r="CB7" t="s">
        <v>503</v>
      </c>
      <c r="CC7" t="s">
        <v>503</v>
      </c>
      <c r="CD7" t="s">
        <v>503</v>
      </c>
      <c r="CE7" t="s">
        <v>503</v>
      </c>
      <c r="CF7">
        <v>19743000</v>
      </c>
      <c r="CG7">
        <v>139000</v>
      </c>
      <c r="CH7">
        <v>86775000</v>
      </c>
      <c r="CI7">
        <v>229332000</v>
      </c>
      <c r="CJ7">
        <v>89909000</v>
      </c>
      <c r="CK7">
        <v>24702000</v>
      </c>
      <c r="CL7">
        <v>164125000</v>
      </c>
      <c r="CM7">
        <v>335776000</v>
      </c>
      <c r="CN7">
        <v>13900000</v>
      </c>
      <c r="CO7">
        <v>14829000</v>
      </c>
      <c r="CP7">
        <v>5495000</v>
      </c>
      <c r="CQ7">
        <v>15172000</v>
      </c>
      <c r="CR7">
        <v>39910000</v>
      </c>
      <c r="CS7">
        <v>10180000</v>
      </c>
      <c r="CT7">
        <v>10528000</v>
      </c>
      <c r="CU7">
        <v>19753000</v>
      </c>
      <c r="CV7">
        <v>19672000</v>
      </c>
      <c r="CW7">
        <v>0</v>
      </c>
      <c r="CX7">
        <v>35</v>
      </c>
      <c r="CY7" t="s">
        <v>503</v>
      </c>
      <c r="CZ7" t="s">
        <v>503</v>
      </c>
      <c r="DA7" t="s">
        <v>503</v>
      </c>
      <c r="DB7" t="s">
        <v>503</v>
      </c>
      <c r="DC7" t="s">
        <v>503</v>
      </c>
      <c r="DD7" t="s">
        <v>503</v>
      </c>
      <c r="DE7" t="s">
        <v>503</v>
      </c>
      <c r="DF7" t="s">
        <v>503</v>
      </c>
      <c r="DG7" t="s">
        <v>503</v>
      </c>
      <c r="DH7">
        <v>1562000</v>
      </c>
      <c r="DI7" t="s">
        <v>503</v>
      </c>
      <c r="DJ7" t="s">
        <v>503</v>
      </c>
      <c r="DK7">
        <v>38944000</v>
      </c>
    </row>
    <row r="8" spans="1:115">
      <c r="A8" t="s">
        <v>508</v>
      </c>
      <c r="B8">
        <v>20131231</v>
      </c>
      <c r="C8">
        <v>1074156</v>
      </c>
      <c r="D8">
        <v>183009992</v>
      </c>
      <c r="E8">
        <v>124048</v>
      </c>
      <c r="F8" t="s">
        <v>503</v>
      </c>
      <c r="G8" t="s">
        <v>503</v>
      </c>
      <c r="H8" t="s">
        <v>503</v>
      </c>
      <c r="I8" t="s">
        <v>503</v>
      </c>
      <c r="J8" t="s">
        <v>503</v>
      </c>
      <c r="K8" t="s">
        <v>503</v>
      </c>
      <c r="L8">
        <v>0</v>
      </c>
      <c r="M8" t="s">
        <v>503</v>
      </c>
      <c r="N8" t="s">
        <v>503</v>
      </c>
      <c r="O8" t="s">
        <v>503</v>
      </c>
      <c r="P8" t="s">
        <v>503</v>
      </c>
      <c r="Q8" t="s">
        <v>503</v>
      </c>
      <c r="R8" t="s">
        <v>503</v>
      </c>
      <c r="S8" t="s">
        <v>503</v>
      </c>
      <c r="T8" t="s">
        <v>503</v>
      </c>
      <c r="U8" t="s">
        <v>503</v>
      </c>
      <c r="V8">
        <v>212387101</v>
      </c>
      <c r="W8">
        <v>580974</v>
      </c>
      <c r="X8">
        <v>545072</v>
      </c>
      <c r="Y8">
        <v>10</v>
      </c>
      <c r="Z8">
        <v>3875</v>
      </c>
      <c r="AA8">
        <v>117</v>
      </c>
      <c r="AB8">
        <v>0</v>
      </c>
      <c r="AC8">
        <v>1391</v>
      </c>
      <c r="AD8">
        <v>261474</v>
      </c>
      <c r="AE8">
        <v>294</v>
      </c>
      <c r="AF8">
        <v>2257</v>
      </c>
      <c r="AG8">
        <v>2285</v>
      </c>
      <c r="AH8">
        <v>75213</v>
      </c>
      <c r="AI8" t="s">
        <v>503</v>
      </c>
      <c r="AJ8">
        <v>1470983</v>
      </c>
      <c r="AK8">
        <v>306461</v>
      </c>
      <c r="AL8">
        <v>9979212</v>
      </c>
      <c r="AM8">
        <v>0</v>
      </c>
      <c r="AN8">
        <v>3580</v>
      </c>
      <c r="AO8">
        <v>4068</v>
      </c>
      <c r="AP8">
        <v>23315</v>
      </c>
      <c r="AQ8" t="s">
        <v>503</v>
      </c>
      <c r="AR8">
        <v>10316636</v>
      </c>
      <c r="AS8">
        <v>1932575</v>
      </c>
      <c r="AT8">
        <v>9795686</v>
      </c>
      <c r="AU8">
        <v>3426679</v>
      </c>
      <c r="AV8">
        <v>198270</v>
      </c>
      <c r="AW8">
        <v>24983821</v>
      </c>
      <c r="AX8">
        <v>26371050</v>
      </c>
      <c r="AY8">
        <v>68851721</v>
      </c>
      <c r="AZ8" t="s">
        <v>503</v>
      </c>
      <c r="BA8" t="s">
        <v>503</v>
      </c>
      <c r="BB8" t="s">
        <v>503</v>
      </c>
      <c r="BC8" t="s">
        <v>503</v>
      </c>
      <c r="BD8" t="s">
        <v>503</v>
      </c>
      <c r="BE8" t="s">
        <v>503</v>
      </c>
      <c r="BF8" t="s">
        <v>503</v>
      </c>
      <c r="BG8" t="s">
        <v>503</v>
      </c>
      <c r="BH8" t="s">
        <v>503</v>
      </c>
      <c r="BI8" t="s">
        <v>503</v>
      </c>
      <c r="BJ8" t="s">
        <v>503</v>
      </c>
      <c r="BK8" t="s">
        <v>503</v>
      </c>
      <c r="BL8">
        <v>243538</v>
      </c>
      <c r="BM8">
        <v>972398497</v>
      </c>
      <c r="BN8">
        <v>34913368</v>
      </c>
      <c r="BO8">
        <v>675142</v>
      </c>
      <c r="BP8">
        <v>4835891</v>
      </c>
      <c r="BQ8">
        <v>5511033</v>
      </c>
      <c r="BR8">
        <v>12968117</v>
      </c>
      <c r="BS8">
        <v>46307784</v>
      </c>
      <c r="BT8">
        <v>59275901</v>
      </c>
      <c r="BU8">
        <v>380502</v>
      </c>
      <c r="BV8" t="s">
        <v>503</v>
      </c>
      <c r="BW8">
        <v>22104164</v>
      </c>
      <c r="BX8">
        <v>22484666</v>
      </c>
      <c r="BY8" t="s">
        <v>503</v>
      </c>
      <c r="BZ8" t="s">
        <v>503</v>
      </c>
      <c r="CA8" t="s">
        <v>503</v>
      </c>
      <c r="CB8" t="s">
        <v>503</v>
      </c>
      <c r="CC8" t="s">
        <v>503</v>
      </c>
      <c r="CD8" t="s">
        <v>503</v>
      </c>
      <c r="CE8" t="s">
        <v>503</v>
      </c>
      <c r="CF8">
        <v>18100496</v>
      </c>
      <c r="CG8">
        <v>2201678</v>
      </c>
      <c r="CH8">
        <v>634000</v>
      </c>
      <c r="CI8">
        <v>1384000</v>
      </c>
      <c r="CJ8">
        <v>1000</v>
      </c>
      <c r="CK8">
        <v>26000</v>
      </c>
      <c r="CL8">
        <v>1409000</v>
      </c>
      <c r="CM8">
        <v>160201167</v>
      </c>
      <c r="CN8">
        <v>75981500</v>
      </c>
      <c r="CO8">
        <v>9477071</v>
      </c>
      <c r="CP8">
        <v>30244</v>
      </c>
      <c r="CQ8">
        <v>10367691</v>
      </c>
      <c r="CR8">
        <v>26371050</v>
      </c>
      <c r="CS8">
        <v>124048</v>
      </c>
      <c r="CT8">
        <v>135162</v>
      </c>
      <c r="CU8">
        <v>864170</v>
      </c>
      <c r="CV8">
        <v>970348</v>
      </c>
      <c r="CW8">
        <v>0</v>
      </c>
      <c r="CX8">
        <v>4</v>
      </c>
      <c r="CY8" t="s">
        <v>503</v>
      </c>
      <c r="CZ8" t="s">
        <v>503</v>
      </c>
      <c r="DA8" t="s">
        <v>503</v>
      </c>
      <c r="DB8" t="s">
        <v>503</v>
      </c>
      <c r="DC8" t="s">
        <v>503</v>
      </c>
      <c r="DD8" t="s">
        <v>503</v>
      </c>
      <c r="DE8" t="s">
        <v>503</v>
      </c>
      <c r="DF8" t="s">
        <v>503</v>
      </c>
      <c r="DG8" t="s">
        <v>503</v>
      </c>
      <c r="DH8">
        <v>2143640</v>
      </c>
      <c r="DI8" t="s">
        <v>503</v>
      </c>
      <c r="DJ8" t="s">
        <v>503</v>
      </c>
      <c r="DK8">
        <v>4024306</v>
      </c>
    </row>
    <row r="9" spans="1:115">
      <c r="A9" t="s">
        <v>509</v>
      </c>
      <c r="B9">
        <v>20131231</v>
      </c>
      <c r="C9">
        <v>1078529</v>
      </c>
      <c r="D9">
        <v>71965476</v>
      </c>
      <c r="E9">
        <v>0</v>
      </c>
      <c r="F9" t="s">
        <v>503</v>
      </c>
      <c r="G9" t="s">
        <v>503</v>
      </c>
      <c r="H9" t="s">
        <v>503</v>
      </c>
      <c r="I9" t="s">
        <v>503</v>
      </c>
      <c r="J9" t="s">
        <v>503</v>
      </c>
      <c r="K9" t="s">
        <v>503</v>
      </c>
      <c r="L9">
        <v>0</v>
      </c>
      <c r="M9" t="s">
        <v>503</v>
      </c>
      <c r="N9" t="s">
        <v>503</v>
      </c>
      <c r="O9" t="s">
        <v>503</v>
      </c>
      <c r="P9" t="s">
        <v>503</v>
      </c>
      <c r="Q9" t="s">
        <v>503</v>
      </c>
      <c r="R9" t="s">
        <v>503</v>
      </c>
      <c r="S9" t="s">
        <v>503</v>
      </c>
      <c r="T9" t="s">
        <v>503</v>
      </c>
      <c r="U9" t="s">
        <v>503</v>
      </c>
      <c r="V9">
        <v>100957343</v>
      </c>
      <c r="W9">
        <v>1287855</v>
      </c>
      <c r="X9">
        <v>2006997</v>
      </c>
      <c r="Y9">
        <v>225629</v>
      </c>
      <c r="Z9">
        <v>0</v>
      </c>
      <c r="AA9">
        <v>0</v>
      </c>
      <c r="AB9">
        <v>0</v>
      </c>
      <c r="AC9">
        <v>0</v>
      </c>
      <c r="AD9">
        <v>40283</v>
      </c>
      <c r="AE9">
        <v>0</v>
      </c>
      <c r="AF9">
        <v>0</v>
      </c>
      <c r="AG9">
        <v>0</v>
      </c>
      <c r="AH9">
        <v>13926</v>
      </c>
      <c r="AI9" t="s">
        <v>503</v>
      </c>
      <c r="AJ9">
        <v>3574690</v>
      </c>
      <c r="AK9">
        <v>2332116</v>
      </c>
      <c r="AL9">
        <v>0</v>
      </c>
      <c r="AM9">
        <v>0</v>
      </c>
      <c r="AN9">
        <v>0</v>
      </c>
      <c r="AO9">
        <v>4997</v>
      </c>
      <c r="AP9">
        <v>44226</v>
      </c>
      <c r="AQ9" t="s">
        <v>503</v>
      </c>
      <c r="AR9">
        <v>2381339</v>
      </c>
      <c r="AS9">
        <v>0</v>
      </c>
      <c r="AT9">
        <v>0</v>
      </c>
      <c r="AU9">
        <v>823798</v>
      </c>
      <c r="AV9">
        <v>0</v>
      </c>
      <c r="AW9">
        <v>11967031</v>
      </c>
      <c r="AX9">
        <v>0</v>
      </c>
      <c r="AY9">
        <v>12790829</v>
      </c>
      <c r="AZ9" t="s">
        <v>503</v>
      </c>
      <c r="BA9" t="s">
        <v>503</v>
      </c>
      <c r="BB9" t="s">
        <v>503</v>
      </c>
      <c r="BC9" t="s">
        <v>503</v>
      </c>
      <c r="BD9" t="s">
        <v>503</v>
      </c>
      <c r="BE9" t="s">
        <v>503</v>
      </c>
      <c r="BF9" t="s">
        <v>503</v>
      </c>
      <c r="BG9" t="s">
        <v>503</v>
      </c>
      <c r="BH9" t="s">
        <v>503</v>
      </c>
      <c r="BI9" t="s">
        <v>503</v>
      </c>
      <c r="BJ9" t="s">
        <v>503</v>
      </c>
      <c r="BK9" t="s">
        <v>503</v>
      </c>
      <c r="BL9">
        <v>86384</v>
      </c>
      <c r="BM9">
        <v>198758140</v>
      </c>
      <c r="BN9">
        <v>3069315</v>
      </c>
      <c r="BO9">
        <v>7475106</v>
      </c>
      <c r="BP9">
        <v>72479708</v>
      </c>
      <c r="BQ9">
        <v>79954814</v>
      </c>
      <c r="BR9">
        <v>1134881</v>
      </c>
      <c r="BS9">
        <v>16923899</v>
      </c>
      <c r="BT9">
        <v>18058780</v>
      </c>
      <c r="BU9">
        <v>28034</v>
      </c>
      <c r="BV9" t="s">
        <v>503</v>
      </c>
      <c r="BW9">
        <v>7800958</v>
      </c>
      <c r="BX9">
        <v>7828992</v>
      </c>
      <c r="BY9" t="s">
        <v>503</v>
      </c>
      <c r="BZ9" t="s">
        <v>503</v>
      </c>
      <c r="CA9" t="s">
        <v>503</v>
      </c>
      <c r="CB9" t="s">
        <v>503</v>
      </c>
      <c r="CC9" t="s">
        <v>503</v>
      </c>
      <c r="CD9" t="s">
        <v>503</v>
      </c>
      <c r="CE9" t="s">
        <v>503</v>
      </c>
      <c r="CF9">
        <v>1519196</v>
      </c>
      <c r="CG9">
        <v>32663</v>
      </c>
      <c r="CH9">
        <v>860000</v>
      </c>
      <c r="CI9">
        <v>1980000</v>
      </c>
      <c r="CJ9">
        <v>116000</v>
      </c>
      <c r="CK9">
        <v>0</v>
      </c>
      <c r="CL9">
        <v>1864000</v>
      </c>
      <c r="CM9">
        <v>60477717</v>
      </c>
      <c r="CN9">
        <v>33198785</v>
      </c>
      <c r="CO9">
        <v>2866100</v>
      </c>
      <c r="CP9">
        <v>1892</v>
      </c>
      <c r="CQ9">
        <v>3146867</v>
      </c>
      <c r="CR9">
        <v>11487759</v>
      </c>
      <c r="CS9">
        <v>0</v>
      </c>
      <c r="CT9">
        <v>0</v>
      </c>
      <c r="CU9">
        <v>424280</v>
      </c>
      <c r="CV9">
        <v>289127</v>
      </c>
      <c r="CW9">
        <v>265000</v>
      </c>
      <c r="CX9">
        <v>2</v>
      </c>
      <c r="CY9" t="s">
        <v>503</v>
      </c>
      <c r="CZ9" t="s">
        <v>503</v>
      </c>
      <c r="DA9" t="s">
        <v>503</v>
      </c>
      <c r="DB9" t="s">
        <v>503</v>
      </c>
      <c r="DC9" t="s">
        <v>503</v>
      </c>
      <c r="DD9" t="s">
        <v>503</v>
      </c>
      <c r="DE9" t="s">
        <v>503</v>
      </c>
      <c r="DF9" t="s">
        <v>503</v>
      </c>
      <c r="DG9" t="s">
        <v>503</v>
      </c>
      <c r="DH9">
        <v>0</v>
      </c>
      <c r="DI9" t="s">
        <v>503</v>
      </c>
      <c r="DJ9" t="s">
        <v>503</v>
      </c>
      <c r="DK9">
        <v>1088734</v>
      </c>
    </row>
    <row r="10" spans="1:115">
      <c r="A10" t="s">
        <v>510</v>
      </c>
      <c r="B10">
        <v>20131231</v>
      </c>
      <c r="C10">
        <v>1245415</v>
      </c>
      <c r="D10">
        <v>111073727</v>
      </c>
      <c r="E10">
        <v>4000519</v>
      </c>
      <c r="F10" t="s">
        <v>503</v>
      </c>
      <c r="G10" t="s">
        <v>503</v>
      </c>
      <c r="H10" t="s">
        <v>503</v>
      </c>
      <c r="I10" t="s">
        <v>503</v>
      </c>
      <c r="J10" t="s">
        <v>503</v>
      </c>
      <c r="K10" t="s">
        <v>503</v>
      </c>
      <c r="L10">
        <v>0</v>
      </c>
      <c r="M10" t="s">
        <v>503</v>
      </c>
      <c r="N10" t="s">
        <v>503</v>
      </c>
      <c r="O10" t="s">
        <v>503</v>
      </c>
      <c r="P10" t="s">
        <v>503</v>
      </c>
      <c r="Q10" t="s">
        <v>503</v>
      </c>
      <c r="R10" t="s">
        <v>503</v>
      </c>
      <c r="S10" t="s">
        <v>503</v>
      </c>
      <c r="T10" t="s">
        <v>503</v>
      </c>
      <c r="U10" t="s">
        <v>503</v>
      </c>
      <c r="V10">
        <v>162934993</v>
      </c>
      <c r="W10">
        <v>10617930</v>
      </c>
      <c r="X10">
        <v>3052613</v>
      </c>
      <c r="Y10">
        <v>1374702</v>
      </c>
      <c r="Z10">
        <v>0</v>
      </c>
      <c r="AA10">
        <v>0</v>
      </c>
      <c r="AB10">
        <v>0</v>
      </c>
      <c r="AC10">
        <v>250</v>
      </c>
      <c r="AD10">
        <v>662336</v>
      </c>
      <c r="AE10">
        <v>0</v>
      </c>
      <c r="AF10">
        <v>0</v>
      </c>
      <c r="AG10">
        <v>7930</v>
      </c>
      <c r="AH10">
        <v>8152</v>
      </c>
      <c r="AI10" t="s">
        <v>503</v>
      </c>
      <c r="AJ10">
        <v>15723663</v>
      </c>
      <c r="AK10">
        <v>769287</v>
      </c>
      <c r="AL10">
        <v>104581</v>
      </c>
      <c r="AM10">
        <v>0</v>
      </c>
      <c r="AN10">
        <v>0</v>
      </c>
      <c r="AO10">
        <v>74287</v>
      </c>
      <c r="AP10">
        <v>9613</v>
      </c>
      <c r="AQ10" t="s">
        <v>503</v>
      </c>
      <c r="AR10">
        <v>957768</v>
      </c>
      <c r="AS10">
        <v>2375000</v>
      </c>
      <c r="AT10">
        <v>10974273</v>
      </c>
      <c r="AU10">
        <v>3136698</v>
      </c>
      <c r="AV10">
        <v>167140</v>
      </c>
      <c r="AW10">
        <v>9029079</v>
      </c>
      <c r="AX10">
        <v>0</v>
      </c>
      <c r="AY10">
        <v>25682190</v>
      </c>
      <c r="AZ10" t="s">
        <v>503</v>
      </c>
      <c r="BA10" t="s">
        <v>503</v>
      </c>
      <c r="BB10" t="s">
        <v>503</v>
      </c>
      <c r="BC10" t="s">
        <v>503</v>
      </c>
      <c r="BD10" t="s">
        <v>503</v>
      </c>
      <c r="BE10" t="s">
        <v>503</v>
      </c>
      <c r="BF10" t="s">
        <v>503</v>
      </c>
      <c r="BG10" t="s">
        <v>503</v>
      </c>
      <c r="BH10" t="s">
        <v>503</v>
      </c>
      <c r="BI10" t="s">
        <v>503</v>
      </c>
      <c r="BJ10" t="s">
        <v>503</v>
      </c>
      <c r="BK10" t="s">
        <v>503</v>
      </c>
      <c r="BL10">
        <v>1031762</v>
      </c>
      <c r="BM10">
        <v>5244697795</v>
      </c>
      <c r="BN10">
        <v>257113000</v>
      </c>
      <c r="BO10">
        <v>1645419</v>
      </c>
      <c r="BP10">
        <v>6659018</v>
      </c>
      <c r="BQ10">
        <v>8304437</v>
      </c>
      <c r="BR10">
        <v>1224546</v>
      </c>
      <c r="BS10">
        <v>20751954</v>
      </c>
      <c r="BT10">
        <v>21976500</v>
      </c>
      <c r="BU10">
        <v>4587923</v>
      </c>
      <c r="BV10" t="s">
        <v>503</v>
      </c>
      <c r="BW10">
        <v>15978734</v>
      </c>
      <c r="BX10">
        <v>20566657</v>
      </c>
      <c r="BY10" t="s">
        <v>503</v>
      </c>
      <c r="BZ10" t="s">
        <v>503</v>
      </c>
      <c r="CA10" t="s">
        <v>503</v>
      </c>
      <c r="CB10" t="s">
        <v>503</v>
      </c>
      <c r="CC10" t="s">
        <v>503</v>
      </c>
      <c r="CD10" t="s">
        <v>503</v>
      </c>
      <c r="CE10" t="s">
        <v>503</v>
      </c>
      <c r="CF10">
        <v>555747</v>
      </c>
      <c r="CG10">
        <v>78116</v>
      </c>
      <c r="CH10">
        <v>6756000</v>
      </c>
      <c r="CI10">
        <v>6197000</v>
      </c>
      <c r="CJ10">
        <v>425000</v>
      </c>
      <c r="CK10">
        <v>0</v>
      </c>
      <c r="CL10">
        <v>5772000</v>
      </c>
      <c r="CM10">
        <v>97160134</v>
      </c>
      <c r="CN10">
        <v>32346991</v>
      </c>
      <c r="CO10">
        <v>4530243</v>
      </c>
      <c r="CP10">
        <v>1957</v>
      </c>
      <c r="CQ10">
        <v>4879371</v>
      </c>
      <c r="CR10">
        <v>0</v>
      </c>
      <c r="CS10">
        <v>17036886</v>
      </c>
      <c r="CT10">
        <v>20052454</v>
      </c>
      <c r="CU10">
        <v>366165</v>
      </c>
      <c r="CV10">
        <v>414988</v>
      </c>
      <c r="CW10">
        <v>0</v>
      </c>
      <c r="CX10">
        <v>4</v>
      </c>
      <c r="CY10" t="s">
        <v>503</v>
      </c>
      <c r="CZ10" t="s">
        <v>503</v>
      </c>
      <c r="DA10" t="s">
        <v>503</v>
      </c>
      <c r="DB10" t="s">
        <v>503</v>
      </c>
      <c r="DC10" t="s">
        <v>503</v>
      </c>
      <c r="DD10" t="s">
        <v>503</v>
      </c>
      <c r="DE10" t="s">
        <v>503</v>
      </c>
      <c r="DF10" t="s">
        <v>503</v>
      </c>
      <c r="DG10" t="s">
        <v>503</v>
      </c>
      <c r="DH10">
        <v>0</v>
      </c>
      <c r="DI10" t="s">
        <v>503</v>
      </c>
      <c r="DJ10" t="s">
        <v>503</v>
      </c>
      <c r="DK10">
        <v>10560869</v>
      </c>
    </row>
    <row r="11" spans="1:115">
      <c r="A11" t="s">
        <v>511</v>
      </c>
      <c r="B11">
        <v>20131231</v>
      </c>
      <c r="C11">
        <v>2277860</v>
      </c>
      <c r="D11">
        <v>297282098</v>
      </c>
      <c r="E11">
        <v>0</v>
      </c>
      <c r="F11" t="s">
        <v>503</v>
      </c>
      <c r="G11" t="s">
        <v>503</v>
      </c>
      <c r="H11" t="s">
        <v>503</v>
      </c>
      <c r="I11" t="s">
        <v>503</v>
      </c>
      <c r="J11" t="s">
        <v>503</v>
      </c>
      <c r="K11" t="s">
        <v>503</v>
      </c>
      <c r="L11">
        <v>740640</v>
      </c>
      <c r="M11" t="s">
        <v>503</v>
      </c>
      <c r="N11" t="s">
        <v>503</v>
      </c>
      <c r="O11" t="s">
        <v>503</v>
      </c>
      <c r="P11" t="s">
        <v>503</v>
      </c>
      <c r="Q11" t="s">
        <v>503</v>
      </c>
      <c r="R11" t="s">
        <v>503</v>
      </c>
      <c r="S11" t="s">
        <v>503</v>
      </c>
      <c r="T11" t="s">
        <v>503</v>
      </c>
      <c r="U11" t="s">
        <v>503</v>
      </c>
      <c r="V11">
        <v>336207913</v>
      </c>
      <c r="W11">
        <v>9838440</v>
      </c>
      <c r="X11">
        <v>3617871</v>
      </c>
      <c r="Y11">
        <v>0</v>
      </c>
      <c r="Z11">
        <v>30016</v>
      </c>
      <c r="AA11">
        <v>0</v>
      </c>
      <c r="AB11">
        <v>0</v>
      </c>
      <c r="AC11">
        <v>0</v>
      </c>
      <c r="AD11">
        <v>83359</v>
      </c>
      <c r="AE11">
        <v>0</v>
      </c>
      <c r="AF11">
        <v>0</v>
      </c>
      <c r="AG11">
        <v>360152</v>
      </c>
      <c r="AH11">
        <v>256804</v>
      </c>
      <c r="AI11" t="s">
        <v>503</v>
      </c>
      <c r="AJ11">
        <v>14186642</v>
      </c>
      <c r="AK11">
        <v>22891</v>
      </c>
      <c r="AL11">
        <v>1313192</v>
      </c>
      <c r="AM11">
        <v>0</v>
      </c>
      <c r="AN11">
        <v>0</v>
      </c>
      <c r="AO11">
        <v>696356</v>
      </c>
      <c r="AP11">
        <v>434432</v>
      </c>
      <c r="AQ11" t="s">
        <v>503</v>
      </c>
      <c r="AR11">
        <v>2466871</v>
      </c>
      <c r="AS11">
        <v>27519811</v>
      </c>
      <c r="AT11">
        <v>10463828</v>
      </c>
      <c r="AU11">
        <v>2670363</v>
      </c>
      <c r="AV11">
        <v>0</v>
      </c>
      <c r="AW11">
        <v>9156749</v>
      </c>
      <c r="AX11">
        <v>43872660</v>
      </c>
      <c r="AY11">
        <v>94444311</v>
      </c>
      <c r="AZ11" t="s">
        <v>503</v>
      </c>
      <c r="BA11" t="s">
        <v>503</v>
      </c>
      <c r="BB11" t="s">
        <v>503</v>
      </c>
      <c r="BC11" t="s">
        <v>503</v>
      </c>
      <c r="BD11" t="s">
        <v>503</v>
      </c>
      <c r="BE11" t="s">
        <v>503</v>
      </c>
      <c r="BF11" t="s">
        <v>503</v>
      </c>
      <c r="BG11" t="s">
        <v>503</v>
      </c>
      <c r="BH11" t="s">
        <v>503</v>
      </c>
      <c r="BI11" t="s">
        <v>503</v>
      </c>
      <c r="BJ11" t="s">
        <v>503</v>
      </c>
      <c r="BK11" t="s">
        <v>503</v>
      </c>
      <c r="BL11">
        <v>59612</v>
      </c>
      <c r="BM11">
        <v>913806352</v>
      </c>
      <c r="BN11">
        <v>2723565</v>
      </c>
      <c r="BO11">
        <v>384038</v>
      </c>
      <c r="BP11">
        <v>1466596</v>
      </c>
      <c r="BQ11">
        <v>1850634</v>
      </c>
      <c r="BR11">
        <v>14100288</v>
      </c>
      <c r="BS11">
        <v>49318003</v>
      </c>
      <c r="BT11">
        <v>63418291</v>
      </c>
      <c r="BU11">
        <v>0</v>
      </c>
      <c r="BV11" t="s">
        <v>503</v>
      </c>
      <c r="BW11">
        <v>41797988</v>
      </c>
      <c r="BX11">
        <v>41797988</v>
      </c>
      <c r="BY11" t="s">
        <v>503</v>
      </c>
      <c r="BZ11" t="s">
        <v>503</v>
      </c>
      <c r="CA11" t="s">
        <v>503</v>
      </c>
      <c r="CB11" t="s">
        <v>503</v>
      </c>
      <c r="CC11" t="s">
        <v>503</v>
      </c>
      <c r="CD11" t="s">
        <v>503</v>
      </c>
      <c r="CE11" t="s">
        <v>503</v>
      </c>
      <c r="CF11">
        <v>19131687</v>
      </c>
      <c r="CG11">
        <v>3649231</v>
      </c>
      <c r="CH11">
        <v>9495000</v>
      </c>
      <c r="CI11">
        <v>6840000</v>
      </c>
      <c r="CJ11">
        <v>6835000</v>
      </c>
      <c r="CK11">
        <v>1877420</v>
      </c>
      <c r="CL11">
        <v>1882420</v>
      </c>
      <c r="CM11">
        <v>255535757</v>
      </c>
      <c r="CN11">
        <v>151365594</v>
      </c>
      <c r="CO11">
        <v>22514091</v>
      </c>
      <c r="CP11">
        <v>1640542</v>
      </c>
      <c r="CQ11">
        <v>24307689</v>
      </c>
      <c r="CR11">
        <v>43872660</v>
      </c>
      <c r="CS11">
        <v>822113</v>
      </c>
      <c r="CT11">
        <v>955347</v>
      </c>
      <c r="CU11">
        <v>952013</v>
      </c>
      <c r="CV11">
        <v>704683</v>
      </c>
      <c r="CW11">
        <v>4234231</v>
      </c>
      <c r="CX11">
        <v>6</v>
      </c>
      <c r="CY11" t="s">
        <v>503</v>
      </c>
      <c r="CZ11" t="s">
        <v>503</v>
      </c>
      <c r="DA11" t="s">
        <v>503</v>
      </c>
      <c r="DB11" t="s">
        <v>503</v>
      </c>
      <c r="DC11" t="s">
        <v>503</v>
      </c>
      <c r="DD11" t="s">
        <v>503</v>
      </c>
      <c r="DE11" t="s">
        <v>503</v>
      </c>
      <c r="DF11" t="s">
        <v>503</v>
      </c>
      <c r="DG11" t="s">
        <v>503</v>
      </c>
      <c r="DH11">
        <v>760900</v>
      </c>
      <c r="DI11" t="s">
        <v>503</v>
      </c>
      <c r="DJ11" t="s">
        <v>503</v>
      </c>
      <c r="DK11">
        <v>16185755</v>
      </c>
    </row>
    <row r="12" spans="1:115">
      <c r="A12" t="s">
        <v>512</v>
      </c>
      <c r="B12">
        <v>20131231</v>
      </c>
      <c r="C12">
        <v>1951350</v>
      </c>
      <c r="D12">
        <v>1880382000</v>
      </c>
      <c r="E12">
        <v>257017000</v>
      </c>
      <c r="F12" t="s">
        <v>503</v>
      </c>
      <c r="G12" t="s">
        <v>503</v>
      </c>
      <c r="H12" t="s">
        <v>503</v>
      </c>
      <c r="I12" t="s">
        <v>503</v>
      </c>
      <c r="J12" t="s">
        <v>503</v>
      </c>
      <c r="K12" t="s">
        <v>503</v>
      </c>
      <c r="L12">
        <v>1143364000</v>
      </c>
      <c r="M12" t="s">
        <v>503</v>
      </c>
      <c r="N12" t="s">
        <v>503</v>
      </c>
      <c r="O12" t="s">
        <v>503</v>
      </c>
      <c r="P12" t="s">
        <v>503</v>
      </c>
      <c r="Q12" t="s">
        <v>503</v>
      </c>
      <c r="R12" t="s">
        <v>503</v>
      </c>
      <c r="S12" t="s">
        <v>503</v>
      </c>
      <c r="T12" t="s">
        <v>503</v>
      </c>
      <c r="U12" t="s">
        <v>503</v>
      </c>
      <c r="V12">
        <v>2894627600</v>
      </c>
      <c r="W12">
        <v>77353000</v>
      </c>
      <c r="X12">
        <v>32606000</v>
      </c>
      <c r="Y12">
        <v>9600000</v>
      </c>
      <c r="Z12">
        <v>11852000</v>
      </c>
      <c r="AA12">
        <v>1306000</v>
      </c>
      <c r="AB12">
        <v>478000</v>
      </c>
      <c r="AC12">
        <v>648000</v>
      </c>
      <c r="AD12">
        <v>20717000</v>
      </c>
      <c r="AE12">
        <v>4749000</v>
      </c>
      <c r="AF12">
        <v>51642000</v>
      </c>
      <c r="AG12">
        <v>49944000</v>
      </c>
      <c r="AH12">
        <v>170155000</v>
      </c>
      <c r="AI12" t="s">
        <v>503</v>
      </c>
      <c r="AJ12">
        <v>420904000</v>
      </c>
      <c r="AK12">
        <v>63353000</v>
      </c>
      <c r="AL12">
        <v>206504000</v>
      </c>
      <c r="AM12">
        <v>0</v>
      </c>
      <c r="AN12">
        <v>96471000</v>
      </c>
      <c r="AO12">
        <v>41518000</v>
      </c>
      <c r="AP12">
        <v>104677000</v>
      </c>
      <c r="AQ12" t="s">
        <v>503</v>
      </c>
      <c r="AR12">
        <v>512523000</v>
      </c>
      <c r="AS12">
        <v>92429000</v>
      </c>
      <c r="AT12">
        <v>139749000</v>
      </c>
      <c r="AU12">
        <v>30004000</v>
      </c>
      <c r="AV12">
        <v>17878000</v>
      </c>
      <c r="AW12">
        <v>151125000</v>
      </c>
      <c r="AX12">
        <v>157854000</v>
      </c>
      <c r="AY12">
        <v>595500000</v>
      </c>
      <c r="AZ12" t="s">
        <v>503</v>
      </c>
      <c r="BA12" t="s">
        <v>503</v>
      </c>
      <c r="BB12" t="s">
        <v>503</v>
      </c>
      <c r="BC12" t="s">
        <v>503</v>
      </c>
      <c r="BD12" t="s">
        <v>503</v>
      </c>
      <c r="BE12" t="s">
        <v>503</v>
      </c>
      <c r="BF12" t="s">
        <v>503</v>
      </c>
      <c r="BG12" t="s">
        <v>503</v>
      </c>
      <c r="BH12" t="s">
        <v>503</v>
      </c>
      <c r="BI12" t="s">
        <v>503</v>
      </c>
      <c r="BJ12" t="s">
        <v>503</v>
      </c>
      <c r="BK12" t="s">
        <v>503</v>
      </c>
      <c r="BL12">
        <v>10052618000</v>
      </c>
      <c r="BM12">
        <v>300782648000</v>
      </c>
      <c r="BN12">
        <v>11095924000</v>
      </c>
      <c r="BO12">
        <v>53070000</v>
      </c>
      <c r="BP12">
        <v>277942000</v>
      </c>
      <c r="BQ12">
        <v>331012000</v>
      </c>
      <c r="BR12">
        <v>30964827000</v>
      </c>
      <c r="BS12">
        <v>28507179000</v>
      </c>
      <c r="BT12">
        <v>59472006000</v>
      </c>
      <c r="BU12">
        <v>215877000</v>
      </c>
      <c r="BV12" t="s">
        <v>503</v>
      </c>
      <c r="BW12">
        <v>286511000</v>
      </c>
      <c r="BX12">
        <v>502388000</v>
      </c>
      <c r="BY12" t="s">
        <v>503</v>
      </c>
      <c r="BZ12" t="s">
        <v>503</v>
      </c>
      <c r="CA12" t="s">
        <v>503</v>
      </c>
      <c r="CB12" t="s">
        <v>503</v>
      </c>
      <c r="CC12" t="s">
        <v>503</v>
      </c>
      <c r="CD12" t="s">
        <v>503</v>
      </c>
      <c r="CE12" t="s">
        <v>503</v>
      </c>
      <c r="CF12">
        <v>10599000</v>
      </c>
      <c r="CG12">
        <v>45685000</v>
      </c>
      <c r="CH12">
        <v>838644000</v>
      </c>
      <c r="CI12">
        <v>516493000</v>
      </c>
      <c r="CJ12">
        <v>113704000</v>
      </c>
      <c r="CK12">
        <v>339686000</v>
      </c>
      <c r="CL12">
        <v>742475000</v>
      </c>
      <c r="CM12">
        <v>1674249000</v>
      </c>
      <c r="CN12">
        <v>375047000</v>
      </c>
      <c r="CO12">
        <v>77661000</v>
      </c>
      <c r="CP12">
        <v>40400000</v>
      </c>
      <c r="CQ12">
        <v>93374000</v>
      </c>
      <c r="CR12">
        <v>162094000</v>
      </c>
      <c r="CS12">
        <v>206805000</v>
      </c>
      <c r="CT12">
        <v>339304000</v>
      </c>
      <c r="CU12">
        <v>792490000</v>
      </c>
      <c r="CV12">
        <v>785818000</v>
      </c>
      <c r="CW12">
        <v>2036118000</v>
      </c>
      <c r="CX12">
        <v>100</v>
      </c>
      <c r="CY12" t="s">
        <v>503</v>
      </c>
      <c r="CZ12" t="s">
        <v>503</v>
      </c>
      <c r="DA12" t="s">
        <v>503</v>
      </c>
      <c r="DB12" t="s">
        <v>503</v>
      </c>
      <c r="DC12" t="s">
        <v>503</v>
      </c>
      <c r="DD12" t="s">
        <v>503</v>
      </c>
      <c r="DE12" t="s">
        <v>503</v>
      </c>
      <c r="DF12" t="s">
        <v>503</v>
      </c>
      <c r="DG12" t="s">
        <v>503</v>
      </c>
      <c r="DH12">
        <v>6461000</v>
      </c>
      <c r="DI12" t="s">
        <v>503</v>
      </c>
      <c r="DJ12" t="s">
        <v>503</v>
      </c>
      <c r="DK12">
        <v>130113000</v>
      </c>
    </row>
    <row r="13" spans="1:115">
      <c r="A13" t="s">
        <v>513</v>
      </c>
      <c r="B13">
        <v>20131231</v>
      </c>
      <c r="C13">
        <v>1199844</v>
      </c>
      <c r="D13">
        <v>65356580</v>
      </c>
      <c r="E13">
        <v>0</v>
      </c>
      <c r="F13" t="s">
        <v>503</v>
      </c>
      <c r="G13" t="s">
        <v>503</v>
      </c>
      <c r="H13" t="s">
        <v>503</v>
      </c>
      <c r="I13" t="s">
        <v>503</v>
      </c>
      <c r="J13" t="s">
        <v>503</v>
      </c>
      <c r="K13" t="s">
        <v>503</v>
      </c>
      <c r="L13">
        <v>614430</v>
      </c>
      <c r="M13" t="s">
        <v>503</v>
      </c>
      <c r="N13" t="s">
        <v>503</v>
      </c>
      <c r="O13" t="s">
        <v>503</v>
      </c>
      <c r="P13" t="s">
        <v>503</v>
      </c>
      <c r="Q13" t="s">
        <v>503</v>
      </c>
      <c r="R13" t="s">
        <v>503</v>
      </c>
      <c r="S13" t="s">
        <v>503</v>
      </c>
      <c r="T13" t="s">
        <v>503</v>
      </c>
      <c r="U13" t="s">
        <v>503</v>
      </c>
      <c r="V13">
        <v>98084049</v>
      </c>
      <c r="W13">
        <v>3727732</v>
      </c>
      <c r="X13">
        <v>4160659</v>
      </c>
      <c r="Y13">
        <v>0</v>
      </c>
      <c r="Z13">
        <v>0</v>
      </c>
      <c r="AA13">
        <v>0</v>
      </c>
      <c r="AB13">
        <v>54337</v>
      </c>
      <c r="AC13">
        <v>0</v>
      </c>
      <c r="AD13">
        <v>250597</v>
      </c>
      <c r="AE13">
        <v>0</v>
      </c>
      <c r="AF13">
        <v>0</v>
      </c>
      <c r="AG13">
        <v>164042</v>
      </c>
      <c r="AH13">
        <v>73243</v>
      </c>
      <c r="AI13" t="s">
        <v>503</v>
      </c>
      <c r="AJ13">
        <v>8430610</v>
      </c>
      <c r="AK13">
        <v>658969</v>
      </c>
      <c r="AL13">
        <v>3519259</v>
      </c>
      <c r="AM13">
        <v>0</v>
      </c>
      <c r="AN13">
        <v>0</v>
      </c>
      <c r="AO13">
        <v>26929</v>
      </c>
      <c r="AP13">
        <v>36608</v>
      </c>
      <c r="AQ13" t="s">
        <v>503</v>
      </c>
      <c r="AR13">
        <v>4241765</v>
      </c>
      <c r="AS13">
        <v>1000000</v>
      </c>
      <c r="AT13">
        <v>299243</v>
      </c>
      <c r="AU13">
        <v>2216021</v>
      </c>
      <c r="AV13">
        <v>0</v>
      </c>
      <c r="AW13">
        <v>5063467</v>
      </c>
      <c r="AX13">
        <v>8666734</v>
      </c>
      <c r="AY13">
        <v>17245465</v>
      </c>
      <c r="AZ13" t="s">
        <v>503</v>
      </c>
      <c r="BA13" t="s">
        <v>503</v>
      </c>
      <c r="BB13" t="s">
        <v>503</v>
      </c>
      <c r="BC13" t="s">
        <v>503</v>
      </c>
      <c r="BD13" t="s">
        <v>503</v>
      </c>
      <c r="BE13" t="s">
        <v>503</v>
      </c>
      <c r="BF13" t="s">
        <v>503</v>
      </c>
      <c r="BG13" t="s">
        <v>503</v>
      </c>
      <c r="BH13" t="s">
        <v>503</v>
      </c>
      <c r="BI13" t="s">
        <v>503</v>
      </c>
      <c r="BJ13" t="s">
        <v>503</v>
      </c>
      <c r="BK13" t="s">
        <v>503</v>
      </c>
      <c r="BL13">
        <v>73781</v>
      </c>
      <c r="BM13">
        <v>245756383</v>
      </c>
      <c r="BN13">
        <v>53084403</v>
      </c>
      <c r="BO13">
        <v>0</v>
      </c>
      <c r="BP13">
        <v>1484000</v>
      </c>
      <c r="BQ13">
        <v>1484000</v>
      </c>
      <c r="BR13">
        <v>909559</v>
      </c>
      <c r="BS13">
        <v>19628910</v>
      </c>
      <c r="BT13">
        <v>20538469</v>
      </c>
      <c r="BU13">
        <v>107947</v>
      </c>
      <c r="BV13" t="s">
        <v>503</v>
      </c>
      <c r="BW13">
        <v>9306824</v>
      </c>
      <c r="BX13">
        <v>9414771</v>
      </c>
      <c r="BY13" t="s">
        <v>503</v>
      </c>
      <c r="BZ13" t="s">
        <v>503</v>
      </c>
      <c r="CA13" t="s">
        <v>503</v>
      </c>
      <c r="CB13" t="s">
        <v>503</v>
      </c>
      <c r="CC13" t="s">
        <v>503</v>
      </c>
      <c r="CD13" t="s">
        <v>503</v>
      </c>
      <c r="CE13" t="s">
        <v>503</v>
      </c>
      <c r="CF13">
        <v>0</v>
      </c>
      <c r="CG13">
        <v>161518</v>
      </c>
      <c r="CH13">
        <v>1790000</v>
      </c>
      <c r="CI13">
        <v>3105000</v>
      </c>
      <c r="CJ13">
        <v>1586000</v>
      </c>
      <c r="CK13">
        <v>240000</v>
      </c>
      <c r="CL13">
        <v>1759000</v>
      </c>
      <c r="CM13">
        <v>58204278</v>
      </c>
      <c r="CN13">
        <v>26857057</v>
      </c>
      <c r="CO13">
        <v>2498391</v>
      </c>
      <c r="CP13">
        <v>39620</v>
      </c>
      <c r="CQ13">
        <v>2610532</v>
      </c>
      <c r="CR13">
        <v>8683141</v>
      </c>
      <c r="CS13">
        <v>0</v>
      </c>
      <c r="CT13">
        <v>0</v>
      </c>
      <c r="CU13">
        <v>499695</v>
      </c>
      <c r="CV13">
        <v>249210</v>
      </c>
      <c r="CW13">
        <v>28439692</v>
      </c>
      <c r="CX13">
        <v>4</v>
      </c>
      <c r="CY13" t="s">
        <v>503</v>
      </c>
      <c r="CZ13" t="s">
        <v>503</v>
      </c>
      <c r="DA13" t="s">
        <v>503</v>
      </c>
      <c r="DB13" t="s">
        <v>503</v>
      </c>
      <c r="DC13" t="s">
        <v>503</v>
      </c>
      <c r="DD13" t="s">
        <v>503</v>
      </c>
      <c r="DE13" t="s">
        <v>503</v>
      </c>
      <c r="DF13" t="s">
        <v>503</v>
      </c>
      <c r="DG13" t="s">
        <v>503</v>
      </c>
      <c r="DH13">
        <v>0</v>
      </c>
      <c r="DI13" t="s">
        <v>503</v>
      </c>
      <c r="DJ13" t="s">
        <v>503</v>
      </c>
      <c r="DK13">
        <v>1682347</v>
      </c>
    </row>
    <row r="14" spans="1:115">
      <c r="A14" t="s">
        <v>514</v>
      </c>
      <c r="B14">
        <v>20131231</v>
      </c>
      <c r="C14">
        <v>1032473</v>
      </c>
      <c r="D14">
        <v>66926000</v>
      </c>
      <c r="E14">
        <v>15200000</v>
      </c>
      <c r="F14" t="s">
        <v>503</v>
      </c>
      <c r="G14" t="s">
        <v>503</v>
      </c>
      <c r="H14" t="s">
        <v>503</v>
      </c>
      <c r="I14" t="s">
        <v>503</v>
      </c>
      <c r="J14" t="s">
        <v>503</v>
      </c>
      <c r="K14" t="s">
        <v>503</v>
      </c>
      <c r="L14">
        <v>0</v>
      </c>
      <c r="M14" t="s">
        <v>503</v>
      </c>
      <c r="N14" t="s">
        <v>503</v>
      </c>
      <c r="O14" t="s">
        <v>503</v>
      </c>
      <c r="P14" t="s">
        <v>503</v>
      </c>
      <c r="Q14" t="s">
        <v>503</v>
      </c>
      <c r="R14" t="s">
        <v>503</v>
      </c>
      <c r="S14" t="s">
        <v>503</v>
      </c>
      <c r="T14" t="s">
        <v>503</v>
      </c>
      <c r="U14" t="s">
        <v>503</v>
      </c>
      <c r="V14">
        <v>63609000</v>
      </c>
      <c r="W14">
        <v>18784000</v>
      </c>
      <c r="X14">
        <v>960000</v>
      </c>
      <c r="Y14">
        <v>0</v>
      </c>
      <c r="Z14">
        <v>0</v>
      </c>
      <c r="AA14">
        <v>0</v>
      </c>
      <c r="AB14">
        <v>0</v>
      </c>
      <c r="AC14">
        <v>0</v>
      </c>
      <c r="AD14">
        <v>0</v>
      </c>
      <c r="AE14">
        <v>0</v>
      </c>
      <c r="AF14">
        <v>0</v>
      </c>
      <c r="AG14">
        <v>0</v>
      </c>
      <c r="AH14">
        <v>0</v>
      </c>
      <c r="AI14" t="s">
        <v>503</v>
      </c>
      <c r="AJ14">
        <v>19744000</v>
      </c>
      <c r="AK14">
        <v>3471000</v>
      </c>
      <c r="AL14">
        <v>22375000</v>
      </c>
      <c r="AM14">
        <v>0</v>
      </c>
      <c r="AN14">
        <v>0</v>
      </c>
      <c r="AO14">
        <v>0</v>
      </c>
      <c r="AP14">
        <v>0</v>
      </c>
      <c r="AQ14" t="s">
        <v>503</v>
      </c>
      <c r="AR14">
        <v>25846000</v>
      </c>
      <c r="AS14">
        <v>0</v>
      </c>
      <c r="AT14">
        <v>0</v>
      </c>
      <c r="AU14">
        <v>151000</v>
      </c>
      <c r="AV14">
        <v>11668000</v>
      </c>
      <c r="AW14">
        <v>0</v>
      </c>
      <c r="AX14">
        <v>0</v>
      </c>
      <c r="AY14">
        <v>11819000</v>
      </c>
      <c r="AZ14" t="s">
        <v>503</v>
      </c>
      <c r="BA14" t="s">
        <v>503</v>
      </c>
      <c r="BB14" t="s">
        <v>503</v>
      </c>
      <c r="BC14" t="s">
        <v>503</v>
      </c>
      <c r="BD14" t="s">
        <v>503</v>
      </c>
      <c r="BE14" t="s">
        <v>503</v>
      </c>
      <c r="BF14" t="s">
        <v>503</v>
      </c>
      <c r="BG14" t="s">
        <v>503</v>
      </c>
      <c r="BH14" t="s">
        <v>503</v>
      </c>
      <c r="BI14" t="s">
        <v>503</v>
      </c>
      <c r="BJ14" t="s">
        <v>503</v>
      </c>
      <c r="BK14" t="s">
        <v>503</v>
      </c>
      <c r="BL14">
        <v>0</v>
      </c>
      <c r="BM14">
        <v>58495158000</v>
      </c>
      <c r="BN14">
        <v>0</v>
      </c>
      <c r="BO14">
        <v>0</v>
      </c>
      <c r="BP14">
        <v>0</v>
      </c>
      <c r="BQ14">
        <v>0</v>
      </c>
      <c r="BR14">
        <v>0</v>
      </c>
      <c r="BS14">
        <v>14406000</v>
      </c>
      <c r="BT14">
        <v>14406000</v>
      </c>
      <c r="BU14">
        <v>371000</v>
      </c>
      <c r="BV14" t="s">
        <v>503</v>
      </c>
      <c r="BW14">
        <v>141000</v>
      </c>
      <c r="BX14">
        <v>512000</v>
      </c>
      <c r="BY14" t="s">
        <v>503</v>
      </c>
      <c r="BZ14" t="s">
        <v>503</v>
      </c>
      <c r="CA14" t="s">
        <v>503</v>
      </c>
      <c r="CB14" t="s">
        <v>503</v>
      </c>
      <c r="CC14" t="s">
        <v>503</v>
      </c>
      <c r="CD14" t="s">
        <v>503</v>
      </c>
      <c r="CE14" t="s">
        <v>503</v>
      </c>
      <c r="CF14">
        <v>0</v>
      </c>
      <c r="CG14">
        <v>131000</v>
      </c>
      <c r="CH14">
        <v>3983000</v>
      </c>
      <c r="CI14">
        <v>3000</v>
      </c>
      <c r="CJ14">
        <v>3000</v>
      </c>
      <c r="CK14">
        <v>49000</v>
      </c>
      <c r="CL14">
        <v>49000</v>
      </c>
      <c r="CM14">
        <v>59870000</v>
      </c>
      <c r="CN14">
        <v>22811000</v>
      </c>
      <c r="CO14">
        <v>2430000</v>
      </c>
      <c r="CP14">
        <v>-6000</v>
      </c>
      <c r="CQ14">
        <v>2611000</v>
      </c>
      <c r="CR14">
        <v>0</v>
      </c>
      <c r="CS14">
        <v>15200000</v>
      </c>
      <c r="CT14">
        <v>0</v>
      </c>
      <c r="CU14">
        <v>51000</v>
      </c>
      <c r="CV14">
        <v>30000</v>
      </c>
      <c r="CW14">
        <v>0</v>
      </c>
      <c r="CX14">
        <v>10</v>
      </c>
      <c r="CY14" t="s">
        <v>503</v>
      </c>
      <c r="CZ14" t="s">
        <v>503</v>
      </c>
      <c r="DA14" t="s">
        <v>503</v>
      </c>
      <c r="DB14" t="s">
        <v>503</v>
      </c>
      <c r="DC14" t="s">
        <v>503</v>
      </c>
      <c r="DD14" t="s">
        <v>503</v>
      </c>
      <c r="DE14" t="s">
        <v>503</v>
      </c>
      <c r="DF14" t="s">
        <v>503</v>
      </c>
      <c r="DG14" t="s">
        <v>503</v>
      </c>
      <c r="DH14">
        <v>0</v>
      </c>
      <c r="DI14" t="s">
        <v>503</v>
      </c>
      <c r="DJ14" t="s">
        <v>503</v>
      </c>
      <c r="DK14">
        <v>52000</v>
      </c>
    </row>
    <row r="15" spans="1:115">
      <c r="A15" t="s">
        <v>515</v>
      </c>
      <c r="B15">
        <v>20131231</v>
      </c>
      <c r="C15">
        <v>3846375</v>
      </c>
      <c r="D15">
        <v>79339664</v>
      </c>
      <c r="E15">
        <v>0</v>
      </c>
      <c r="F15" t="s">
        <v>503</v>
      </c>
      <c r="G15" t="s">
        <v>503</v>
      </c>
      <c r="H15" t="s">
        <v>503</v>
      </c>
      <c r="I15" t="s">
        <v>503</v>
      </c>
      <c r="J15" t="s">
        <v>503</v>
      </c>
      <c r="K15" t="s">
        <v>503</v>
      </c>
      <c r="L15">
        <v>0</v>
      </c>
      <c r="M15" t="s">
        <v>503</v>
      </c>
      <c r="N15" t="s">
        <v>503</v>
      </c>
      <c r="O15" t="s">
        <v>503</v>
      </c>
      <c r="P15" t="s">
        <v>503</v>
      </c>
      <c r="Q15" t="s">
        <v>503</v>
      </c>
      <c r="R15" t="s">
        <v>503</v>
      </c>
      <c r="S15" t="s">
        <v>503</v>
      </c>
      <c r="T15" t="s">
        <v>503</v>
      </c>
      <c r="U15" t="s">
        <v>503</v>
      </c>
      <c r="V15">
        <v>95633012</v>
      </c>
      <c r="W15">
        <v>6555990</v>
      </c>
      <c r="X15">
        <v>0</v>
      </c>
      <c r="Y15">
        <v>5999</v>
      </c>
      <c r="Z15">
        <v>0</v>
      </c>
      <c r="AA15">
        <v>0</v>
      </c>
      <c r="AB15">
        <v>59211</v>
      </c>
      <c r="AC15">
        <v>1804</v>
      </c>
      <c r="AD15">
        <v>121283</v>
      </c>
      <c r="AE15">
        <v>0</v>
      </c>
      <c r="AF15">
        <v>0</v>
      </c>
      <c r="AG15">
        <v>78527</v>
      </c>
      <c r="AH15">
        <v>39935</v>
      </c>
      <c r="AI15" t="s">
        <v>503</v>
      </c>
      <c r="AJ15">
        <v>6860945</v>
      </c>
      <c r="AK15">
        <v>198004</v>
      </c>
      <c r="AL15">
        <v>1360</v>
      </c>
      <c r="AM15">
        <v>84801</v>
      </c>
      <c r="AN15">
        <v>0</v>
      </c>
      <c r="AO15">
        <v>7681</v>
      </c>
      <c r="AP15">
        <v>4139</v>
      </c>
      <c r="AQ15" t="s">
        <v>503</v>
      </c>
      <c r="AR15">
        <v>295985</v>
      </c>
      <c r="AS15">
        <v>16986138</v>
      </c>
      <c r="AT15">
        <v>2788763</v>
      </c>
      <c r="AU15">
        <v>697518</v>
      </c>
      <c r="AV15">
        <v>0</v>
      </c>
      <c r="AW15">
        <v>27251526</v>
      </c>
      <c r="AX15">
        <v>26422055</v>
      </c>
      <c r="AY15">
        <v>74146000</v>
      </c>
      <c r="AZ15" t="s">
        <v>503</v>
      </c>
      <c r="BA15" t="s">
        <v>503</v>
      </c>
      <c r="BB15" t="s">
        <v>503</v>
      </c>
      <c r="BC15" t="s">
        <v>503</v>
      </c>
      <c r="BD15" t="s">
        <v>503</v>
      </c>
      <c r="BE15" t="s">
        <v>503</v>
      </c>
      <c r="BF15" t="s">
        <v>503</v>
      </c>
      <c r="BG15" t="s">
        <v>503</v>
      </c>
      <c r="BH15" t="s">
        <v>503</v>
      </c>
      <c r="BI15" t="s">
        <v>503</v>
      </c>
      <c r="BJ15" t="s">
        <v>503</v>
      </c>
      <c r="BK15" t="s">
        <v>503</v>
      </c>
      <c r="BL15">
        <v>414933</v>
      </c>
      <c r="BM15">
        <v>321092913</v>
      </c>
      <c r="BN15">
        <v>0</v>
      </c>
      <c r="BO15">
        <v>0</v>
      </c>
      <c r="BP15">
        <v>0</v>
      </c>
      <c r="BQ15">
        <v>0</v>
      </c>
      <c r="BR15">
        <v>550000</v>
      </c>
      <c r="BS15">
        <v>11081070</v>
      </c>
      <c r="BT15">
        <v>11631070</v>
      </c>
      <c r="BU15">
        <v>0</v>
      </c>
      <c r="BV15" t="s">
        <v>503</v>
      </c>
      <c r="BW15">
        <v>5111377</v>
      </c>
      <c r="BX15">
        <v>5111377</v>
      </c>
      <c r="BY15" t="s">
        <v>503</v>
      </c>
      <c r="BZ15" t="s">
        <v>503</v>
      </c>
      <c r="CA15" t="s">
        <v>503</v>
      </c>
      <c r="CB15" t="s">
        <v>503</v>
      </c>
      <c r="CC15" t="s">
        <v>503</v>
      </c>
      <c r="CD15" t="s">
        <v>503</v>
      </c>
      <c r="CE15" t="s">
        <v>503</v>
      </c>
      <c r="CF15">
        <v>59797</v>
      </c>
      <c r="CG15">
        <v>4098</v>
      </c>
      <c r="CH15">
        <v>192000</v>
      </c>
      <c r="CI15">
        <v>0</v>
      </c>
      <c r="CJ15">
        <v>0</v>
      </c>
      <c r="CK15">
        <v>21000</v>
      </c>
      <c r="CL15">
        <v>21000</v>
      </c>
      <c r="CM15">
        <v>68530516</v>
      </c>
      <c r="CN15">
        <v>44666601</v>
      </c>
      <c r="CO15">
        <v>8254214</v>
      </c>
      <c r="CP15">
        <v>12594</v>
      </c>
      <c r="CQ15">
        <v>9345795</v>
      </c>
      <c r="CR15">
        <v>26422055</v>
      </c>
      <c r="CS15">
        <v>0</v>
      </c>
      <c r="CT15">
        <v>0</v>
      </c>
      <c r="CU15">
        <v>78527</v>
      </c>
      <c r="CV15">
        <v>7681</v>
      </c>
      <c r="CW15">
        <v>0</v>
      </c>
      <c r="CX15">
        <v>9</v>
      </c>
      <c r="CY15" t="s">
        <v>503</v>
      </c>
      <c r="CZ15" t="s">
        <v>503</v>
      </c>
      <c r="DA15" t="s">
        <v>503</v>
      </c>
      <c r="DB15" t="s">
        <v>503</v>
      </c>
      <c r="DC15" t="s">
        <v>503</v>
      </c>
      <c r="DD15" t="s">
        <v>503</v>
      </c>
      <c r="DE15" t="s">
        <v>503</v>
      </c>
      <c r="DF15" t="s">
        <v>503</v>
      </c>
      <c r="DG15" t="s">
        <v>503</v>
      </c>
      <c r="DH15">
        <v>0</v>
      </c>
      <c r="DI15" t="s">
        <v>503</v>
      </c>
      <c r="DJ15" t="s">
        <v>503</v>
      </c>
      <c r="DK15">
        <v>559482</v>
      </c>
    </row>
    <row r="16" spans="1:115">
      <c r="A16" t="s">
        <v>516</v>
      </c>
      <c r="B16">
        <v>20131231</v>
      </c>
      <c r="C16">
        <v>1070345</v>
      </c>
      <c r="D16">
        <v>129685180</v>
      </c>
      <c r="E16">
        <v>0</v>
      </c>
      <c r="F16" t="s">
        <v>503</v>
      </c>
      <c r="G16" t="s">
        <v>503</v>
      </c>
      <c r="H16" t="s">
        <v>503</v>
      </c>
      <c r="I16" t="s">
        <v>503</v>
      </c>
      <c r="J16" t="s">
        <v>503</v>
      </c>
      <c r="K16" t="s">
        <v>503</v>
      </c>
      <c r="L16">
        <v>1202854</v>
      </c>
      <c r="M16" t="s">
        <v>503</v>
      </c>
      <c r="N16" t="s">
        <v>503</v>
      </c>
      <c r="O16" t="s">
        <v>503</v>
      </c>
      <c r="P16" t="s">
        <v>503</v>
      </c>
      <c r="Q16" t="s">
        <v>503</v>
      </c>
      <c r="R16" t="s">
        <v>503</v>
      </c>
      <c r="S16" t="s">
        <v>503</v>
      </c>
      <c r="T16" t="s">
        <v>503</v>
      </c>
      <c r="U16" t="s">
        <v>503</v>
      </c>
      <c r="V16">
        <v>174422686</v>
      </c>
      <c r="W16">
        <v>2857142</v>
      </c>
      <c r="X16">
        <v>287170</v>
      </c>
      <c r="Y16">
        <v>0</v>
      </c>
      <c r="Z16">
        <v>209256</v>
      </c>
      <c r="AA16">
        <v>27391</v>
      </c>
      <c r="AB16">
        <v>0</v>
      </c>
      <c r="AC16">
        <v>250</v>
      </c>
      <c r="AD16">
        <v>426197</v>
      </c>
      <c r="AE16">
        <v>0</v>
      </c>
      <c r="AF16">
        <v>0</v>
      </c>
      <c r="AG16">
        <v>13568</v>
      </c>
      <c r="AH16">
        <v>277187</v>
      </c>
      <c r="AI16" t="s">
        <v>503</v>
      </c>
      <c r="AJ16">
        <v>4097911</v>
      </c>
      <c r="AK16">
        <v>2372841</v>
      </c>
      <c r="AL16">
        <v>6225382</v>
      </c>
      <c r="AM16">
        <v>0</v>
      </c>
      <c r="AN16">
        <v>0</v>
      </c>
      <c r="AO16">
        <v>6909</v>
      </c>
      <c r="AP16">
        <v>337515</v>
      </c>
      <c r="AQ16" t="s">
        <v>503</v>
      </c>
      <c r="AR16">
        <v>8942647</v>
      </c>
      <c r="AS16">
        <v>1093001</v>
      </c>
      <c r="AT16">
        <v>4532696</v>
      </c>
      <c r="AU16">
        <v>3836238</v>
      </c>
      <c r="AV16">
        <v>0</v>
      </c>
      <c r="AW16">
        <v>10101482</v>
      </c>
      <c r="AX16">
        <v>17987080</v>
      </c>
      <c r="AY16">
        <v>37550497</v>
      </c>
      <c r="AZ16" t="s">
        <v>503</v>
      </c>
      <c r="BA16" t="s">
        <v>503</v>
      </c>
      <c r="BB16" t="s">
        <v>503</v>
      </c>
      <c r="BC16" t="s">
        <v>503</v>
      </c>
      <c r="BD16" t="s">
        <v>503</v>
      </c>
      <c r="BE16" t="s">
        <v>503</v>
      </c>
      <c r="BF16" t="s">
        <v>503</v>
      </c>
      <c r="BG16" t="s">
        <v>503</v>
      </c>
      <c r="BH16" t="s">
        <v>503</v>
      </c>
      <c r="BI16" t="s">
        <v>503</v>
      </c>
      <c r="BJ16" t="s">
        <v>503</v>
      </c>
      <c r="BK16" t="s">
        <v>503</v>
      </c>
      <c r="BL16">
        <v>6295</v>
      </c>
      <c r="BM16">
        <v>1186752164</v>
      </c>
      <c r="BN16">
        <v>240024096</v>
      </c>
      <c r="BO16">
        <v>0</v>
      </c>
      <c r="BP16">
        <v>5427541</v>
      </c>
      <c r="BQ16">
        <v>5427541</v>
      </c>
      <c r="BR16">
        <v>4006897</v>
      </c>
      <c r="BS16">
        <v>59879662</v>
      </c>
      <c r="BT16">
        <v>63886559</v>
      </c>
      <c r="BU16">
        <v>342598</v>
      </c>
      <c r="BV16" t="s">
        <v>503</v>
      </c>
      <c r="BW16">
        <v>17845747</v>
      </c>
      <c r="BX16">
        <v>18188345</v>
      </c>
      <c r="BY16" t="s">
        <v>503</v>
      </c>
      <c r="BZ16" t="s">
        <v>503</v>
      </c>
      <c r="CA16" t="s">
        <v>503</v>
      </c>
      <c r="CB16" t="s">
        <v>503</v>
      </c>
      <c r="CC16" t="s">
        <v>503</v>
      </c>
      <c r="CD16" t="s">
        <v>503</v>
      </c>
      <c r="CE16" t="s">
        <v>503</v>
      </c>
      <c r="CF16">
        <v>206625</v>
      </c>
      <c r="CG16">
        <v>488519</v>
      </c>
      <c r="CH16">
        <v>4407000</v>
      </c>
      <c r="CI16">
        <v>2592000</v>
      </c>
      <c r="CJ16">
        <v>2241000</v>
      </c>
      <c r="CK16">
        <v>211000</v>
      </c>
      <c r="CL16">
        <v>562000</v>
      </c>
      <c r="CM16">
        <v>115059100</v>
      </c>
      <c r="CN16">
        <v>56033440</v>
      </c>
      <c r="CO16">
        <v>6759203</v>
      </c>
      <c r="CP16">
        <v>12309</v>
      </c>
      <c r="CQ16">
        <v>7171081</v>
      </c>
      <c r="CR16">
        <v>17987080</v>
      </c>
      <c r="CS16">
        <v>0</v>
      </c>
      <c r="CT16">
        <v>945526</v>
      </c>
      <c r="CU16">
        <v>1535083</v>
      </c>
      <c r="CV16">
        <v>744286</v>
      </c>
      <c r="CW16">
        <v>39746</v>
      </c>
      <c r="CX16">
        <v>6</v>
      </c>
      <c r="CY16" t="s">
        <v>503</v>
      </c>
      <c r="CZ16" t="s">
        <v>503</v>
      </c>
      <c r="DA16" t="s">
        <v>503</v>
      </c>
      <c r="DB16" t="s">
        <v>503</v>
      </c>
      <c r="DC16" t="s">
        <v>503</v>
      </c>
      <c r="DD16" t="s">
        <v>503</v>
      </c>
      <c r="DE16" t="s">
        <v>503</v>
      </c>
      <c r="DF16" t="s">
        <v>503</v>
      </c>
      <c r="DG16" t="s">
        <v>503</v>
      </c>
      <c r="DH16">
        <v>0</v>
      </c>
      <c r="DI16" t="s">
        <v>503</v>
      </c>
      <c r="DJ16" t="s">
        <v>503</v>
      </c>
      <c r="DK16">
        <v>6808392</v>
      </c>
    </row>
    <row r="17" spans="1:115">
      <c r="A17" t="s">
        <v>517</v>
      </c>
      <c r="B17">
        <v>20131231</v>
      </c>
      <c r="C17">
        <v>2380443</v>
      </c>
      <c r="D17">
        <v>911595000</v>
      </c>
      <c r="E17">
        <v>338487000</v>
      </c>
      <c r="F17" t="s">
        <v>503</v>
      </c>
      <c r="G17" t="s">
        <v>503</v>
      </c>
      <c r="H17" t="s">
        <v>503</v>
      </c>
      <c r="I17" t="s">
        <v>503</v>
      </c>
      <c r="J17" t="s">
        <v>503</v>
      </c>
      <c r="K17" t="s">
        <v>503</v>
      </c>
      <c r="L17">
        <v>1430452000</v>
      </c>
      <c r="M17" t="s">
        <v>503</v>
      </c>
      <c r="N17" t="s">
        <v>503</v>
      </c>
      <c r="O17" t="s">
        <v>503</v>
      </c>
      <c r="P17" t="s">
        <v>503</v>
      </c>
      <c r="Q17" t="s">
        <v>503</v>
      </c>
      <c r="R17" t="s">
        <v>503</v>
      </c>
      <c r="S17" t="s">
        <v>503</v>
      </c>
      <c r="T17" t="s">
        <v>503</v>
      </c>
      <c r="U17" t="s">
        <v>503</v>
      </c>
      <c r="V17">
        <v>1517513700</v>
      </c>
      <c r="W17">
        <v>40327000</v>
      </c>
      <c r="X17">
        <v>20922000</v>
      </c>
      <c r="Y17">
        <v>2025000</v>
      </c>
      <c r="Z17">
        <v>4787000</v>
      </c>
      <c r="AA17">
        <v>1932000</v>
      </c>
      <c r="AB17">
        <v>3392000</v>
      </c>
      <c r="AC17">
        <v>2808000</v>
      </c>
      <c r="AD17">
        <v>27547000</v>
      </c>
      <c r="AE17">
        <v>0</v>
      </c>
      <c r="AF17">
        <v>28863000</v>
      </c>
      <c r="AG17">
        <v>30597000</v>
      </c>
      <c r="AH17">
        <v>176252000</v>
      </c>
      <c r="AI17" t="s">
        <v>503</v>
      </c>
      <c r="AJ17">
        <v>336644000</v>
      </c>
      <c r="AK17">
        <v>0</v>
      </c>
      <c r="AL17">
        <v>19856000</v>
      </c>
      <c r="AM17">
        <v>0</v>
      </c>
      <c r="AN17">
        <v>11108000</v>
      </c>
      <c r="AO17">
        <v>25386000</v>
      </c>
      <c r="AP17">
        <v>50592000</v>
      </c>
      <c r="AQ17" t="s">
        <v>503</v>
      </c>
      <c r="AR17">
        <v>106942000</v>
      </c>
      <c r="AS17">
        <v>0</v>
      </c>
      <c r="AT17">
        <v>183904000</v>
      </c>
      <c r="AU17">
        <v>20742000</v>
      </c>
      <c r="AV17">
        <v>1011000</v>
      </c>
      <c r="AW17">
        <v>19709000</v>
      </c>
      <c r="AX17">
        <v>79122000</v>
      </c>
      <c r="AY17">
        <v>310141000</v>
      </c>
      <c r="AZ17" t="s">
        <v>503</v>
      </c>
      <c r="BA17" t="s">
        <v>503</v>
      </c>
      <c r="BB17" t="s">
        <v>503</v>
      </c>
      <c r="BC17" t="s">
        <v>503</v>
      </c>
      <c r="BD17" t="s">
        <v>503</v>
      </c>
      <c r="BE17" t="s">
        <v>503</v>
      </c>
      <c r="BF17" t="s">
        <v>503</v>
      </c>
      <c r="BG17" t="s">
        <v>503</v>
      </c>
      <c r="BH17" t="s">
        <v>503</v>
      </c>
      <c r="BI17" t="s">
        <v>503</v>
      </c>
      <c r="BJ17" t="s">
        <v>503</v>
      </c>
      <c r="BK17" t="s">
        <v>503</v>
      </c>
      <c r="BL17">
        <v>1505076000</v>
      </c>
      <c r="BM17">
        <v>9584773000</v>
      </c>
      <c r="BN17">
        <v>865755000</v>
      </c>
      <c r="BO17">
        <v>91000000</v>
      </c>
      <c r="BP17">
        <v>280000000</v>
      </c>
      <c r="BQ17">
        <v>371000000</v>
      </c>
      <c r="BR17">
        <v>25260109000</v>
      </c>
      <c r="BS17">
        <v>25095131000</v>
      </c>
      <c r="BT17">
        <v>50355240000</v>
      </c>
      <c r="BU17">
        <v>273695000</v>
      </c>
      <c r="BV17" t="s">
        <v>503</v>
      </c>
      <c r="BW17">
        <v>35000</v>
      </c>
      <c r="BX17">
        <v>273730000</v>
      </c>
      <c r="BY17" t="s">
        <v>503</v>
      </c>
      <c r="BZ17" t="s">
        <v>503</v>
      </c>
      <c r="CA17" t="s">
        <v>503</v>
      </c>
      <c r="CB17" t="s">
        <v>503</v>
      </c>
      <c r="CC17" t="s">
        <v>503</v>
      </c>
      <c r="CD17" t="s">
        <v>503</v>
      </c>
      <c r="CE17" t="s">
        <v>503</v>
      </c>
      <c r="CF17">
        <v>0</v>
      </c>
      <c r="CG17">
        <v>43003000</v>
      </c>
      <c r="CH17">
        <v>346666000</v>
      </c>
      <c r="CI17">
        <v>281048000</v>
      </c>
      <c r="CJ17">
        <v>0</v>
      </c>
      <c r="CK17">
        <v>38370000</v>
      </c>
      <c r="CL17">
        <v>319418000</v>
      </c>
      <c r="CM17">
        <v>832802000</v>
      </c>
      <c r="CN17">
        <v>65907000</v>
      </c>
      <c r="CO17">
        <v>36061000</v>
      </c>
      <c r="CP17">
        <v>11806000</v>
      </c>
      <c r="CQ17">
        <v>41045000</v>
      </c>
      <c r="CR17">
        <v>79122000</v>
      </c>
      <c r="CS17">
        <v>620040000</v>
      </c>
      <c r="CT17">
        <v>609554000</v>
      </c>
      <c r="CU17">
        <v>844096000</v>
      </c>
      <c r="CV17">
        <v>764456000</v>
      </c>
      <c r="CW17">
        <v>0</v>
      </c>
      <c r="CX17">
        <v>51</v>
      </c>
      <c r="CY17" t="s">
        <v>503</v>
      </c>
      <c r="CZ17" t="s">
        <v>503</v>
      </c>
      <c r="DA17" t="s">
        <v>503</v>
      </c>
      <c r="DB17" t="s">
        <v>503</v>
      </c>
      <c r="DC17" t="s">
        <v>503</v>
      </c>
      <c r="DD17" t="s">
        <v>503</v>
      </c>
      <c r="DE17" t="s">
        <v>503</v>
      </c>
      <c r="DF17" t="s">
        <v>503</v>
      </c>
      <c r="DG17" t="s">
        <v>503</v>
      </c>
      <c r="DH17">
        <v>5653000</v>
      </c>
      <c r="DI17" t="s">
        <v>503</v>
      </c>
      <c r="DJ17" t="s">
        <v>503</v>
      </c>
      <c r="DK17">
        <v>138305000</v>
      </c>
    </row>
    <row r="18" spans="1:115">
      <c r="A18" t="s">
        <v>518</v>
      </c>
      <c r="B18">
        <v>20131231</v>
      </c>
      <c r="C18">
        <v>3232316</v>
      </c>
      <c r="D18">
        <v>290013881</v>
      </c>
      <c r="E18">
        <v>61267880</v>
      </c>
      <c r="F18" t="s">
        <v>503</v>
      </c>
      <c r="G18" t="s">
        <v>503</v>
      </c>
      <c r="H18" t="s">
        <v>503</v>
      </c>
      <c r="I18" t="s">
        <v>503</v>
      </c>
      <c r="J18" t="s">
        <v>503</v>
      </c>
      <c r="K18" t="s">
        <v>503</v>
      </c>
      <c r="L18">
        <v>180380103</v>
      </c>
      <c r="M18" t="s">
        <v>503</v>
      </c>
      <c r="N18" t="s">
        <v>503</v>
      </c>
      <c r="O18" t="s">
        <v>503</v>
      </c>
      <c r="P18" t="s">
        <v>503</v>
      </c>
      <c r="Q18" t="s">
        <v>503</v>
      </c>
      <c r="R18" t="s">
        <v>503</v>
      </c>
      <c r="S18" t="s">
        <v>503</v>
      </c>
      <c r="T18" t="s">
        <v>503</v>
      </c>
      <c r="U18" t="s">
        <v>503</v>
      </c>
      <c r="V18">
        <v>405781917</v>
      </c>
      <c r="W18">
        <v>15442492</v>
      </c>
      <c r="X18">
        <v>215753</v>
      </c>
      <c r="Y18">
        <v>0</v>
      </c>
      <c r="Z18">
        <v>1592855</v>
      </c>
      <c r="AA18">
        <v>144246</v>
      </c>
      <c r="AB18">
        <v>0</v>
      </c>
      <c r="AC18">
        <v>0</v>
      </c>
      <c r="AD18">
        <v>18750</v>
      </c>
      <c r="AE18">
        <v>0</v>
      </c>
      <c r="AF18">
        <v>3784874</v>
      </c>
      <c r="AG18">
        <v>3324439</v>
      </c>
      <c r="AH18">
        <v>11187956</v>
      </c>
      <c r="AI18" t="s">
        <v>503</v>
      </c>
      <c r="AJ18">
        <v>35711365</v>
      </c>
      <c r="AK18">
        <v>20426</v>
      </c>
      <c r="AL18">
        <v>32449612</v>
      </c>
      <c r="AM18">
        <v>5299748</v>
      </c>
      <c r="AN18">
        <v>47052</v>
      </c>
      <c r="AO18">
        <v>5724142</v>
      </c>
      <c r="AP18">
        <v>11383894</v>
      </c>
      <c r="AQ18" t="s">
        <v>503</v>
      </c>
      <c r="AR18">
        <v>54924874</v>
      </c>
      <c r="AS18">
        <v>3200418</v>
      </c>
      <c r="AT18">
        <v>18906707</v>
      </c>
      <c r="AU18">
        <v>11675690</v>
      </c>
      <c r="AV18">
        <v>3377917</v>
      </c>
      <c r="AW18">
        <v>9270216</v>
      </c>
      <c r="AX18">
        <v>0</v>
      </c>
      <c r="AY18">
        <v>50430948</v>
      </c>
      <c r="AZ18" t="s">
        <v>503</v>
      </c>
      <c r="BA18" t="s">
        <v>503</v>
      </c>
      <c r="BB18" t="s">
        <v>503</v>
      </c>
      <c r="BC18" t="s">
        <v>503</v>
      </c>
      <c r="BD18" t="s">
        <v>503</v>
      </c>
      <c r="BE18" t="s">
        <v>503</v>
      </c>
      <c r="BF18" t="s">
        <v>503</v>
      </c>
      <c r="BG18" t="s">
        <v>503</v>
      </c>
      <c r="BH18" t="s">
        <v>503</v>
      </c>
      <c r="BI18" t="s">
        <v>503</v>
      </c>
      <c r="BJ18" t="s">
        <v>503</v>
      </c>
      <c r="BK18" t="s">
        <v>503</v>
      </c>
      <c r="BL18">
        <v>167118418</v>
      </c>
      <c r="BM18">
        <v>1061322343</v>
      </c>
      <c r="BN18">
        <v>42774610</v>
      </c>
      <c r="BO18">
        <v>46663581</v>
      </c>
      <c r="BP18">
        <v>2071642</v>
      </c>
      <c r="BQ18">
        <v>48735223</v>
      </c>
      <c r="BR18">
        <v>2035971564</v>
      </c>
      <c r="BS18">
        <v>3157854846</v>
      </c>
      <c r="BT18">
        <v>5193826410</v>
      </c>
      <c r="BU18">
        <v>23802657</v>
      </c>
      <c r="BV18" t="s">
        <v>503</v>
      </c>
      <c r="BW18">
        <v>54905569</v>
      </c>
      <c r="BX18">
        <v>78708226</v>
      </c>
      <c r="BY18" t="s">
        <v>503</v>
      </c>
      <c r="BZ18" t="s">
        <v>503</v>
      </c>
      <c r="CA18" t="s">
        <v>503</v>
      </c>
      <c r="CB18" t="s">
        <v>503</v>
      </c>
      <c r="CC18" t="s">
        <v>503</v>
      </c>
      <c r="CD18" t="s">
        <v>503</v>
      </c>
      <c r="CE18" t="s">
        <v>503</v>
      </c>
      <c r="CF18">
        <v>1364426</v>
      </c>
      <c r="CG18">
        <v>4205968</v>
      </c>
      <c r="CH18">
        <v>43465000</v>
      </c>
      <c r="CI18">
        <v>1857671</v>
      </c>
      <c r="CJ18">
        <v>1004378</v>
      </c>
      <c r="CK18">
        <v>44670</v>
      </c>
      <c r="CL18">
        <v>897963</v>
      </c>
      <c r="CM18">
        <v>257324734</v>
      </c>
      <c r="CN18">
        <v>47572201</v>
      </c>
      <c r="CO18">
        <v>6747064</v>
      </c>
      <c r="CP18">
        <v>129153</v>
      </c>
      <c r="CQ18">
        <v>9164831</v>
      </c>
      <c r="CR18">
        <v>0</v>
      </c>
      <c r="CS18">
        <v>170098377</v>
      </c>
      <c r="CT18">
        <v>169321098</v>
      </c>
      <c r="CU18">
        <v>77885508</v>
      </c>
      <c r="CV18">
        <v>73419815</v>
      </c>
      <c r="CW18">
        <v>223198621</v>
      </c>
      <c r="CX18">
        <v>8</v>
      </c>
      <c r="CY18" t="s">
        <v>503</v>
      </c>
      <c r="CZ18" t="s">
        <v>503</v>
      </c>
      <c r="DA18" t="s">
        <v>503</v>
      </c>
      <c r="DB18" t="s">
        <v>503</v>
      </c>
      <c r="DC18" t="s">
        <v>503</v>
      </c>
      <c r="DD18" t="s">
        <v>503</v>
      </c>
      <c r="DE18" t="s">
        <v>503</v>
      </c>
      <c r="DF18" t="s">
        <v>503</v>
      </c>
      <c r="DG18" t="s">
        <v>503</v>
      </c>
      <c r="DH18">
        <v>4000000</v>
      </c>
      <c r="DI18" t="s">
        <v>503</v>
      </c>
      <c r="DJ18" t="s">
        <v>503</v>
      </c>
      <c r="DK18">
        <v>39638238</v>
      </c>
    </row>
    <row r="19" spans="1:115">
      <c r="A19" t="s">
        <v>519</v>
      </c>
      <c r="B19">
        <v>20131231</v>
      </c>
      <c r="C19">
        <v>1068191</v>
      </c>
      <c r="D19">
        <v>59476344</v>
      </c>
      <c r="E19">
        <v>0</v>
      </c>
      <c r="F19" t="s">
        <v>503</v>
      </c>
      <c r="G19" t="s">
        <v>503</v>
      </c>
      <c r="H19" t="s">
        <v>503</v>
      </c>
      <c r="I19" t="s">
        <v>503</v>
      </c>
      <c r="J19" t="s">
        <v>503</v>
      </c>
      <c r="K19" t="s">
        <v>503</v>
      </c>
      <c r="L19">
        <v>318364</v>
      </c>
      <c r="M19" t="s">
        <v>503</v>
      </c>
      <c r="N19" t="s">
        <v>503</v>
      </c>
      <c r="O19" t="s">
        <v>503</v>
      </c>
      <c r="P19" t="s">
        <v>503</v>
      </c>
      <c r="Q19" t="s">
        <v>503</v>
      </c>
      <c r="R19" t="s">
        <v>503</v>
      </c>
      <c r="S19" t="s">
        <v>503</v>
      </c>
      <c r="T19" t="s">
        <v>503</v>
      </c>
      <c r="U19" t="s">
        <v>503</v>
      </c>
      <c r="V19">
        <v>64612414</v>
      </c>
      <c r="W19">
        <v>933096</v>
      </c>
      <c r="X19">
        <v>177086</v>
      </c>
      <c r="Y19">
        <v>285874</v>
      </c>
      <c r="Z19">
        <v>41271</v>
      </c>
      <c r="AA19">
        <v>84136</v>
      </c>
      <c r="AB19">
        <v>0</v>
      </c>
      <c r="AC19">
        <v>350</v>
      </c>
      <c r="AD19">
        <v>992</v>
      </c>
      <c r="AE19">
        <v>0</v>
      </c>
      <c r="AF19">
        <v>7040</v>
      </c>
      <c r="AG19">
        <v>1532</v>
      </c>
      <c r="AH19">
        <v>19389</v>
      </c>
      <c r="AI19" t="s">
        <v>503</v>
      </c>
      <c r="AJ19">
        <v>1550416</v>
      </c>
      <c r="AK19">
        <v>1123</v>
      </c>
      <c r="AL19">
        <v>210350</v>
      </c>
      <c r="AM19">
        <v>0</v>
      </c>
      <c r="AN19">
        <v>0</v>
      </c>
      <c r="AO19">
        <v>12998</v>
      </c>
      <c r="AP19">
        <v>89026</v>
      </c>
      <c r="AQ19" t="s">
        <v>503</v>
      </c>
      <c r="AR19">
        <v>313497</v>
      </c>
      <c r="AS19">
        <v>65000</v>
      </c>
      <c r="AT19">
        <v>1283977</v>
      </c>
      <c r="AU19">
        <v>1100860</v>
      </c>
      <c r="AV19">
        <v>0</v>
      </c>
      <c r="AW19">
        <v>4735276</v>
      </c>
      <c r="AX19">
        <v>8018797</v>
      </c>
      <c r="AY19">
        <v>15666103</v>
      </c>
      <c r="AZ19" t="s">
        <v>503</v>
      </c>
      <c r="BA19" t="s">
        <v>503</v>
      </c>
      <c r="BB19" t="s">
        <v>503</v>
      </c>
      <c r="BC19" t="s">
        <v>503</v>
      </c>
      <c r="BD19" t="s">
        <v>503</v>
      </c>
      <c r="BE19" t="s">
        <v>503</v>
      </c>
      <c r="BF19" t="s">
        <v>503</v>
      </c>
      <c r="BG19" t="s">
        <v>503</v>
      </c>
      <c r="BH19" t="s">
        <v>503</v>
      </c>
      <c r="BI19" t="s">
        <v>503</v>
      </c>
      <c r="BJ19" t="s">
        <v>503</v>
      </c>
      <c r="BK19" t="s">
        <v>503</v>
      </c>
      <c r="BL19">
        <v>515454</v>
      </c>
      <c r="BM19">
        <v>302706092</v>
      </c>
      <c r="BN19">
        <v>79935242</v>
      </c>
      <c r="BO19">
        <v>58472</v>
      </c>
      <c r="BP19">
        <v>883112</v>
      </c>
      <c r="BQ19">
        <v>941584</v>
      </c>
      <c r="BR19">
        <v>25437</v>
      </c>
      <c r="BS19">
        <v>7554802</v>
      </c>
      <c r="BT19">
        <v>7580239</v>
      </c>
      <c r="BU19">
        <v>35572</v>
      </c>
      <c r="BV19" t="s">
        <v>503</v>
      </c>
      <c r="BW19">
        <v>6987762</v>
      </c>
      <c r="BX19">
        <v>7023334</v>
      </c>
      <c r="BY19" t="s">
        <v>503</v>
      </c>
      <c r="BZ19" t="s">
        <v>503</v>
      </c>
      <c r="CA19" t="s">
        <v>503</v>
      </c>
      <c r="CB19" t="s">
        <v>503</v>
      </c>
      <c r="CC19" t="s">
        <v>503</v>
      </c>
      <c r="CD19" t="s">
        <v>503</v>
      </c>
      <c r="CE19" t="s">
        <v>503</v>
      </c>
      <c r="CF19">
        <v>3836667</v>
      </c>
      <c r="CG19">
        <v>883774</v>
      </c>
      <c r="CH19">
        <v>834000</v>
      </c>
      <c r="CI19">
        <v>316000</v>
      </c>
      <c r="CJ19">
        <v>316000</v>
      </c>
      <c r="CK19">
        <v>0</v>
      </c>
      <c r="CL19">
        <v>0</v>
      </c>
      <c r="CM19">
        <v>53377021</v>
      </c>
      <c r="CN19">
        <v>28309568</v>
      </c>
      <c r="CO19">
        <v>2703408</v>
      </c>
      <c r="CP19">
        <v>-6089</v>
      </c>
      <c r="CQ19">
        <v>2859467</v>
      </c>
      <c r="CR19">
        <v>8026853</v>
      </c>
      <c r="CS19">
        <v>0</v>
      </c>
      <c r="CT19">
        <v>0</v>
      </c>
      <c r="CU19">
        <v>321044</v>
      </c>
      <c r="CV19">
        <v>196296</v>
      </c>
      <c r="CW19">
        <v>0</v>
      </c>
      <c r="CX19">
        <v>4</v>
      </c>
      <c r="CY19" t="s">
        <v>503</v>
      </c>
      <c r="CZ19" t="s">
        <v>503</v>
      </c>
      <c r="DA19" t="s">
        <v>503</v>
      </c>
      <c r="DB19" t="s">
        <v>503</v>
      </c>
      <c r="DC19" t="s">
        <v>503</v>
      </c>
      <c r="DD19" t="s">
        <v>503</v>
      </c>
      <c r="DE19" t="s">
        <v>503</v>
      </c>
      <c r="DF19" t="s">
        <v>503</v>
      </c>
      <c r="DG19" t="s">
        <v>503</v>
      </c>
      <c r="DH19">
        <v>462193</v>
      </c>
      <c r="DI19" t="s">
        <v>503</v>
      </c>
      <c r="DJ19" t="s">
        <v>503</v>
      </c>
      <c r="DK19">
        <v>2909136</v>
      </c>
    </row>
    <row r="20" spans="1:115">
      <c r="A20" t="s">
        <v>520</v>
      </c>
      <c r="B20">
        <v>20131231</v>
      </c>
      <c r="C20">
        <v>1039502</v>
      </c>
      <c r="D20">
        <v>2415689000</v>
      </c>
      <c r="E20">
        <v>359150000</v>
      </c>
      <c r="F20" t="s">
        <v>503</v>
      </c>
      <c r="G20" t="s">
        <v>503</v>
      </c>
      <c r="H20" t="s">
        <v>503</v>
      </c>
      <c r="I20" t="s">
        <v>503</v>
      </c>
      <c r="J20" t="s">
        <v>503</v>
      </c>
      <c r="K20" t="s">
        <v>503</v>
      </c>
      <c r="L20">
        <v>2699934000</v>
      </c>
      <c r="M20" t="s">
        <v>503</v>
      </c>
      <c r="N20" t="s">
        <v>503</v>
      </c>
      <c r="O20" t="s">
        <v>503</v>
      </c>
      <c r="P20" t="s">
        <v>503</v>
      </c>
      <c r="Q20" t="s">
        <v>503</v>
      </c>
      <c r="R20" t="s">
        <v>503</v>
      </c>
      <c r="S20" t="s">
        <v>503</v>
      </c>
      <c r="T20" t="s">
        <v>503</v>
      </c>
      <c r="U20" t="s">
        <v>503</v>
      </c>
      <c r="V20">
        <v>3569551800</v>
      </c>
      <c r="W20">
        <v>80757000</v>
      </c>
      <c r="X20">
        <v>44077000</v>
      </c>
      <c r="Y20">
        <v>17747000</v>
      </c>
      <c r="Z20">
        <v>27386000</v>
      </c>
      <c r="AA20">
        <v>2329000</v>
      </c>
      <c r="AB20">
        <v>1073000</v>
      </c>
      <c r="AC20">
        <v>940000</v>
      </c>
      <c r="AD20">
        <v>13404000</v>
      </c>
      <c r="AE20">
        <v>814000</v>
      </c>
      <c r="AF20">
        <v>32728000</v>
      </c>
      <c r="AG20">
        <v>21984000</v>
      </c>
      <c r="AH20">
        <v>181292000</v>
      </c>
      <c r="AI20" t="s">
        <v>503</v>
      </c>
      <c r="AJ20">
        <v>421963000</v>
      </c>
      <c r="AK20">
        <v>80231000</v>
      </c>
      <c r="AL20">
        <v>260821000</v>
      </c>
      <c r="AM20">
        <v>0</v>
      </c>
      <c r="AN20">
        <v>44506000</v>
      </c>
      <c r="AO20">
        <v>20579000</v>
      </c>
      <c r="AP20">
        <v>138121000</v>
      </c>
      <c r="AQ20" t="s">
        <v>503</v>
      </c>
      <c r="AR20">
        <v>544258000</v>
      </c>
      <c r="AS20">
        <v>40070000</v>
      </c>
      <c r="AT20">
        <v>177536000</v>
      </c>
      <c r="AU20">
        <v>35023000</v>
      </c>
      <c r="AV20">
        <v>72740000</v>
      </c>
      <c r="AW20">
        <v>43206000</v>
      </c>
      <c r="AX20">
        <v>219657000</v>
      </c>
      <c r="AY20">
        <v>598997000</v>
      </c>
      <c r="AZ20" t="s">
        <v>503</v>
      </c>
      <c r="BA20" t="s">
        <v>503</v>
      </c>
      <c r="BB20" t="s">
        <v>503</v>
      </c>
      <c r="BC20" t="s">
        <v>503</v>
      </c>
      <c r="BD20" t="s">
        <v>503</v>
      </c>
      <c r="BE20" t="s">
        <v>503</v>
      </c>
      <c r="BF20" t="s">
        <v>503</v>
      </c>
      <c r="BG20" t="s">
        <v>503</v>
      </c>
      <c r="BH20" t="s">
        <v>503</v>
      </c>
      <c r="BI20" t="s">
        <v>503</v>
      </c>
      <c r="BJ20" t="s">
        <v>503</v>
      </c>
      <c r="BK20" t="s">
        <v>503</v>
      </c>
      <c r="BL20">
        <v>18348303000</v>
      </c>
      <c r="BM20">
        <v>321458431000</v>
      </c>
      <c r="BN20">
        <v>21320085000</v>
      </c>
      <c r="BO20">
        <v>68576000</v>
      </c>
      <c r="BP20">
        <v>439158000</v>
      </c>
      <c r="BQ20">
        <v>507734000</v>
      </c>
      <c r="BR20">
        <v>34289023000</v>
      </c>
      <c r="BS20">
        <v>33714639000</v>
      </c>
      <c r="BT20">
        <v>68003662000</v>
      </c>
      <c r="BU20">
        <v>376618000</v>
      </c>
      <c r="BV20" t="s">
        <v>503</v>
      </c>
      <c r="BW20">
        <v>328936000</v>
      </c>
      <c r="BX20">
        <v>705554000</v>
      </c>
      <c r="BY20" t="s">
        <v>503</v>
      </c>
      <c r="BZ20" t="s">
        <v>503</v>
      </c>
      <c r="CA20" t="s">
        <v>503</v>
      </c>
      <c r="CB20" t="s">
        <v>503</v>
      </c>
      <c r="CC20" t="s">
        <v>503</v>
      </c>
      <c r="CD20" t="s">
        <v>503</v>
      </c>
      <c r="CE20" t="s">
        <v>503</v>
      </c>
      <c r="CF20">
        <v>24026000</v>
      </c>
      <c r="CG20">
        <v>69310000</v>
      </c>
      <c r="CH20">
        <v>692557000</v>
      </c>
      <c r="CI20">
        <v>710927000</v>
      </c>
      <c r="CJ20">
        <v>181693000</v>
      </c>
      <c r="CK20">
        <v>144500000</v>
      </c>
      <c r="CL20">
        <v>673734000</v>
      </c>
      <c r="CM20">
        <v>2204024000</v>
      </c>
      <c r="CN20">
        <v>515743000</v>
      </c>
      <c r="CO20">
        <v>96517000</v>
      </c>
      <c r="CP20">
        <v>24916000</v>
      </c>
      <c r="CQ20">
        <v>105867000</v>
      </c>
      <c r="CR20">
        <v>219657000</v>
      </c>
      <c r="CS20">
        <v>871455000</v>
      </c>
      <c r="CT20">
        <v>882127000</v>
      </c>
      <c r="CU20">
        <v>1180467000</v>
      </c>
      <c r="CV20">
        <v>1160149000</v>
      </c>
      <c r="CW20">
        <v>4487000</v>
      </c>
      <c r="CX20">
        <v>60</v>
      </c>
      <c r="CY20" t="s">
        <v>503</v>
      </c>
      <c r="CZ20" t="s">
        <v>503</v>
      </c>
      <c r="DA20" t="s">
        <v>503</v>
      </c>
      <c r="DB20" t="s">
        <v>503</v>
      </c>
      <c r="DC20" t="s">
        <v>503</v>
      </c>
      <c r="DD20" t="s">
        <v>503</v>
      </c>
      <c r="DE20" t="s">
        <v>503</v>
      </c>
      <c r="DF20" t="s">
        <v>503</v>
      </c>
      <c r="DG20" t="s">
        <v>503</v>
      </c>
      <c r="DH20">
        <v>10765000</v>
      </c>
      <c r="DI20" t="s">
        <v>503</v>
      </c>
      <c r="DJ20" t="s">
        <v>503</v>
      </c>
      <c r="DK20">
        <v>446323000</v>
      </c>
    </row>
    <row r="21" spans="1:115">
      <c r="A21" t="s">
        <v>521</v>
      </c>
      <c r="B21">
        <v>20131231</v>
      </c>
      <c r="C21">
        <v>1068025</v>
      </c>
      <c r="D21">
        <v>92991716</v>
      </c>
      <c r="E21">
        <v>347011</v>
      </c>
      <c r="F21" t="s">
        <v>503</v>
      </c>
      <c r="G21" t="s">
        <v>503</v>
      </c>
      <c r="H21" t="s">
        <v>503</v>
      </c>
      <c r="I21" t="s">
        <v>503</v>
      </c>
      <c r="J21" t="s">
        <v>503</v>
      </c>
      <c r="K21" t="s">
        <v>503</v>
      </c>
      <c r="L21">
        <v>160910</v>
      </c>
      <c r="M21" t="s">
        <v>503</v>
      </c>
      <c r="N21" t="s">
        <v>503</v>
      </c>
      <c r="O21" t="s">
        <v>503</v>
      </c>
      <c r="P21" t="s">
        <v>503</v>
      </c>
      <c r="Q21" t="s">
        <v>503</v>
      </c>
      <c r="R21" t="s">
        <v>503</v>
      </c>
      <c r="S21" t="s">
        <v>503</v>
      </c>
      <c r="T21" t="s">
        <v>503</v>
      </c>
      <c r="U21" t="s">
        <v>503</v>
      </c>
      <c r="V21">
        <v>134368815</v>
      </c>
      <c r="W21">
        <v>5147398</v>
      </c>
      <c r="X21">
        <v>622928</v>
      </c>
      <c r="Y21">
        <v>0</v>
      </c>
      <c r="Z21">
        <v>99683</v>
      </c>
      <c r="AA21">
        <v>0</v>
      </c>
      <c r="AB21">
        <v>0</v>
      </c>
      <c r="AC21">
        <v>0</v>
      </c>
      <c r="AD21">
        <v>107579</v>
      </c>
      <c r="AE21">
        <v>0</v>
      </c>
      <c r="AF21">
        <v>13898</v>
      </c>
      <c r="AG21">
        <v>49416</v>
      </c>
      <c r="AH21">
        <v>125420</v>
      </c>
      <c r="AI21" t="s">
        <v>503</v>
      </c>
      <c r="AJ21">
        <v>6166322</v>
      </c>
      <c r="AK21">
        <v>282623</v>
      </c>
      <c r="AL21">
        <v>238025</v>
      </c>
      <c r="AM21">
        <v>50000</v>
      </c>
      <c r="AN21">
        <v>3750</v>
      </c>
      <c r="AO21">
        <v>63851</v>
      </c>
      <c r="AP21">
        <v>86180</v>
      </c>
      <c r="AQ21" t="s">
        <v>503</v>
      </c>
      <c r="AR21">
        <v>724429</v>
      </c>
      <c r="AS21">
        <v>282019</v>
      </c>
      <c r="AT21">
        <v>4411423</v>
      </c>
      <c r="AU21">
        <v>2860876</v>
      </c>
      <c r="AV21">
        <v>0</v>
      </c>
      <c r="AW21">
        <v>6272633</v>
      </c>
      <c r="AX21">
        <v>11953521</v>
      </c>
      <c r="AY21">
        <v>26156038</v>
      </c>
      <c r="AZ21" t="s">
        <v>503</v>
      </c>
      <c r="BA21" t="s">
        <v>503</v>
      </c>
      <c r="BB21" t="s">
        <v>503</v>
      </c>
      <c r="BC21" t="s">
        <v>503</v>
      </c>
      <c r="BD21" t="s">
        <v>503</v>
      </c>
      <c r="BE21" t="s">
        <v>503</v>
      </c>
      <c r="BF21" t="s">
        <v>503</v>
      </c>
      <c r="BG21" t="s">
        <v>503</v>
      </c>
      <c r="BH21" t="s">
        <v>503</v>
      </c>
      <c r="BI21" t="s">
        <v>503</v>
      </c>
      <c r="BJ21" t="s">
        <v>503</v>
      </c>
      <c r="BK21" t="s">
        <v>503</v>
      </c>
      <c r="BL21">
        <v>11288</v>
      </c>
      <c r="BM21">
        <v>983712092</v>
      </c>
      <c r="BN21">
        <v>82230813</v>
      </c>
      <c r="BO21">
        <v>855147</v>
      </c>
      <c r="BP21">
        <v>4523421</v>
      </c>
      <c r="BQ21">
        <v>5378568</v>
      </c>
      <c r="BR21">
        <v>1705381</v>
      </c>
      <c r="BS21">
        <v>59855966</v>
      </c>
      <c r="BT21">
        <v>61561347</v>
      </c>
      <c r="BU21">
        <v>734901</v>
      </c>
      <c r="BV21" t="s">
        <v>503</v>
      </c>
      <c r="BW21">
        <v>12346380</v>
      </c>
      <c r="BX21">
        <v>13081281</v>
      </c>
      <c r="BY21" t="s">
        <v>503</v>
      </c>
      <c r="BZ21" t="s">
        <v>503</v>
      </c>
      <c r="CA21" t="s">
        <v>503</v>
      </c>
      <c r="CB21" t="s">
        <v>503</v>
      </c>
      <c r="CC21" t="s">
        <v>503</v>
      </c>
      <c r="CD21" t="s">
        <v>503</v>
      </c>
      <c r="CE21" t="s">
        <v>503</v>
      </c>
      <c r="CF21">
        <v>4755819</v>
      </c>
      <c r="CG21">
        <v>2764842</v>
      </c>
      <c r="CH21">
        <v>2218000</v>
      </c>
      <c r="CI21">
        <v>558000</v>
      </c>
      <c r="CJ21">
        <v>558000</v>
      </c>
      <c r="CK21">
        <v>27000</v>
      </c>
      <c r="CL21">
        <v>27000</v>
      </c>
      <c r="CM21">
        <v>82672197</v>
      </c>
      <c r="CN21">
        <v>41743959</v>
      </c>
      <c r="CO21">
        <v>4066949</v>
      </c>
      <c r="CP21">
        <v>65280</v>
      </c>
      <c r="CQ21">
        <v>4361591</v>
      </c>
      <c r="CR21">
        <v>11988775</v>
      </c>
      <c r="CS21">
        <v>531841</v>
      </c>
      <c r="CT21">
        <v>357955</v>
      </c>
      <c r="CU21">
        <v>1218550</v>
      </c>
      <c r="CV21">
        <v>913808</v>
      </c>
      <c r="CW21">
        <v>7569615</v>
      </c>
      <c r="CX21">
        <v>23</v>
      </c>
      <c r="CY21" t="s">
        <v>503</v>
      </c>
      <c r="CZ21" t="s">
        <v>503</v>
      </c>
      <c r="DA21" t="s">
        <v>503</v>
      </c>
      <c r="DB21" t="s">
        <v>503</v>
      </c>
      <c r="DC21" t="s">
        <v>503</v>
      </c>
      <c r="DD21" t="s">
        <v>503</v>
      </c>
      <c r="DE21" t="s">
        <v>503</v>
      </c>
      <c r="DF21" t="s">
        <v>503</v>
      </c>
      <c r="DG21" t="s">
        <v>503</v>
      </c>
      <c r="DH21">
        <v>375566</v>
      </c>
      <c r="DI21" t="s">
        <v>503</v>
      </c>
      <c r="DJ21" t="s">
        <v>503</v>
      </c>
      <c r="DK21">
        <v>1643516</v>
      </c>
    </row>
    <row r="22" spans="1:115">
      <c r="A22" t="s">
        <v>522</v>
      </c>
      <c r="B22">
        <v>20131231</v>
      </c>
      <c r="C22">
        <v>1037003</v>
      </c>
      <c r="D22">
        <v>85162391</v>
      </c>
      <c r="E22">
        <v>0</v>
      </c>
      <c r="F22" t="s">
        <v>503</v>
      </c>
      <c r="G22" t="s">
        <v>503</v>
      </c>
      <c r="H22" t="s">
        <v>503</v>
      </c>
      <c r="I22" t="s">
        <v>503</v>
      </c>
      <c r="J22" t="s">
        <v>503</v>
      </c>
      <c r="K22" t="s">
        <v>503</v>
      </c>
      <c r="L22">
        <v>0</v>
      </c>
      <c r="M22" t="s">
        <v>503</v>
      </c>
      <c r="N22" t="s">
        <v>503</v>
      </c>
      <c r="O22" t="s">
        <v>503</v>
      </c>
      <c r="P22" t="s">
        <v>503</v>
      </c>
      <c r="Q22" t="s">
        <v>503</v>
      </c>
      <c r="R22" t="s">
        <v>503</v>
      </c>
      <c r="S22" t="s">
        <v>503</v>
      </c>
      <c r="T22" t="s">
        <v>503</v>
      </c>
      <c r="U22" t="s">
        <v>503</v>
      </c>
      <c r="V22">
        <v>104645236</v>
      </c>
      <c r="W22">
        <v>1015866</v>
      </c>
      <c r="X22">
        <v>693813</v>
      </c>
      <c r="Y22">
        <v>0</v>
      </c>
      <c r="Z22">
        <v>2768</v>
      </c>
      <c r="AA22">
        <v>109912</v>
      </c>
      <c r="AB22">
        <v>0</v>
      </c>
      <c r="AC22">
        <v>745</v>
      </c>
      <c r="AD22">
        <v>14011</v>
      </c>
      <c r="AE22">
        <v>0</v>
      </c>
      <c r="AF22">
        <v>0</v>
      </c>
      <c r="AG22">
        <v>183539</v>
      </c>
      <c r="AH22">
        <v>49825</v>
      </c>
      <c r="AI22" t="s">
        <v>503</v>
      </c>
      <c r="AJ22">
        <v>2069734</v>
      </c>
      <c r="AK22">
        <v>995021</v>
      </c>
      <c r="AL22">
        <v>2334930</v>
      </c>
      <c r="AM22">
        <v>30000</v>
      </c>
      <c r="AN22">
        <v>1400000</v>
      </c>
      <c r="AO22">
        <v>192216</v>
      </c>
      <c r="AP22">
        <v>31104</v>
      </c>
      <c r="AQ22" t="s">
        <v>503</v>
      </c>
      <c r="AR22">
        <v>4983271</v>
      </c>
      <c r="AS22">
        <v>0</v>
      </c>
      <c r="AT22">
        <v>802479</v>
      </c>
      <c r="AU22">
        <v>2847055</v>
      </c>
      <c r="AV22">
        <v>0</v>
      </c>
      <c r="AW22">
        <v>2721610</v>
      </c>
      <c r="AX22">
        <v>15200214</v>
      </c>
      <c r="AY22">
        <v>21928216</v>
      </c>
      <c r="AZ22" t="s">
        <v>503</v>
      </c>
      <c r="BA22" t="s">
        <v>503</v>
      </c>
      <c r="BB22" t="s">
        <v>503</v>
      </c>
      <c r="BC22" t="s">
        <v>503</v>
      </c>
      <c r="BD22" t="s">
        <v>503</v>
      </c>
      <c r="BE22" t="s">
        <v>503</v>
      </c>
      <c r="BF22" t="s">
        <v>503</v>
      </c>
      <c r="BG22" t="s">
        <v>503</v>
      </c>
      <c r="BH22" t="s">
        <v>503</v>
      </c>
      <c r="BI22" t="s">
        <v>503</v>
      </c>
      <c r="BJ22" t="s">
        <v>503</v>
      </c>
      <c r="BK22" t="s">
        <v>503</v>
      </c>
      <c r="BL22">
        <v>108327</v>
      </c>
      <c r="BM22">
        <v>1594474130</v>
      </c>
      <c r="BN22">
        <v>100836317</v>
      </c>
      <c r="BO22">
        <v>0</v>
      </c>
      <c r="BP22">
        <v>25845374</v>
      </c>
      <c r="BQ22">
        <v>25845374</v>
      </c>
      <c r="BR22">
        <v>1374503</v>
      </c>
      <c r="BS22">
        <v>20033755</v>
      </c>
      <c r="BT22">
        <v>21408258</v>
      </c>
      <c r="BU22">
        <v>34050</v>
      </c>
      <c r="BV22" t="s">
        <v>503</v>
      </c>
      <c r="BW22">
        <v>4531260</v>
      </c>
      <c r="BX22">
        <v>4565310</v>
      </c>
      <c r="BY22" t="s">
        <v>503</v>
      </c>
      <c r="BZ22" t="s">
        <v>503</v>
      </c>
      <c r="CA22" t="s">
        <v>503</v>
      </c>
      <c r="CB22" t="s">
        <v>503</v>
      </c>
      <c r="CC22" t="s">
        <v>503</v>
      </c>
      <c r="CD22" t="s">
        <v>503</v>
      </c>
      <c r="CE22" t="s">
        <v>503</v>
      </c>
      <c r="CF22">
        <v>3966130</v>
      </c>
      <c r="CG22">
        <v>72549</v>
      </c>
      <c r="CH22">
        <v>272875</v>
      </c>
      <c r="CI22">
        <v>332839</v>
      </c>
      <c r="CJ22">
        <v>332839</v>
      </c>
      <c r="CK22">
        <v>30274</v>
      </c>
      <c r="CL22">
        <v>30274</v>
      </c>
      <c r="CM22">
        <v>73856859</v>
      </c>
      <c r="CN22">
        <v>38034788</v>
      </c>
      <c r="CO22">
        <v>4425921</v>
      </c>
      <c r="CP22">
        <v>31316</v>
      </c>
      <c r="CQ22">
        <v>4710026</v>
      </c>
      <c r="CR22">
        <v>15499468</v>
      </c>
      <c r="CS22">
        <v>0</v>
      </c>
      <c r="CT22">
        <v>1491799</v>
      </c>
      <c r="CU22">
        <v>414263</v>
      </c>
      <c r="CV22">
        <v>254189</v>
      </c>
      <c r="CW22">
        <v>0</v>
      </c>
      <c r="CX22">
        <v>9</v>
      </c>
      <c r="CY22" t="s">
        <v>503</v>
      </c>
      <c r="CZ22" t="s">
        <v>503</v>
      </c>
      <c r="DA22" t="s">
        <v>503</v>
      </c>
      <c r="DB22" t="s">
        <v>503</v>
      </c>
      <c r="DC22" t="s">
        <v>503</v>
      </c>
      <c r="DD22" t="s">
        <v>503</v>
      </c>
      <c r="DE22" t="s">
        <v>503</v>
      </c>
      <c r="DF22" t="s">
        <v>503</v>
      </c>
      <c r="DG22" t="s">
        <v>503</v>
      </c>
      <c r="DH22">
        <v>356858</v>
      </c>
      <c r="DI22" t="s">
        <v>503</v>
      </c>
      <c r="DJ22" t="s">
        <v>503</v>
      </c>
      <c r="DK22">
        <v>587514</v>
      </c>
    </row>
    <row r="23" spans="1:115">
      <c r="A23" t="s">
        <v>523</v>
      </c>
      <c r="B23">
        <v>20131231</v>
      </c>
      <c r="C23">
        <v>2162966</v>
      </c>
      <c r="D23">
        <v>832702000</v>
      </c>
      <c r="E23">
        <v>247837000</v>
      </c>
      <c r="F23" t="s">
        <v>503</v>
      </c>
      <c r="G23" t="s">
        <v>503</v>
      </c>
      <c r="H23" t="s">
        <v>503</v>
      </c>
      <c r="I23" t="s">
        <v>503</v>
      </c>
      <c r="J23" t="s">
        <v>503</v>
      </c>
      <c r="K23" t="s">
        <v>503</v>
      </c>
      <c r="L23">
        <v>1404830000</v>
      </c>
      <c r="M23" t="s">
        <v>503</v>
      </c>
      <c r="N23" t="s">
        <v>503</v>
      </c>
      <c r="O23" t="s">
        <v>503</v>
      </c>
      <c r="P23" t="s">
        <v>503</v>
      </c>
      <c r="Q23" t="s">
        <v>503</v>
      </c>
      <c r="R23" t="s">
        <v>503</v>
      </c>
      <c r="S23" t="s">
        <v>503</v>
      </c>
      <c r="T23" t="s">
        <v>503</v>
      </c>
      <c r="U23" t="s">
        <v>503</v>
      </c>
      <c r="V23">
        <v>1282726862</v>
      </c>
      <c r="W23">
        <v>69027255</v>
      </c>
      <c r="X23">
        <v>57869103</v>
      </c>
      <c r="Y23">
        <v>67681</v>
      </c>
      <c r="Z23">
        <v>2982171</v>
      </c>
      <c r="AA23">
        <v>918697</v>
      </c>
      <c r="AB23">
        <v>1259583</v>
      </c>
      <c r="AC23">
        <v>13500</v>
      </c>
      <c r="AD23">
        <v>28443926</v>
      </c>
      <c r="AE23">
        <v>12837867</v>
      </c>
      <c r="AF23">
        <v>20924917</v>
      </c>
      <c r="AG23">
        <v>15264061</v>
      </c>
      <c r="AH23">
        <v>351102271</v>
      </c>
      <c r="AI23" t="s">
        <v>503</v>
      </c>
      <c r="AJ23">
        <v>535021798</v>
      </c>
      <c r="AK23">
        <v>388503</v>
      </c>
      <c r="AL23">
        <v>1508456</v>
      </c>
      <c r="AM23">
        <v>390695</v>
      </c>
      <c r="AN23">
        <v>65854761</v>
      </c>
      <c r="AO23">
        <v>17230751</v>
      </c>
      <c r="AP23">
        <v>97117923</v>
      </c>
      <c r="AQ23" t="s">
        <v>503</v>
      </c>
      <c r="AR23">
        <v>182491089</v>
      </c>
      <c r="AS23">
        <v>14215188</v>
      </c>
      <c r="AT23">
        <v>139450542</v>
      </c>
      <c r="AU23">
        <v>14124000</v>
      </c>
      <c r="AV23">
        <v>8000</v>
      </c>
      <c r="AW23">
        <v>2471068</v>
      </c>
      <c r="AX23">
        <v>58556970</v>
      </c>
      <c r="AY23">
        <v>231405818</v>
      </c>
      <c r="AZ23" t="s">
        <v>503</v>
      </c>
      <c r="BA23" t="s">
        <v>503</v>
      </c>
      <c r="BB23" t="s">
        <v>503</v>
      </c>
      <c r="BC23" t="s">
        <v>503</v>
      </c>
      <c r="BD23" t="s">
        <v>503</v>
      </c>
      <c r="BE23" t="s">
        <v>503</v>
      </c>
      <c r="BF23" t="s">
        <v>503</v>
      </c>
      <c r="BG23" t="s">
        <v>503</v>
      </c>
      <c r="BH23" t="s">
        <v>503</v>
      </c>
      <c r="BI23" t="s">
        <v>503</v>
      </c>
      <c r="BJ23" t="s">
        <v>503</v>
      </c>
      <c r="BK23" t="s">
        <v>503</v>
      </c>
      <c r="BL23">
        <v>1505997485</v>
      </c>
      <c r="BM23">
        <v>9811965074</v>
      </c>
      <c r="BN23">
        <v>1369185923</v>
      </c>
      <c r="BO23">
        <v>60914200</v>
      </c>
      <c r="BP23">
        <v>200890600</v>
      </c>
      <c r="BQ23">
        <v>261804800</v>
      </c>
      <c r="BR23">
        <v>24311609378</v>
      </c>
      <c r="BS23">
        <v>19298902998</v>
      </c>
      <c r="BT23">
        <v>43610512376</v>
      </c>
      <c r="BU23">
        <v>395323139</v>
      </c>
      <c r="BV23" t="s">
        <v>503</v>
      </c>
      <c r="BW23">
        <v>53430000</v>
      </c>
      <c r="BX23">
        <v>448753139</v>
      </c>
      <c r="BY23" t="s">
        <v>503</v>
      </c>
      <c r="BZ23" t="s">
        <v>503</v>
      </c>
      <c r="CA23" t="s">
        <v>503</v>
      </c>
      <c r="CB23" t="s">
        <v>503</v>
      </c>
      <c r="CC23" t="s">
        <v>503</v>
      </c>
      <c r="CD23" t="s">
        <v>503</v>
      </c>
      <c r="CE23" t="s">
        <v>503</v>
      </c>
      <c r="CF23">
        <v>0</v>
      </c>
      <c r="CG23">
        <v>23281000</v>
      </c>
      <c r="CH23">
        <v>353380000</v>
      </c>
      <c r="CI23">
        <v>386834000</v>
      </c>
      <c r="CJ23">
        <v>74000</v>
      </c>
      <c r="CK23">
        <v>83248000</v>
      </c>
      <c r="CL23">
        <v>470008000</v>
      </c>
      <c r="CM23">
        <v>763672000</v>
      </c>
      <c r="CN23">
        <v>108010914</v>
      </c>
      <c r="CO23">
        <v>32364000</v>
      </c>
      <c r="CP23">
        <v>16067337</v>
      </c>
      <c r="CQ23">
        <v>36795000</v>
      </c>
      <c r="CR23">
        <v>61496750</v>
      </c>
      <c r="CS23">
        <v>344664197</v>
      </c>
      <c r="CT23">
        <v>310687321</v>
      </c>
      <c r="CU23">
        <v>671409790</v>
      </c>
      <c r="CV23">
        <v>652757914</v>
      </c>
      <c r="CW23">
        <v>0</v>
      </c>
      <c r="CX23">
        <v>51</v>
      </c>
      <c r="CY23" t="s">
        <v>503</v>
      </c>
      <c r="CZ23" t="s">
        <v>503</v>
      </c>
      <c r="DA23" t="s">
        <v>503</v>
      </c>
      <c r="DB23" t="s">
        <v>503</v>
      </c>
      <c r="DC23" t="s">
        <v>503</v>
      </c>
      <c r="DD23" t="s">
        <v>503</v>
      </c>
      <c r="DE23" t="s">
        <v>503</v>
      </c>
      <c r="DF23" t="s">
        <v>503</v>
      </c>
      <c r="DG23" t="s">
        <v>503</v>
      </c>
      <c r="DH23">
        <v>2580050</v>
      </c>
      <c r="DI23" t="s">
        <v>503</v>
      </c>
      <c r="DJ23" t="s">
        <v>503</v>
      </c>
      <c r="DK23">
        <v>316368655</v>
      </c>
    </row>
    <row r="24" spans="1:115">
      <c r="A24" t="s">
        <v>524</v>
      </c>
      <c r="B24">
        <v>20131231</v>
      </c>
      <c r="C24">
        <v>1199611</v>
      </c>
      <c r="D24">
        <v>102947333</v>
      </c>
      <c r="E24">
        <v>500000</v>
      </c>
      <c r="F24" t="s">
        <v>503</v>
      </c>
      <c r="G24" t="s">
        <v>503</v>
      </c>
      <c r="H24" t="s">
        <v>503</v>
      </c>
      <c r="I24" t="s">
        <v>503</v>
      </c>
      <c r="J24" t="s">
        <v>503</v>
      </c>
      <c r="K24" t="s">
        <v>503</v>
      </c>
      <c r="L24">
        <v>0</v>
      </c>
      <c r="M24" t="s">
        <v>503</v>
      </c>
      <c r="N24" t="s">
        <v>503</v>
      </c>
      <c r="O24" t="s">
        <v>503</v>
      </c>
      <c r="P24" t="s">
        <v>503</v>
      </c>
      <c r="Q24" t="s">
        <v>503</v>
      </c>
      <c r="R24" t="s">
        <v>503</v>
      </c>
      <c r="S24" t="s">
        <v>503</v>
      </c>
      <c r="T24" t="s">
        <v>503</v>
      </c>
      <c r="U24" t="s">
        <v>503</v>
      </c>
      <c r="V24">
        <v>142399203</v>
      </c>
      <c r="W24">
        <v>36284922</v>
      </c>
      <c r="X24">
        <v>2202503</v>
      </c>
      <c r="Y24">
        <v>1708294</v>
      </c>
      <c r="Z24">
        <v>880425</v>
      </c>
      <c r="AA24">
        <v>0</v>
      </c>
      <c r="AB24">
        <v>0</v>
      </c>
      <c r="AC24">
        <v>698117</v>
      </c>
      <c r="AD24">
        <v>5660</v>
      </c>
      <c r="AE24">
        <v>0</v>
      </c>
      <c r="AF24">
        <v>15092</v>
      </c>
      <c r="AG24">
        <v>1526490</v>
      </c>
      <c r="AH24">
        <v>970592</v>
      </c>
      <c r="AI24" t="s">
        <v>503</v>
      </c>
      <c r="AJ24">
        <v>43593978</v>
      </c>
      <c r="AK24">
        <v>342151</v>
      </c>
      <c r="AL24">
        <v>9988297</v>
      </c>
      <c r="AM24">
        <v>0</v>
      </c>
      <c r="AN24">
        <v>36757</v>
      </c>
      <c r="AO24">
        <v>1018445</v>
      </c>
      <c r="AP24">
        <v>829770</v>
      </c>
      <c r="AQ24" t="s">
        <v>503</v>
      </c>
      <c r="AR24">
        <v>12215420</v>
      </c>
      <c r="AS24">
        <v>1635090</v>
      </c>
      <c r="AT24">
        <v>3005596</v>
      </c>
      <c r="AU24">
        <v>1814490</v>
      </c>
      <c r="AV24">
        <v>0</v>
      </c>
      <c r="AW24">
        <v>1874416</v>
      </c>
      <c r="AX24">
        <v>7912025</v>
      </c>
      <c r="AY24">
        <v>16241617</v>
      </c>
      <c r="AZ24" t="s">
        <v>503</v>
      </c>
      <c r="BA24" t="s">
        <v>503</v>
      </c>
      <c r="BB24" t="s">
        <v>503</v>
      </c>
      <c r="BC24" t="s">
        <v>503</v>
      </c>
      <c r="BD24" t="s">
        <v>503</v>
      </c>
      <c r="BE24" t="s">
        <v>503</v>
      </c>
      <c r="BF24" t="s">
        <v>503</v>
      </c>
      <c r="BG24" t="s">
        <v>503</v>
      </c>
      <c r="BH24" t="s">
        <v>503</v>
      </c>
      <c r="BI24" t="s">
        <v>503</v>
      </c>
      <c r="BJ24" t="s">
        <v>503</v>
      </c>
      <c r="BK24" t="s">
        <v>503</v>
      </c>
      <c r="BL24">
        <v>896130616</v>
      </c>
      <c r="BM24">
        <v>32997307763</v>
      </c>
      <c r="BN24">
        <v>5575700000</v>
      </c>
      <c r="BO24">
        <v>0</v>
      </c>
      <c r="BP24">
        <v>0</v>
      </c>
      <c r="BQ24">
        <v>0</v>
      </c>
      <c r="BR24">
        <v>1334715</v>
      </c>
      <c r="BS24">
        <v>253516713</v>
      </c>
      <c r="BT24">
        <v>254851428</v>
      </c>
      <c r="BU24">
        <v>1716</v>
      </c>
      <c r="BV24" t="s">
        <v>503</v>
      </c>
      <c r="BW24">
        <v>28398500</v>
      </c>
      <c r="BX24">
        <v>28400216</v>
      </c>
      <c r="BY24" t="s">
        <v>503</v>
      </c>
      <c r="BZ24" t="s">
        <v>503</v>
      </c>
      <c r="CA24" t="s">
        <v>503</v>
      </c>
      <c r="CB24" t="s">
        <v>503</v>
      </c>
      <c r="CC24" t="s">
        <v>503</v>
      </c>
      <c r="CD24" t="s">
        <v>503</v>
      </c>
      <c r="CE24" t="s">
        <v>503</v>
      </c>
      <c r="CF24">
        <v>1627664</v>
      </c>
      <c r="CG24">
        <v>98930</v>
      </c>
      <c r="CH24">
        <v>28277000</v>
      </c>
      <c r="CI24">
        <v>62665491</v>
      </c>
      <c r="CJ24">
        <v>24592000</v>
      </c>
      <c r="CK24">
        <v>13284112</v>
      </c>
      <c r="CL24">
        <v>51357603</v>
      </c>
      <c r="CM24">
        <v>95035308</v>
      </c>
      <c r="CN24">
        <v>12168725</v>
      </c>
      <c r="CO24">
        <v>4093379</v>
      </c>
      <c r="CP24">
        <v>934663</v>
      </c>
      <c r="CQ24">
        <v>4315774</v>
      </c>
      <c r="CR24">
        <v>14823700</v>
      </c>
      <c r="CS24">
        <v>1432268</v>
      </c>
      <c r="CT24">
        <v>1453933</v>
      </c>
      <c r="CU24">
        <v>3103555</v>
      </c>
      <c r="CV24">
        <v>3100905</v>
      </c>
      <c r="CW24">
        <v>0</v>
      </c>
      <c r="CX24">
        <v>20</v>
      </c>
      <c r="CY24" t="s">
        <v>503</v>
      </c>
      <c r="CZ24" t="s">
        <v>503</v>
      </c>
      <c r="DA24" t="s">
        <v>503</v>
      </c>
      <c r="DB24" t="s">
        <v>503</v>
      </c>
      <c r="DC24" t="s">
        <v>503</v>
      </c>
      <c r="DD24" t="s">
        <v>503</v>
      </c>
      <c r="DE24" t="s">
        <v>503</v>
      </c>
      <c r="DF24" t="s">
        <v>503</v>
      </c>
      <c r="DG24" t="s">
        <v>503</v>
      </c>
      <c r="DH24">
        <v>0</v>
      </c>
      <c r="DI24" t="s">
        <v>503</v>
      </c>
      <c r="DJ24" t="s">
        <v>503</v>
      </c>
      <c r="DK24">
        <v>11761216</v>
      </c>
    </row>
    <row r="25" spans="1:115">
      <c r="A25" t="s">
        <v>525</v>
      </c>
      <c r="B25">
        <v>20131231</v>
      </c>
      <c r="C25">
        <v>1069778</v>
      </c>
      <c r="D25">
        <v>320596232</v>
      </c>
      <c r="E25">
        <v>1552694</v>
      </c>
      <c r="F25" t="s">
        <v>503</v>
      </c>
      <c r="G25" t="s">
        <v>503</v>
      </c>
      <c r="H25" t="s">
        <v>503</v>
      </c>
      <c r="I25" t="s">
        <v>503</v>
      </c>
      <c r="J25" t="s">
        <v>503</v>
      </c>
      <c r="K25" t="s">
        <v>503</v>
      </c>
      <c r="L25">
        <v>2769798</v>
      </c>
      <c r="M25" t="s">
        <v>503</v>
      </c>
      <c r="N25" t="s">
        <v>503</v>
      </c>
      <c r="O25" t="s">
        <v>503</v>
      </c>
      <c r="P25" t="s">
        <v>503</v>
      </c>
      <c r="Q25" t="s">
        <v>503</v>
      </c>
      <c r="R25" t="s">
        <v>503</v>
      </c>
      <c r="S25" t="s">
        <v>503</v>
      </c>
      <c r="T25" t="s">
        <v>503</v>
      </c>
      <c r="U25" t="s">
        <v>503</v>
      </c>
      <c r="V25">
        <v>425387038</v>
      </c>
      <c r="W25">
        <v>5999000</v>
      </c>
      <c r="X25">
        <v>2821000</v>
      </c>
      <c r="Y25">
        <v>671000</v>
      </c>
      <c r="Z25">
        <v>414000</v>
      </c>
      <c r="AA25">
        <v>61000</v>
      </c>
      <c r="AB25">
        <v>0</v>
      </c>
      <c r="AC25">
        <v>0</v>
      </c>
      <c r="AD25">
        <v>6692000</v>
      </c>
      <c r="AE25">
        <v>332000</v>
      </c>
      <c r="AF25">
        <v>296000</v>
      </c>
      <c r="AG25">
        <v>489000</v>
      </c>
      <c r="AH25">
        <v>592000</v>
      </c>
      <c r="AI25" t="s">
        <v>503</v>
      </c>
      <c r="AJ25">
        <v>17703000</v>
      </c>
      <c r="AK25">
        <v>2109000</v>
      </c>
      <c r="AL25">
        <v>9862000</v>
      </c>
      <c r="AM25">
        <v>0</v>
      </c>
      <c r="AN25">
        <v>308000</v>
      </c>
      <c r="AO25">
        <v>373000</v>
      </c>
      <c r="AP25">
        <v>483000</v>
      </c>
      <c r="AQ25" t="s">
        <v>503</v>
      </c>
      <c r="AR25">
        <v>13135000</v>
      </c>
      <c r="AS25">
        <v>0</v>
      </c>
      <c r="AT25">
        <v>12603000</v>
      </c>
      <c r="AU25">
        <v>8243699</v>
      </c>
      <c r="AV25">
        <v>4997403</v>
      </c>
      <c r="AW25">
        <v>420000</v>
      </c>
      <c r="AX25">
        <v>41328000</v>
      </c>
      <c r="AY25">
        <v>67592500</v>
      </c>
      <c r="AZ25" t="s">
        <v>503</v>
      </c>
      <c r="BA25" t="s">
        <v>503</v>
      </c>
      <c r="BB25" t="s">
        <v>503</v>
      </c>
      <c r="BC25" t="s">
        <v>503</v>
      </c>
      <c r="BD25" t="s">
        <v>503</v>
      </c>
      <c r="BE25" t="s">
        <v>503</v>
      </c>
      <c r="BF25" t="s">
        <v>503</v>
      </c>
      <c r="BG25" t="s">
        <v>503</v>
      </c>
      <c r="BH25" t="s">
        <v>503</v>
      </c>
      <c r="BI25" t="s">
        <v>503</v>
      </c>
      <c r="BJ25" t="s">
        <v>503</v>
      </c>
      <c r="BK25" t="s">
        <v>503</v>
      </c>
      <c r="BL25">
        <v>11211000</v>
      </c>
      <c r="BM25">
        <v>2004252000</v>
      </c>
      <c r="BN25">
        <v>161000000</v>
      </c>
      <c r="BO25">
        <v>451000</v>
      </c>
      <c r="BP25">
        <v>9593000</v>
      </c>
      <c r="BQ25">
        <v>10044000</v>
      </c>
      <c r="BR25">
        <v>51663000</v>
      </c>
      <c r="BS25">
        <v>200316000</v>
      </c>
      <c r="BT25">
        <v>251979000</v>
      </c>
      <c r="BU25">
        <v>3072000</v>
      </c>
      <c r="BV25" t="s">
        <v>503</v>
      </c>
      <c r="BW25">
        <v>48607729</v>
      </c>
      <c r="BX25">
        <v>51679729</v>
      </c>
      <c r="BY25" t="s">
        <v>503</v>
      </c>
      <c r="BZ25" t="s">
        <v>503</v>
      </c>
      <c r="CA25" t="s">
        <v>503</v>
      </c>
      <c r="CB25" t="s">
        <v>503</v>
      </c>
      <c r="CC25" t="s">
        <v>503</v>
      </c>
      <c r="CD25" t="s">
        <v>503</v>
      </c>
      <c r="CE25" t="s">
        <v>503</v>
      </c>
      <c r="CF25">
        <v>11686509</v>
      </c>
      <c r="CG25">
        <v>10635103</v>
      </c>
      <c r="CH25">
        <v>4895000</v>
      </c>
      <c r="CI25">
        <v>4621000</v>
      </c>
      <c r="CJ25">
        <v>2640000</v>
      </c>
      <c r="CK25">
        <v>8000</v>
      </c>
      <c r="CL25">
        <v>1989000</v>
      </c>
      <c r="CM25">
        <v>276499144</v>
      </c>
      <c r="CN25">
        <v>135385000</v>
      </c>
      <c r="CO25">
        <v>15904441</v>
      </c>
      <c r="CP25">
        <v>178000</v>
      </c>
      <c r="CQ25">
        <v>16764175</v>
      </c>
      <c r="CR25">
        <v>41611000</v>
      </c>
      <c r="CS25">
        <v>3898000</v>
      </c>
      <c r="CT25">
        <v>3910000</v>
      </c>
      <c r="CU25">
        <v>5028000</v>
      </c>
      <c r="CV25">
        <v>3668000</v>
      </c>
      <c r="CW25">
        <v>116821000</v>
      </c>
      <c r="CX25">
        <v>9</v>
      </c>
      <c r="CY25" t="s">
        <v>503</v>
      </c>
      <c r="CZ25" t="s">
        <v>503</v>
      </c>
      <c r="DA25" t="s">
        <v>503</v>
      </c>
      <c r="DB25" t="s">
        <v>503</v>
      </c>
      <c r="DC25" t="s">
        <v>503</v>
      </c>
      <c r="DD25" t="s">
        <v>503</v>
      </c>
      <c r="DE25" t="s">
        <v>503</v>
      </c>
      <c r="DF25" t="s">
        <v>503</v>
      </c>
      <c r="DG25" t="s">
        <v>503</v>
      </c>
      <c r="DH25">
        <v>398</v>
      </c>
      <c r="DI25" t="s">
        <v>503</v>
      </c>
      <c r="DJ25" t="s">
        <v>503</v>
      </c>
      <c r="DK25">
        <v>25920729</v>
      </c>
    </row>
    <row r="26" spans="1:115">
      <c r="A26" t="s">
        <v>526</v>
      </c>
      <c r="B26">
        <v>20131231</v>
      </c>
      <c r="C26">
        <v>1132449</v>
      </c>
      <c r="D26">
        <v>122257732</v>
      </c>
      <c r="E26">
        <v>0</v>
      </c>
      <c r="F26" t="s">
        <v>503</v>
      </c>
      <c r="G26" t="s">
        <v>503</v>
      </c>
      <c r="H26" t="s">
        <v>503</v>
      </c>
      <c r="I26" t="s">
        <v>503</v>
      </c>
      <c r="J26" t="s">
        <v>503</v>
      </c>
      <c r="K26" t="s">
        <v>503</v>
      </c>
      <c r="L26">
        <v>1453879</v>
      </c>
      <c r="M26" t="s">
        <v>503</v>
      </c>
      <c r="N26" t="s">
        <v>503</v>
      </c>
      <c r="O26" t="s">
        <v>503</v>
      </c>
      <c r="P26" t="s">
        <v>503</v>
      </c>
      <c r="Q26" t="s">
        <v>503</v>
      </c>
      <c r="R26" t="s">
        <v>503</v>
      </c>
      <c r="S26" t="s">
        <v>503</v>
      </c>
      <c r="T26" t="s">
        <v>503</v>
      </c>
      <c r="U26" t="s">
        <v>503</v>
      </c>
      <c r="V26">
        <v>146082291</v>
      </c>
      <c r="W26">
        <v>2052319</v>
      </c>
      <c r="X26">
        <v>1700481</v>
      </c>
      <c r="Y26">
        <v>0</v>
      </c>
      <c r="Z26">
        <v>0</v>
      </c>
      <c r="AA26">
        <v>0</v>
      </c>
      <c r="AB26">
        <v>0</v>
      </c>
      <c r="AC26">
        <v>0</v>
      </c>
      <c r="AD26">
        <v>7255</v>
      </c>
      <c r="AE26">
        <v>0</v>
      </c>
      <c r="AF26">
        <v>0</v>
      </c>
      <c r="AG26">
        <v>8834</v>
      </c>
      <c r="AH26">
        <v>8834</v>
      </c>
      <c r="AI26" t="s">
        <v>503</v>
      </c>
      <c r="AJ26">
        <v>3777723</v>
      </c>
      <c r="AK26">
        <v>2058352</v>
      </c>
      <c r="AL26">
        <v>1075000</v>
      </c>
      <c r="AM26">
        <v>0</v>
      </c>
      <c r="AN26">
        <v>0</v>
      </c>
      <c r="AO26">
        <v>411422</v>
      </c>
      <c r="AP26">
        <v>65000</v>
      </c>
      <c r="AQ26" t="s">
        <v>503</v>
      </c>
      <c r="AR26">
        <v>3609774</v>
      </c>
      <c r="AS26">
        <v>0</v>
      </c>
      <c r="AT26">
        <v>0</v>
      </c>
      <c r="AU26">
        <v>1350000</v>
      </c>
      <c r="AV26">
        <v>0</v>
      </c>
      <c r="AW26">
        <v>0</v>
      </c>
      <c r="AX26">
        <v>0</v>
      </c>
      <c r="AY26">
        <v>1350000</v>
      </c>
      <c r="AZ26" t="s">
        <v>503</v>
      </c>
      <c r="BA26" t="s">
        <v>503</v>
      </c>
      <c r="BB26" t="s">
        <v>503</v>
      </c>
      <c r="BC26" t="s">
        <v>503</v>
      </c>
      <c r="BD26" t="s">
        <v>503</v>
      </c>
      <c r="BE26" t="s">
        <v>503</v>
      </c>
      <c r="BF26" t="s">
        <v>503</v>
      </c>
      <c r="BG26" t="s">
        <v>503</v>
      </c>
      <c r="BH26" t="s">
        <v>503</v>
      </c>
      <c r="BI26" t="s">
        <v>503</v>
      </c>
      <c r="BJ26" t="s">
        <v>503</v>
      </c>
      <c r="BK26" t="s">
        <v>503</v>
      </c>
      <c r="BL26">
        <v>135845</v>
      </c>
      <c r="BM26">
        <v>2816151155</v>
      </c>
      <c r="BN26">
        <v>6723995</v>
      </c>
      <c r="BO26">
        <v>0</v>
      </c>
      <c r="BP26">
        <v>0</v>
      </c>
      <c r="BQ26">
        <v>0</v>
      </c>
      <c r="BR26">
        <v>1522576</v>
      </c>
      <c r="BS26">
        <v>41640379</v>
      </c>
      <c r="BT26">
        <v>43162955</v>
      </c>
      <c r="BU26">
        <v>0</v>
      </c>
      <c r="BV26" t="s">
        <v>503</v>
      </c>
      <c r="BW26">
        <v>15977601</v>
      </c>
      <c r="BX26">
        <v>15977601</v>
      </c>
      <c r="BY26" t="s">
        <v>503</v>
      </c>
      <c r="BZ26" t="s">
        <v>503</v>
      </c>
      <c r="CA26" t="s">
        <v>503</v>
      </c>
      <c r="CB26" t="s">
        <v>503</v>
      </c>
      <c r="CC26" t="s">
        <v>503</v>
      </c>
      <c r="CD26" t="s">
        <v>503</v>
      </c>
      <c r="CE26" t="s">
        <v>503</v>
      </c>
      <c r="CF26">
        <v>4315407</v>
      </c>
      <c r="CG26">
        <v>735</v>
      </c>
      <c r="CH26">
        <v>1689000</v>
      </c>
      <c r="CI26">
        <v>954000</v>
      </c>
      <c r="CJ26">
        <v>0</v>
      </c>
      <c r="CK26">
        <v>0</v>
      </c>
      <c r="CL26">
        <v>954000</v>
      </c>
      <c r="CM26">
        <v>103062185</v>
      </c>
      <c r="CN26">
        <v>36685948</v>
      </c>
      <c r="CO26">
        <v>4557514</v>
      </c>
      <c r="CP26">
        <v>0</v>
      </c>
      <c r="CQ26">
        <v>5000126</v>
      </c>
      <c r="CR26">
        <v>0</v>
      </c>
      <c r="CS26">
        <v>0</v>
      </c>
      <c r="CT26">
        <v>0</v>
      </c>
      <c r="CU26">
        <v>777371</v>
      </c>
      <c r="CV26">
        <v>1066536</v>
      </c>
      <c r="CW26">
        <v>0</v>
      </c>
      <c r="CX26">
        <v>2</v>
      </c>
      <c r="CY26" t="s">
        <v>503</v>
      </c>
      <c r="CZ26" t="s">
        <v>503</v>
      </c>
      <c r="DA26" t="s">
        <v>503</v>
      </c>
      <c r="DB26" t="s">
        <v>503</v>
      </c>
      <c r="DC26" t="s">
        <v>503</v>
      </c>
      <c r="DD26" t="s">
        <v>503</v>
      </c>
      <c r="DE26" t="s">
        <v>503</v>
      </c>
      <c r="DF26" t="s">
        <v>503</v>
      </c>
      <c r="DG26" t="s">
        <v>503</v>
      </c>
      <c r="DH26">
        <v>0</v>
      </c>
      <c r="DI26" t="s">
        <v>503</v>
      </c>
      <c r="DJ26" t="s">
        <v>503</v>
      </c>
      <c r="DK26">
        <v>869364</v>
      </c>
    </row>
    <row r="27" spans="1:115">
      <c r="A27" t="s">
        <v>527</v>
      </c>
      <c r="B27">
        <v>20131231</v>
      </c>
      <c r="C27">
        <v>3242838</v>
      </c>
      <c r="D27">
        <v>117661732</v>
      </c>
      <c r="E27">
        <v>0</v>
      </c>
      <c r="F27" t="s">
        <v>503</v>
      </c>
      <c r="G27" t="s">
        <v>503</v>
      </c>
      <c r="H27" t="s">
        <v>503</v>
      </c>
      <c r="I27" t="s">
        <v>503</v>
      </c>
      <c r="J27" t="s">
        <v>503</v>
      </c>
      <c r="K27" t="s">
        <v>503</v>
      </c>
      <c r="L27">
        <v>934922</v>
      </c>
      <c r="M27" t="s">
        <v>503</v>
      </c>
      <c r="N27" t="s">
        <v>503</v>
      </c>
      <c r="O27" t="s">
        <v>503</v>
      </c>
      <c r="P27" t="s">
        <v>503</v>
      </c>
      <c r="Q27" t="s">
        <v>503</v>
      </c>
      <c r="R27" t="s">
        <v>503</v>
      </c>
      <c r="S27" t="s">
        <v>503</v>
      </c>
      <c r="T27" t="s">
        <v>503</v>
      </c>
      <c r="U27" t="s">
        <v>503</v>
      </c>
      <c r="V27">
        <v>145969288</v>
      </c>
      <c r="W27">
        <v>397737</v>
      </c>
      <c r="X27">
        <v>0</v>
      </c>
      <c r="Y27">
        <v>48026</v>
      </c>
      <c r="Z27">
        <v>651884</v>
      </c>
      <c r="AA27">
        <v>7937</v>
      </c>
      <c r="AB27">
        <v>0</v>
      </c>
      <c r="AC27">
        <v>0</v>
      </c>
      <c r="AD27">
        <v>41968</v>
      </c>
      <c r="AE27">
        <v>0</v>
      </c>
      <c r="AF27">
        <v>0</v>
      </c>
      <c r="AG27">
        <v>8443</v>
      </c>
      <c r="AH27">
        <v>97879</v>
      </c>
      <c r="AI27" t="s">
        <v>503</v>
      </c>
      <c r="AJ27">
        <v>1253874</v>
      </c>
      <c r="AK27">
        <v>68972</v>
      </c>
      <c r="AL27">
        <v>6484962</v>
      </c>
      <c r="AM27">
        <v>0</v>
      </c>
      <c r="AN27">
        <v>0</v>
      </c>
      <c r="AO27">
        <v>8598</v>
      </c>
      <c r="AP27">
        <v>130309</v>
      </c>
      <c r="AQ27" t="s">
        <v>503</v>
      </c>
      <c r="AR27">
        <v>6692841</v>
      </c>
      <c r="AS27">
        <v>0</v>
      </c>
      <c r="AT27">
        <v>1595060</v>
      </c>
      <c r="AU27">
        <v>2162547</v>
      </c>
      <c r="AV27">
        <v>0</v>
      </c>
      <c r="AW27">
        <v>9876306</v>
      </c>
      <c r="AX27">
        <v>13625658</v>
      </c>
      <c r="AY27">
        <v>27270646</v>
      </c>
      <c r="AZ27" t="s">
        <v>503</v>
      </c>
      <c r="BA27" t="s">
        <v>503</v>
      </c>
      <c r="BB27" t="s">
        <v>503</v>
      </c>
      <c r="BC27" t="s">
        <v>503</v>
      </c>
      <c r="BD27" t="s">
        <v>503</v>
      </c>
      <c r="BE27" t="s">
        <v>503</v>
      </c>
      <c r="BF27" t="s">
        <v>503</v>
      </c>
      <c r="BG27" t="s">
        <v>503</v>
      </c>
      <c r="BH27" t="s">
        <v>503</v>
      </c>
      <c r="BI27" t="s">
        <v>503</v>
      </c>
      <c r="BJ27" t="s">
        <v>503</v>
      </c>
      <c r="BK27" t="s">
        <v>503</v>
      </c>
      <c r="BL27">
        <v>444229</v>
      </c>
      <c r="BM27">
        <v>754883180</v>
      </c>
      <c r="BN27">
        <v>22040423</v>
      </c>
      <c r="BO27">
        <v>6076793</v>
      </c>
      <c r="BP27">
        <v>38558610</v>
      </c>
      <c r="BQ27">
        <v>44635403</v>
      </c>
      <c r="BR27">
        <v>12503814</v>
      </c>
      <c r="BS27">
        <v>61842223</v>
      </c>
      <c r="BT27">
        <v>74346037</v>
      </c>
      <c r="BU27">
        <v>111230</v>
      </c>
      <c r="BV27" t="s">
        <v>503</v>
      </c>
      <c r="BW27">
        <v>20946532</v>
      </c>
      <c r="BX27">
        <v>21057762</v>
      </c>
      <c r="BY27" t="s">
        <v>503</v>
      </c>
      <c r="BZ27" t="s">
        <v>503</v>
      </c>
      <c r="CA27" t="s">
        <v>503</v>
      </c>
      <c r="CB27" t="s">
        <v>503</v>
      </c>
      <c r="CC27" t="s">
        <v>503</v>
      </c>
      <c r="CD27" t="s">
        <v>503</v>
      </c>
      <c r="CE27" t="s">
        <v>503</v>
      </c>
      <c r="CF27">
        <v>2352958</v>
      </c>
      <c r="CG27">
        <v>313268</v>
      </c>
      <c r="CH27">
        <v>1058000</v>
      </c>
      <c r="CI27">
        <v>678000</v>
      </c>
      <c r="CJ27">
        <v>218000</v>
      </c>
      <c r="CK27">
        <v>0</v>
      </c>
      <c r="CL27">
        <v>460000</v>
      </c>
      <c r="CM27">
        <v>101893782</v>
      </c>
      <c r="CN27">
        <v>69852668</v>
      </c>
      <c r="CO27">
        <v>5307589</v>
      </c>
      <c r="CP27">
        <v>-248</v>
      </c>
      <c r="CQ27">
        <v>5687708</v>
      </c>
      <c r="CR27">
        <v>14727403</v>
      </c>
      <c r="CS27">
        <v>0</v>
      </c>
      <c r="CT27">
        <v>2170893</v>
      </c>
      <c r="CU27">
        <v>1139205</v>
      </c>
      <c r="CV27">
        <v>1191669</v>
      </c>
      <c r="CW27">
        <v>5685350</v>
      </c>
      <c r="CX27">
        <v>1</v>
      </c>
      <c r="CY27" t="s">
        <v>503</v>
      </c>
      <c r="CZ27" t="s">
        <v>503</v>
      </c>
      <c r="DA27" t="s">
        <v>503</v>
      </c>
      <c r="DB27" t="s">
        <v>503</v>
      </c>
      <c r="DC27" t="s">
        <v>503</v>
      </c>
      <c r="DD27" t="s">
        <v>503</v>
      </c>
      <c r="DE27" t="s">
        <v>503</v>
      </c>
      <c r="DF27" t="s">
        <v>503</v>
      </c>
      <c r="DG27" t="s">
        <v>503</v>
      </c>
      <c r="DH27">
        <v>11075</v>
      </c>
      <c r="DI27" t="s">
        <v>503</v>
      </c>
      <c r="DJ27" t="s">
        <v>503</v>
      </c>
      <c r="DK27">
        <v>5061298</v>
      </c>
    </row>
    <row r="28" spans="1:115">
      <c r="A28" t="s">
        <v>528</v>
      </c>
      <c r="B28">
        <v>20131231</v>
      </c>
      <c r="C28">
        <v>3981856</v>
      </c>
      <c r="D28">
        <v>77144021</v>
      </c>
      <c r="E28">
        <v>0</v>
      </c>
      <c r="F28" t="s">
        <v>503</v>
      </c>
      <c r="G28" t="s">
        <v>503</v>
      </c>
      <c r="H28" t="s">
        <v>503</v>
      </c>
      <c r="I28" t="s">
        <v>503</v>
      </c>
      <c r="J28" t="s">
        <v>503</v>
      </c>
      <c r="K28" t="s">
        <v>503</v>
      </c>
      <c r="L28">
        <v>7465</v>
      </c>
      <c r="M28" t="s">
        <v>503</v>
      </c>
      <c r="N28" t="s">
        <v>503</v>
      </c>
      <c r="O28" t="s">
        <v>503</v>
      </c>
      <c r="P28" t="s">
        <v>503</v>
      </c>
      <c r="Q28" t="s">
        <v>503</v>
      </c>
      <c r="R28" t="s">
        <v>503</v>
      </c>
      <c r="S28" t="s">
        <v>503</v>
      </c>
      <c r="T28" t="s">
        <v>503</v>
      </c>
      <c r="U28" t="s">
        <v>503</v>
      </c>
      <c r="V28">
        <v>98283410</v>
      </c>
      <c r="W28">
        <v>590542</v>
      </c>
      <c r="X28">
        <v>963069</v>
      </c>
      <c r="Y28">
        <v>119399</v>
      </c>
      <c r="Z28">
        <v>2107781</v>
      </c>
      <c r="AA28">
        <v>0</v>
      </c>
      <c r="AB28">
        <v>0</v>
      </c>
      <c r="AC28">
        <v>19862</v>
      </c>
      <c r="AD28">
        <v>9841</v>
      </c>
      <c r="AE28">
        <v>0</v>
      </c>
      <c r="AF28">
        <v>0</v>
      </c>
      <c r="AG28">
        <v>35041</v>
      </c>
      <c r="AH28">
        <v>36088</v>
      </c>
      <c r="AI28" t="s">
        <v>503</v>
      </c>
      <c r="AJ28">
        <v>3861761</v>
      </c>
      <c r="AK28">
        <v>115652</v>
      </c>
      <c r="AL28">
        <v>61564</v>
      </c>
      <c r="AM28">
        <v>0</v>
      </c>
      <c r="AN28">
        <v>0</v>
      </c>
      <c r="AO28">
        <v>207580</v>
      </c>
      <c r="AP28">
        <v>17022</v>
      </c>
      <c r="AQ28" t="s">
        <v>503</v>
      </c>
      <c r="AR28">
        <v>401818</v>
      </c>
      <c r="AS28">
        <v>0</v>
      </c>
      <c r="AT28">
        <v>1596381</v>
      </c>
      <c r="AU28">
        <v>1700274</v>
      </c>
      <c r="AV28">
        <v>0</v>
      </c>
      <c r="AW28">
        <v>8139070</v>
      </c>
      <c r="AX28">
        <v>0</v>
      </c>
      <c r="AY28">
        <v>11631170</v>
      </c>
      <c r="AZ28" t="s">
        <v>503</v>
      </c>
      <c r="BA28" t="s">
        <v>503</v>
      </c>
      <c r="BB28" t="s">
        <v>503</v>
      </c>
      <c r="BC28" t="s">
        <v>503</v>
      </c>
      <c r="BD28" t="s">
        <v>503</v>
      </c>
      <c r="BE28" t="s">
        <v>503</v>
      </c>
      <c r="BF28" t="s">
        <v>503</v>
      </c>
      <c r="BG28" t="s">
        <v>503</v>
      </c>
      <c r="BH28" t="s">
        <v>503</v>
      </c>
      <c r="BI28" t="s">
        <v>503</v>
      </c>
      <c r="BJ28" t="s">
        <v>503</v>
      </c>
      <c r="BK28" t="s">
        <v>503</v>
      </c>
      <c r="BL28">
        <v>131203</v>
      </c>
      <c r="BM28">
        <v>24074151</v>
      </c>
      <c r="BN28">
        <v>0</v>
      </c>
      <c r="BO28">
        <v>0</v>
      </c>
      <c r="BP28">
        <v>0</v>
      </c>
      <c r="BQ28">
        <v>0</v>
      </c>
      <c r="BR28">
        <v>295000</v>
      </c>
      <c r="BS28">
        <v>17242179</v>
      </c>
      <c r="BT28">
        <v>17537179</v>
      </c>
      <c r="BU28">
        <v>0</v>
      </c>
      <c r="BV28" t="s">
        <v>503</v>
      </c>
      <c r="BW28">
        <v>11606858</v>
      </c>
      <c r="BX28">
        <v>11606858</v>
      </c>
      <c r="BY28" t="s">
        <v>503</v>
      </c>
      <c r="BZ28" t="s">
        <v>503</v>
      </c>
      <c r="CA28" t="s">
        <v>503</v>
      </c>
      <c r="CB28" t="s">
        <v>503</v>
      </c>
      <c r="CC28" t="s">
        <v>503</v>
      </c>
      <c r="CD28" t="s">
        <v>503</v>
      </c>
      <c r="CE28" t="s">
        <v>503</v>
      </c>
      <c r="CF28">
        <v>0</v>
      </c>
      <c r="CG28">
        <v>195288</v>
      </c>
      <c r="CH28">
        <v>3824906</v>
      </c>
      <c r="CI28">
        <v>1210379</v>
      </c>
      <c r="CJ28">
        <v>0</v>
      </c>
      <c r="CK28">
        <v>0</v>
      </c>
      <c r="CL28">
        <v>1210379</v>
      </c>
      <c r="CM28">
        <v>63599038</v>
      </c>
      <c r="CN28">
        <v>31924423</v>
      </c>
      <c r="CO28">
        <v>2592400</v>
      </c>
      <c r="CP28">
        <v>16274</v>
      </c>
      <c r="CQ28">
        <v>3374520</v>
      </c>
      <c r="CR28">
        <v>0</v>
      </c>
      <c r="CS28">
        <v>0</v>
      </c>
      <c r="CT28">
        <v>0</v>
      </c>
      <c r="CU28">
        <v>256885</v>
      </c>
      <c r="CV28">
        <v>273705</v>
      </c>
      <c r="CW28">
        <v>141402</v>
      </c>
      <c r="CX28">
        <v>3</v>
      </c>
      <c r="CY28" t="s">
        <v>503</v>
      </c>
      <c r="CZ28" t="s">
        <v>503</v>
      </c>
      <c r="DA28" t="s">
        <v>503</v>
      </c>
      <c r="DB28" t="s">
        <v>503</v>
      </c>
      <c r="DC28" t="s">
        <v>503</v>
      </c>
      <c r="DD28" t="s">
        <v>503</v>
      </c>
      <c r="DE28" t="s">
        <v>503</v>
      </c>
      <c r="DF28" t="s">
        <v>503</v>
      </c>
      <c r="DG28" t="s">
        <v>503</v>
      </c>
      <c r="DH28">
        <v>195445</v>
      </c>
      <c r="DI28" t="s">
        <v>503</v>
      </c>
      <c r="DJ28" t="s">
        <v>503</v>
      </c>
      <c r="DK28">
        <v>11600007</v>
      </c>
    </row>
    <row r="29" spans="1:115">
      <c r="A29" t="s">
        <v>529</v>
      </c>
      <c r="B29">
        <v>20131231</v>
      </c>
      <c r="C29">
        <v>1111435</v>
      </c>
      <c r="D29">
        <v>243028090</v>
      </c>
      <c r="E29">
        <v>6229894</v>
      </c>
      <c r="F29" t="s">
        <v>503</v>
      </c>
      <c r="G29" t="s">
        <v>503</v>
      </c>
      <c r="H29" t="s">
        <v>503</v>
      </c>
      <c r="I29" t="s">
        <v>503</v>
      </c>
      <c r="J29" t="s">
        <v>503</v>
      </c>
      <c r="K29" t="s">
        <v>503</v>
      </c>
      <c r="L29">
        <v>0</v>
      </c>
      <c r="M29" t="s">
        <v>503</v>
      </c>
      <c r="N29" t="s">
        <v>503</v>
      </c>
      <c r="O29" t="s">
        <v>503</v>
      </c>
      <c r="P29" t="s">
        <v>503</v>
      </c>
      <c r="Q29" t="s">
        <v>503</v>
      </c>
      <c r="R29" t="s">
        <v>503</v>
      </c>
      <c r="S29" t="s">
        <v>503</v>
      </c>
      <c r="T29" t="s">
        <v>503</v>
      </c>
      <c r="U29" t="s">
        <v>503</v>
      </c>
      <c r="V29">
        <v>345428170</v>
      </c>
      <c r="W29">
        <v>12922750</v>
      </c>
      <c r="X29">
        <v>2034140</v>
      </c>
      <c r="Y29">
        <v>2483079</v>
      </c>
      <c r="Z29">
        <v>1560670</v>
      </c>
      <c r="AA29">
        <v>342212</v>
      </c>
      <c r="AB29">
        <v>0</v>
      </c>
      <c r="AC29">
        <v>901375</v>
      </c>
      <c r="AD29">
        <v>265727</v>
      </c>
      <c r="AE29">
        <v>0</v>
      </c>
      <c r="AF29">
        <v>887410</v>
      </c>
      <c r="AG29">
        <v>5191249</v>
      </c>
      <c r="AH29">
        <v>4705794</v>
      </c>
      <c r="AI29" t="s">
        <v>503</v>
      </c>
      <c r="AJ29">
        <v>30393031</v>
      </c>
      <c r="AK29">
        <v>8010000</v>
      </c>
      <c r="AL29">
        <v>174257772</v>
      </c>
      <c r="AM29">
        <v>753136</v>
      </c>
      <c r="AN29">
        <v>17240699</v>
      </c>
      <c r="AO29">
        <v>6022638</v>
      </c>
      <c r="AP29">
        <v>2978842</v>
      </c>
      <c r="AQ29" t="s">
        <v>503</v>
      </c>
      <c r="AR29">
        <v>209263087</v>
      </c>
      <c r="AS29">
        <v>0</v>
      </c>
      <c r="AT29">
        <v>5450000</v>
      </c>
      <c r="AU29">
        <v>3461380</v>
      </c>
      <c r="AV29">
        <v>1819120</v>
      </c>
      <c r="AW29">
        <v>0</v>
      </c>
      <c r="AX29">
        <v>31677662</v>
      </c>
      <c r="AY29">
        <v>42822162</v>
      </c>
      <c r="AZ29" t="s">
        <v>503</v>
      </c>
      <c r="BA29" t="s">
        <v>503</v>
      </c>
      <c r="BB29" t="s">
        <v>503</v>
      </c>
      <c r="BC29" t="s">
        <v>503</v>
      </c>
      <c r="BD29" t="s">
        <v>503</v>
      </c>
      <c r="BE29" t="s">
        <v>503</v>
      </c>
      <c r="BF29" t="s">
        <v>503</v>
      </c>
      <c r="BG29" t="s">
        <v>503</v>
      </c>
      <c r="BH29" t="s">
        <v>503</v>
      </c>
      <c r="BI29" t="s">
        <v>503</v>
      </c>
      <c r="BJ29" t="s">
        <v>503</v>
      </c>
      <c r="BK29" t="s">
        <v>503</v>
      </c>
      <c r="BL29">
        <v>1205394907</v>
      </c>
      <c r="BM29">
        <v>59122189977</v>
      </c>
      <c r="BN29">
        <v>20411068000</v>
      </c>
      <c r="BO29">
        <v>0</v>
      </c>
      <c r="BP29">
        <v>0</v>
      </c>
      <c r="BQ29">
        <v>0</v>
      </c>
      <c r="BR29">
        <v>11050000</v>
      </c>
      <c r="BS29">
        <v>1130038650</v>
      </c>
      <c r="BT29">
        <v>1141088650</v>
      </c>
      <c r="BU29">
        <v>627361</v>
      </c>
      <c r="BV29" t="s">
        <v>503</v>
      </c>
      <c r="BW29">
        <v>99390200</v>
      </c>
      <c r="BX29">
        <v>100017561</v>
      </c>
      <c r="BY29" t="s">
        <v>503</v>
      </c>
      <c r="BZ29" t="s">
        <v>503</v>
      </c>
      <c r="CA29" t="s">
        <v>503</v>
      </c>
      <c r="CB29" t="s">
        <v>503</v>
      </c>
      <c r="CC29" t="s">
        <v>503</v>
      </c>
      <c r="CD29" t="s">
        <v>503</v>
      </c>
      <c r="CE29" t="s">
        <v>503</v>
      </c>
      <c r="CF29">
        <v>17740109</v>
      </c>
      <c r="CG29">
        <v>7563618</v>
      </c>
      <c r="CH29">
        <v>47446989</v>
      </c>
      <c r="CI29">
        <v>88014000</v>
      </c>
      <c r="CJ29">
        <v>358000</v>
      </c>
      <c r="CK29">
        <v>37255000</v>
      </c>
      <c r="CL29">
        <v>124911000</v>
      </c>
      <c r="CM29">
        <v>222647367</v>
      </c>
      <c r="CN29">
        <v>0</v>
      </c>
      <c r="CO29">
        <v>9977246</v>
      </c>
      <c r="CP29">
        <v>4299000</v>
      </c>
      <c r="CQ29">
        <v>10416409</v>
      </c>
      <c r="CR29">
        <v>31677662</v>
      </c>
      <c r="CS29">
        <v>74380092</v>
      </c>
      <c r="CT29">
        <v>73753823</v>
      </c>
      <c r="CU29">
        <v>11942586</v>
      </c>
      <c r="CV29">
        <v>11792595</v>
      </c>
      <c r="CW29">
        <v>0</v>
      </c>
      <c r="CX29">
        <v>30</v>
      </c>
      <c r="CY29" t="s">
        <v>503</v>
      </c>
      <c r="CZ29" t="s">
        <v>503</v>
      </c>
      <c r="DA29" t="s">
        <v>503</v>
      </c>
      <c r="DB29" t="s">
        <v>503</v>
      </c>
      <c r="DC29" t="s">
        <v>503</v>
      </c>
      <c r="DD29" t="s">
        <v>503</v>
      </c>
      <c r="DE29" t="s">
        <v>503</v>
      </c>
      <c r="DF29" t="s">
        <v>503</v>
      </c>
      <c r="DG29" t="s">
        <v>503</v>
      </c>
      <c r="DH29">
        <v>414000</v>
      </c>
      <c r="DI29" t="s">
        <v>503</v>
      </c>
      <c r="DJ29" t="s">
        <v>503</v>
      </c>
      <c r="DK29">
        <v>53759419</v>
      </c>
    </row>
    <row r="30" spans="1:115">
      <c r="A30" t="s">
        <v>530</v>
      </c>
      <c r="B30">
        <v>20131231</v>
      </c>
      <c r="C30">
        <v>1131787</v>
      </c>
      <c r="D30">
        <v>175380779</v>
      </c>
      <c r="E30">
        <v>908291</v>
      </c>
      <c r="F30" t="s">
        <v>503</v>
      </c>
      <c r="G30" t="s">
        <v>503</v>
      </c>
      <c r="H30" t="s">
        <v>503</v>
      </c>
      <c r="I30" t="s">
        <v>503</v>
      </c>
      <c r="J30" t="s">
        <v>503</v>
      </c>
      <c r="K30" t="s">
        <v>503</v>
      </c>
      <c r="L30">
        <v>1568798</v>
      </c>
      <c r="M30" t="s">
        <v>503</v>
      </c>
      <c r="N30" t="s">
        <v>503</v>
      </c>
      <c r="O30" t="s">
        <v>503</v>
      </c>
      <c r="P30" t="s">
        <v>503</v>
      </c>
      <c r="Q30" t="s">
        <v>503</v>
      </c>
      <c r="R30" t="s">
        <v>503</v>
      </c>
      <c r="S30" t="s">
        <v>503</v>
      </c>
      <c r="T30" t="s">
        <v>503</v>
      </c>
      <c r="U30" t="s">
        <v>503</v>
      </c>
      <c r="V30">
        <v>229448402</v>
      </c>
      <c r="W30">
        <v>1576102</v>
      </c>
      <c r="X30">
        <v>563829</v>
      </c>
      <c r="Y30">
        <v>0</v>
      </c>
      <c r="Z30">
        <v>55945</v>
      </c>
      <c r="AA30">
        <v>12783</v>
      </c>
      <c r="AB30">
        <v>0</v>
      </c>
      <c r="AC30">
        <v>0</v>
      </c>
      <c r="AD30">
        <v>0</v>
      </c>
      <c r="AE30">
        <v>0</v>
      </c>
      <c r="AF30">
        <v>35459</v>
      </c>
      <c r="AG30">
        <v>181319</v>
      </c>
      <c r="AH30">
        <v>1065538</v>
      </c>
      <c r="AI30" t="s">
        <v>503</v>
      </c>
      <c r="AJ30">
        <v>3490975</v>
      </c>
      <c r="AK30">
        <v>111146</v>
      </c>
      <c r="AL30">
        <v>313925</v>
      </c>
      <c r="AM30">
        <v>0</v>
      </c>
      <c r="AN30">
        <v>14188</v>
      </c>
      <c r="AO30">
        <v>129041</v>
      </c>
      <c r="AP30">
        <v>739224</v>
      </c>
      <c r="AQ30" t="s">
        <v>503</v>
      </c>
      <c r="AR30">
        <v>1307524</v>
      </c>
      <c r="AS30">
        <v>8194286</v>
      </c>
      <c r="AT30">
        <v>3631047</v>
      </c>
      <c r="AU30">
        <v>2627120</v>
      </c>
      <c r="AV30">
        <v>0</v>
      </c>
      <c r="AW30">
        <v>15080611</v>
      </c>
      <c r="AX30">
        <v>19733719</v>
      </c>
      <c r="AY30">
        <v>49991783</v>
      </c>
      <c r="AZ30" t="s">
        <v>503</v>
      </c>
      <c r="BA30" t="s">
        <v>503</v>
      </c>
      <c r="BB30" t="s">
        <v>503</v>
      </c>
      <c r="BC30" t="s">
        <v>503</v>
      </c>
      <c r="BD30" t="s">
        <v>503</v>
      </c>
      <c r="BE30" t="s">
        <v>503</v>
      </c>
      <c r="BF30" t="s">
        <v>503</v>
      </c>
      <c r="BG30" t="s">
        <v>503</v>
      </c>
      <c r="BH30" t="s">
        <v>503</v>
      </c>
      <c r="BI30" t="s">
        <v>503</v>
      </c>
      <c r="BJ30" t="s">
        <v>503</v>
      </c>
      <c r="BK30" t="s">
        <v>503</v>
      </c>
      <c r="BL30">
        <v>5145217</v>
      </c>
      <c r="BM30">
        <v>643952046</v>
      </c>
      <c r="BN30">
        <v>64437735</v>
      </c>
      <c r="BO30">
        <v>1242749</v>
      </c>
      <c r="BP30">
        <v>10008315</v>
      </c>
      <c r="BQ30">
        <v>11251064</v>
      </c>
      <c r="BR30">
        <v>9867332</v>
      </c>
      <c r="BS30">
        <v>172659243</v>
      </c>
      <c r="BT30">
        <v>182526575</v>
      </c>
      <c r="BU30">
        <v>1765110</v>
      </c>
      <c r="BV30" t="s">
        <v>503</v>
      </c>
      <c r="BW30">
        <v>21803968</v>
      </c>
      <c r="BX30">
        <v>23569078</v>
      </c>
      <c r="BY30" t="s">
        <v>503</v>
      </c>
      <c r="BZ30" t="s">
        <v>503</v>
      </c>
      <c r="CA30" t="s">
        <v>503</v>
      </c>
      <c r="CB30" t="s">
        <v>503</v>
      </c>
      <c r="CC30" t="s">
        <v>503</v>
      </c>
      <c r="CD30" t="s">
        <v>503</v>
      </c>
      <c r="CE30" t="s">
        <v>503</v>
      </c>
      <c r="CF30">
        <v>0</v>
      </c>
      <c r="CG30">
        <v>2629843</v>
      </c>
      <c r="CH30">
        <v>1643000</v>
      </c>
      <c r="CI30">
        <v>2002234</v>
      </c>
      <c r="CJ30">
        <v>0</v>
      </c>
      <c r="CK30">
        <v>0</v>
      </c>
      <c r="CL30">
        <v>2002234</v>
      </c>
      <c r="CM30">
        <v>153958523</v>
      </c>
      <c r="CN30">
        <v>88158052</v>
      </c>
      <c r="CO30">
        <v>8243141</v>
      </c>
      <c r="CP30">
        <v>8059</v>
      </c>
      <c r="CQ30">
        <v>8777839</v>
      </c>
      <c r="CR30">
        <v>19733719</v>
      </c>
      <c r="CS30">
        <v>1890946</v>
      </c>
      <c r="CT30">
        <v>2670675</v>
      </c>
      <c r="CU30">
        <v>5678103</v>
      </c>
      <c r="CV30">
        <v>5082925</v>
      </c>
      <c r="CW30">
        <v>41863</v>
      </c>
      <c r="CX30">
        <v>3</v>
      </c>
      <c r="CY30" t="s">
        <v>503</v>
      </c>
      <c r="CZ30" t="s">
        <v>503</v>
      </c>
      <c r="DA30" t="s">
        <v>503</v>
      </c>
      <c r="DB30" t="s">
        <v>503</v>
      </c>
      <c r="DC30" t="s">
        <v>503</v>
      </c>
      <c r="DD30" t="s">
        <v>503</v>
      </c>
      <c r="DE30" t="s">
        <v>503</v>
      </c>
      <c r="DF30" t="s">
        <v>503</v>
      </c>
      <c r="DG30" t="s">
        <v>503</v>
      </c>
      <c r="DH30">
        <v>725000</v>
      </c>
      <c r="DI30" t="s">
        <v>503</v>
      </c>
      <c r="DJ30" t="s">
        <v>503</v>
      </c>
      <c r="DK30">
        <v>14987093</v>
      </c>
    </row>
    <row r="31" spans="1:115">
      <c r="A31" t="s">
        <v>531</v>
      </c>
      <c r="B31">
        <v>20131231</v>
      </c>
      <c r="C31">
        <v>1249196</v>
      </c>
      <c r="D31">
        <v>234621843</v>
      </c>
      <c r="E31">
        <v>2000000</v>
      </c>
      <c r="F31" t="s">
        <v>503</v>
      </c>
      <c r="G31" t="s">
        <v>503</v>
      </c>
      <c r="H31" t="s">
        <v>503</v>
      </c>
      <c r="I31" t="s">
        <v>503</v>
      </c>
      <c r="J31" t="s">
        <v>503</v>
      </c>
      <c r="K31" t="s">
        <v>503</v>
      </c>
      <c r="L31">
        <v>5000</v>
      </c>
      <c r="M31" t="s">
        <v>503</v>
      </c>
      <c r="N31" t="s">
        <v>503</v>
      </c>
      <c r="O31" t="s">
        <v>503</v>
      </c>
      <c r="P31" t="s">
        <v>503</v>
      </c>
      <c r="Q31" t="s">
        <v>503</v>
      </c>
      <c r="R31" t="s">
        <v>503</v>
      </c>
      <c r="S31" t="s">
        <v>503</v>
      </c>
      <c r="T31" t="s">
        <v>503</v>
      </c>
      <c r="U31" t="s">
        <v>503</v>
      </c>
      <c r="V31">
        <v>276806643</v>
      </c>
      <c r="W31">
        <v>3601102</v>
      </c>
      <c r="X31">
        <v>2556727</v>
      </c>
      <c r="Y31">
        <v>1616328</v>
      </c>
      <c r="Z31">
        <v>5748746</v>
      </c>
      <c r="AA31">
        <v>0</v>
      </c>
      <c r="AB31">
        <v>0</v>
      </c>
      <c r="AC31">
        <v>407</v>
      </c>
      <c r="AD31">
        <v>912765</v>
      </c>
      <c r="AE31">
        <v>0</v>
      </c>
      <c r="AF31">
        <v>15507</v>
      </c>
      <c r="AG31">
        <v>3139</v>
      </c>
      <c r="AH31">
        <v>115104</v>
      </c>
      <c r="AI31" t="s">
        <v>503</v>
      </c>
      <c r="AJ31">
        <v>14569418</v>
      </c>
      <c r="AK31">
        <v>340846</v>
      </c>
      <c r="AL31">
        <v>4172635</v>
      </c>
      <c r="AM31">
        <v>0</v>
      </c>
      <c r="AN31">
        <v>76318</v>
      </c>
      <c r="AO31">
        <v>244758</v>
      </c>
      <c r="AP31">
        <v>290273</v>
      </c>
      <c r="AQ31" t="s">
        <v>503</v>
      </c>
      <c r="AR31">
        <v>5124830</v>
      </c>
      <c r="AS31">
        <v>0</v>
      </c>
      <c r="AT31">
        <v>0</v>
      </c>
      <c r="AU31">
        <v>280155</v>
      </c>
      <c r="AV31">
        <v>0</v>
      </c>
      <c r="AW31">
        <v>8063379</v>
      </c>
      <c r="AX31">
        <v>0</v>
      </c>
      <c r="AY31">
        <v>8343534</v>
      </c>
      <c r="AZ31" t="s">
        <v>503</v>
      </c>
      <c r="BA31" t="s">
        <v>503</v>
      </c>
      <c r="BB31" t="s">
        <v>503</v>
      </c>
      <c r="BC31" t="s">
        <v>503</v>
      </c>
      <c r="BD31" t="s">
        <v>503</v>
      </c>
      <c r="BE31" t="s">
        <v>503</v>
      </c>
      <c r="BF31" t="s">
        <v>503</v>
      </c>
      <c r="BG31" t="s">
        <v>503</v>
      </c>
      <c r="BH31" t="s">
        <v>503</v>
      </c>
      <c r="BI31" t="s">
        <v>503</v>
      </c>
      <c r="BJ31" t="s">
        <v>503</v>
      </c>
      <c r="BK31" t="s">
        <v>503</v>
      </c>
      <c r="BL31">
        <v>13916</v>
      </c>
      <c r="BM31">
        <v>2392518835</v>
      </c>
      <c r="BN31">
        <v>9655029</v>
      </c>
      <c r="BO31">
        <v>0</v>
      </c>
      <c r="BP31">
        <v>0</v>
      </c>
      <c r="BQ31">
        <v>0</v>
      </c>
      <c r="BR31">
        <v>42584804</v>
      </c>
      <c r="BS31">
        <v>108642839</v>
      </c>
      <c r="BT31">
        <v>151227643</v>
      </c>
      <c r="BU31">
        <v>36751</v>
      </c>
      <c r="BV31" t="s">
        <v>503</v>
      </c>
      <c r="BW31">
        <v>56173179</v>
      </c>
      <c r="BX31">
        <v>56209930</v>
      </c>
      <c r="BY31" t="s">
        <v>503</v>
      </c>
      <c r="BZ31" t="s">
        <v>503</v>
      </c>
      <c r="CA31" t="s">
        <v>503</v>
      </c>
      <c r="CB31" t="s">
        <v>503</v>
      </c>
      <c r="CC31" t="s">
        <v>503</v>
      </c>
      <c r="CD31" t="s">
        <v>503</v>
      </c>
      <c r="CE31" t="s">
        <v>503</v>
      </c>
      <c r="CF31">
        <v>34734249</v>
      </c>
      <c r="CG31">
        <v>1776915</v>
      </c>
      <c r="CH31">
        <v>35402000</v>
      </c>
      <c r="CI31">
        <v>2697000</v>
      </c>
      <c r="CJ31">
        <v>1453000</v>
      </c>
      <c r="CK31">
        <v>0</v>
      </c>
      <c r="CL31">
        <v>1244000</v>
      </c>
      <c r="CM31">
        <v>209657142</v>
      </c>
      <c r="CN31">
        <v>151664407</v>
      </c>
      <c r="CO31">
        <v>7440435</v>
      </c>
      <c r="CP31">
        <v>-1319</v>
      </c>
      <c r="CQ31">
        <v>8272208</v>
      </c>
      <c r="CR31">
        <v>0</v>
      </c>
      <c r="CS31">
        <v>3518103</v>
      </c>
      <c r="CT31">
        <v>3578914</v>
      </c>
      <c r="CU31">
        <v>2682700</v>
      </c>
      <c r="CV31">
        <v>1392589</v>
      </c>
      <c r="CW31">
        <v>104193</v>
      </c>
      <c r="CX31">
        <v>2</v>
      </c>
      <c r="CY31" t="s">
        <v>503</v>
      </c>
      <c r="CZ31" t="s">
        <v>503</v>
      </c>
      <c r="DA31" t="s">
        <v>503</v>
      </c>
      <c r="DB31" t="s">
        <v>503</v>
      </c>
      <c r="DC31" t="s">
        <v>503</v>
      </c>
      <c r="DD31" t="s">
        <v>503</v>
      </c>
      <c r="DE31" t="s">
        <v>503</v>
      </c>
      <c r="DF31" t="s">
        <v>503</v>
      </c>
      <c r="DG31" t="s">
        <v>503</v>
      </c>
      <c r="DH31">
        <v>0</v>
      </c>
      <c r="DI31" t="s">
        <v>503</v>
      </c>
      <c r="DJ31" t="s">
        <v>503</v>
      </c>
      <c r="DK31">
        <v>17761485</v>
      </c>
    </row>
    <row r="32" spans="1:115">
      <c r="A32" t="s">
        <v>532</v>
      </c>
      <c r="B32">
        <v>20131231</v>
      </c>
      <c r="C32">
        <v>1119794</v>
      </c>
      <c r="D32">
        <v>364021000</v>
      </c>
      <c r="E32">
        <v>87000</v>
      </c>
      <c r="F32" t="s">
        <v>503</v>
      </c>
      <c r="G32" t="s">
        <v>503</v>
      </c>
      <c r="H32" t="s">
        <v>503</v>
      </c>
      <c r="I32" t="s">
        <v>503</v>
      </c>
      <c r="J32" t="s">
        <v>503</v>
      </c>
      <c r="K32" t="s">
        <v>503</v>
      </c>
      <c r="L32">
        <v>2155000</v>
      </c>
      <c r="M32" t="s">
        <v>503</v>
      </c>
      <c r="N32" t="s">
        <v>503</v>
      </c>
      <c r="O32" t="s">
        <v>503</v>
      </c>
      <c r="P32" t="s">
        <v>503</v>
      </c>
      <c r="Q32" t="s">
        <v>503</v>
      </c>
      <c r="R32" t="s">
        <v>503</v>
      </c>
      <c r="S32" t="s">
        <v>503</v>
      </c>
      <c r="T32" t="s">
        <v>503</v>
      </c>
      <c r="U32" t="s">
        <v>503</v>
      </c>
      <c r="V32">
        <v>524636200</v>
      </c>
      <c r="W32">
        <v>8101000</v>
      </c>
      <c r="X32">
        <v>2285000</v>
      </c>
      <c r="Y32">
        <v>75000</v>
      </c>
      <c r="Z32">
        <v>0</v>
      </c>
      <c r="AA32">
        <v>641000</v>
      </c>
      <c r="AB32">
        <v>0</v>
      </c>
      <c r="AC32">
        <v>0</v>
      </c>
      <c r="AD32">
        <v>211000</v>
      </c>
      <c r="AE32">
        <v>0</v>
      </c>
      <c r="AF32">
        <v>25000</v>
      </c>
      <c r="AG32">
        <v>91000</v>
      </c>
      <c r="AH32">
        <v>31000</v>
      </c>
      <c r="AI32" t="s">
        <v>503</v>
      </c>
      <c r="AJ32">
        <v>11460000</v>
      </c>
      <c r="AK32">
        <v>2586000</v>
      </c>
      <c r="AL32">
        <v>18943000</v>
      </c>
      <c r="AM32">
        <v>50000</v>
      </c>
      <c r="AN32">
        <v>0</v>
      </c>
      <c r="AO32">
        <v>126000</v>
      </c>
      <c r="AP32">
        <v>182000</v>
      </c>
      <c r="AQ32" t="s">
        <v>503</v>
      </c>
      <c r="AR32">
        <v>21887000</v>
      </c>
      <c r="AS32">
        <v>5240000</v>
      </c>
      <c r="AT32">
        <v>9391000</v>
      </c>
      <c r="AU32">
        <v>5335000</v>
      </c>
      <c r="AV32">
        <v>19400000</v>
      </c>
      <c r="AW32">
        <v>21311000</v>
      </c>
      <c r="AX32">
        <v>73720000</v>
      </c>
      <c r="AY32">
        <v>138882000</v>
      </c>
      <c r="AZ32" t="s">
        <v>503</v>
      </c>
      <c r="BA32" t="s">
        <v>503</v>
      </c>
      <c r="BB32" t="s">
        <v>503</v>
      </c>
      <c r="BC32" t="s">
        <v>503</v>
      </c>
      <c r="BD32" t="s">
        <v>503</v>
      </c>
      <c r="BE32" t="s">
        <v>503</v>
      </c>
      <c r="BF32" t="s">
        <v>503</v>
      </c>
      <c r="BG32" t="s">
        <v>503</v>
      </c>
      <c r="BH32" t="s">
        <v>503</v>
      </c>
      <c r="BI32" t="s">
        <v>503</v>
      </c>
      <c r="BJ32" t="s">
        <v>503</v>
      </c>
      <c r="BK32" t="s">
        <v>503</v>
      </c>
      <c r="BL32">
        <v>26047000</v>
      </c>
      <c r="BM32">
        <v>6918228000</v>
      </c>
      <c r="BN32">
        <v>959466000</v>
      </c>
      <c r="BO32">
        <v>0</v>
      </c>
      <c r="BP32">
        <v>17199000</v>
      </c>
      <c r="BQ32">
        <v>17199000</v>
      </c>
      <c r="BR32">
        <v>8300000</v>
      </c>
      <c r="BS32">
        <v>97700000</v>
      </c>
      <c r="BT32">
        <v>106000000</v>
      </c>
      <c r="BU32">
        <v>712000</v>
      </c>
      <c r="BV32" t="s">
        <v>503</v>
      </c>
      <c r="BW32">
        <v>40935000</v>
      </c>
      <c r="BX32">
        <v>41647000</v>
      </c>
      <c r="BY32" t="s">
        <v>503</v>
      </c>
      <c r="BZ32" t="s">
        <v>503</v>
      </c>
      <c r="CA32" t="s">
        <v>503</v>
      </c>
      <c r="CB32" t="s">
        <v>503</v>
      </c>
      <c r="CC32" t="s">
        <v>503</v>
      </c>
      <c r="CD32" t="s">
        <v>503</v>
      </c>
      <c r="CE32" t="s">
        <v>503</v>
      </c>
      <c r="CF32">
        <v>38920000</v>
      </c>
      <c r="CG32">
        <v>4042000</v>
      </c>
      <c r="CH32">
        <v>3297000</v>
      </c>
      <c r="CI32">
        <v>53712000</v>
      </c>
      <c r="CJ32">
        <v>25855000</v>
      </c>
      <c r="CK32">
        <v>5902000</v>
      </c>
      <c r="CL32">
        <v>33759000</v>
      </c>
      <c r="CM32">
        <v>322214000</v>
      </c>
      <c r="CN32">
        <v>121984000</v>
      </c>
      <c r="CO32">
        <v>19412000</v>
      </c>
      <c r="CP32">
        <v>545000</v>
      </c>
      <c r="CQ32">
        <v>21093000</v>
      </c>
      <c r="CR32">
        <v>74091000</v>
      </c>
      <c r="CS32">
        <v>2810000</v>
      </c>
      <c r="CT32">
        <v>2785000</v>
      </c>
      <c r="CU32">
        <v>1349000</v>
      </c>
      <c r="CV32">
        <v>1598000</v>
      </c>
      <c r="CW32">
        <v>0</v>
      </c>
      <c r="CX32">
        <v>16</v>
      </c>
      <c r="CY32" t="s">
        <v>503</v>
      </c>
      <c r="CZ32" t="s">
        <v>503</v>
      </c>
      <c r="DA32" t="s">
        <v>503</v>
      </c>
      <c r="DB32" t="s">
        <v>503</v>
      </c>
      <c r="DC32" t="s">
        <v>503</v>
      </c>
      <c r="DD32" t="s">
        <v>503</v>
      </c>
      <c r="DE32" t="s">
        <v>503</v>
      </c>
      <c r="DF32" t="s">
        <v>503</v>
      </c>
      <c r="DG32" t="s">
        <v>503</v>
      </c>
      <c r="DH32">
        <v>4485000</v>
      </c>
      <c r="DI32" t="s">
        <v>503</v>
      </c>
      <c r="DJ32" t="s">
        <v>503</v>
      </c>
      <c r="DK32">
        <v>12961000</v>
      </c>
    </row>
    <row r="33" spans="1:115">
      <c r="A33" t="s">
        <v>533</v>
      </c>
      <c r="B33">
        <v>20131231</v>
      </c>
      <c r="C33">
        <v>1378434</v>
      </c>
      <c r="D33">
        <v>105900020</v>
      </c>
      <c r="E33">
        <v>10701</v>
      </c>
      <c r="F33" t="s">
        <v>503</v>
      </c>
      <c r="G33" t="s">
        <v>503</v>
      </c>
      <c r="H33" t="s">
        <v>503</v>
      </c>
      <c r="I33" t="s">
        <v>503</v>
      </c>
      <c r="J33" t="s">
        <v>503</v>
      </c>
      <c r="K33" t="s">
        <v>503</v>
      </c>
      <c r="L33">
        <v>0</v>
      </c>
      <c r="M33" t="s">
        <v>503</v>
      </c>
      <c r="N33" t="s">
        <v>503</v>
      </c>
      <c r="O33" t="s">
        <v>503</v>
      </c>
      <c r="P33" t="s">
        <v>503</v>
      </c>
      <c r="Q33" t="s">
        <v>503</v>
      </c>
      <c r="R33" t="s">
        <v>503</v>
      </c>
      <c r="S33" t="s">
        <v>503</v>
      </c>
      <c r="T33" t="s">
        <v>503</v>
      </c>
      <c r="U33" t="s">
        <v>503</v>
      </c>
      <c r="V33">
        <v>146461571</v>
      </c>
      <c r="W33">
        <v>6122510</v>
      </c>
      <c r="X33">
        <v>3290194</v>
      </c>
      <c r="Y33">
        <v>0</v>
      </c>
      <c r="Z33">
        <v>0</v>
      </c>
      <c r="AA33">
        <v>0</v>
      </c>
      <c r="AB33">
        <v>0</v>
      </c>
      <c r="AC33">
        <v>0</v>
      </c>
      <c r="AD33">
        <v>6155</v>
      </c>
      <c r="AE33">
        <v>0</v>
      </c>
      <c r="AF33">
        <v>413</v>
      </c>
      <c r="AG33">
        <v>123302</v>
      </c>
      <c r="AH33">
        <v>291644</v>
      </c>
      <c r="AI33" t="s">
        <v>503</v>
      </c>
      <c r="AJ33">
        <v>9834218</v>
      </c>
      <c r="AK33">
        <v>1370578</v>
      </c>
      <c r="AL33">
        <v>4148511</v>
      </c>
      <c r="AM33">
        <v>0</v>
      </c>
      <c r="AN33">
        <v>0</v>
      </c>
      <c r="AO33">
        <v>128867</v>
      </c>
      <c r="AP33">
        <v>209997</v>
      </c>
      <c r="AQ33" t="s">
        <v>503</v>
      </c>
      <c r="AR33">
        <v>5857953</v>
      </c>
      <c r="AS33">
        <v>0</v>
      </c>
      <c r="AT33">
        <v>3893856</v>
      </c>
      <c r="AU33">
        <v>1835122</v>
      </c>
      <c r="AV33">
        <v>2524545</v>
      </c>
      <c r="AW33">
        <v>11493531</v>
      </c>
      <c r="AX33">
        <v>0</v>
      </c>
      <c r="AY33">
        <v>19747054</v>
      </c>
      <c r="AZ33" t="s">
        <v>503</v>
      </c>
      <c r="BA33" t="s">
        <v>503</v>
      </c>
      <c r="BB33" t="s">
        <v>503</v>
      </c>
      <c r="BC33" t="s">
        <v>503</v>
      </c>
      <c r="BD33" t="s">
        <v>503</v>
      </c>
      <c r="BE33" t="s">
        <v>503</v>
      </c>
      <c r="BF33" t="s">
        <v>503</v>
      </c>
      <c r="BG33" t="s">
        <v>503</v>
      </c>
      <c r="BH33" t="s">
        <v>503</v>
      </c>
      <c r="BI33" t="s">
        <v>503</v>
      </c>
      <c r="BJ33" t="s">
        <v>503</v>
      </c>
      <c r="BK33" t="s">
        <v>503</v>
      </c>
      <c r="BL33">
        <v>211954</v>
      </c>
      <c r="BM33">
        <v>1058278541</v>
      </c>
      <c r="BN33">
        <v>119954708</v>
      </c>
      <c r="BO33">
        <v>0</v>
      </c>
      <c r="BP33">
        <v>0</v>
      </c>
      <c r="BQ33">
        <v>0</v>
      </c>
      <c r="BR33">
        <v>12806342</v>
      </c>
      <c r="BS33">
        <v>51502501</v>
      </c>
      <c r="BT33">
        <v>64308843</v>
      </c>
      <c r="BU33">
        <v>129041</v>
      </c>
      <c r="BV33" t="s">
        <v>503</v>
      </c>
      <c r="BW33">
        <v>15816780</v>
      </c>
      <c r="BX33">
        <v>15945821</v>
      </c>
      <c r="BY33" t="s">
        <v>503</v>
      </c>
      <c r="BZ33" t="s">
        <v>503</v>
      </c>
      <c r="CA33" t="s">
        <v>503</v>
      </c>
      <c r="CB33" t="s">
        <v>503</v>
      </c>
      <c r="CC33" t="s">
        <v>503</v>
      </c>
      <c r="CD33" t="s">
        <v>503</v>
      </c>
      <c r="CE33" t="s">
        <v>503</v>
      </c>
      <c r="CF33">
        <v>6508803</v>
      </c>
      <c r="CG33">
        <v>2289132</v>
      </c>
      <c r="CH33">
        <v>2201000</v>
      </c>
      <c r="CI33">
        <v>3473556</v>
      </c>
      <c r="CJ33">
        <v>858000</v>
      </c>
      <c r="CK33">
        <v>2805</v>
      </c>
      <c r="CL33">
        <v>2618361</v>
      </c>
      <c r="CM33">
        <v>91432172</v>
      </c>
      <c r="CN33">
        <v>32884923</v>
      </c>
      <c r="CO33">
        <v>3418490</v>
      </c>
      <c r="CP33">
        <v>69139</v>
      </c>
      <c r="CQ33">
        <v>3825851</v>
      </c>
      <c r="CR33">
        <v>0</v>
      </c>
      <c r="CS33">
        <v>10701</v>
      </c>
      <c r="CT33">
        <v>8234</v>
      </c>
      <c r="CU33">
        <v>1083947</v>
      </c>
      <c r="CV33">
        <v>969930</v>
      </c>
      <c r="CW33">
        <v>6362957</v>
      </c>
      <c r="CX33">
        <v>3</v>
      </c>
      <c r="CY33" t="s">
        <v>503</v>
      </c>
      <c r="CZ33" t="s">
        <v>503</v>
      </c>
      <c r="DA33" t="s">
        <v>503</v>
      </c>
      <c r="DB33" t="s">
        <v>503</v>
      </c>
      <c r="DC33" t="s">
        <v>503</v>
      </c>
      <c r="DD33" t="s">
        <v>503</v>
      </c>
      <c r="DE33" t="s">
        <v>503</v>
      </c>
      <c r="DF33" t="s">
        <v>503</v>
      </c>
      <c r="DG33" t="s">
        <v>503</v>
      </c>
      <c r="DH33">
        <v>0</v>
      </c>
      <c r="DI33" t="s">
        <v>503</v>
      </c>
      <c r="DJ33" t="s">
        <v>503</v>
      </c>
      <c r="DK33">
        <v>8144298</v>
      </c>
    </row>
    <row r="34" spans="1:115">
      <c r="A34" t="s">
        <v>534</v>
      </c>
      <c r="B34">
        <v>20131231</v>
      </c>
      <c r="C34">
        <v>1120754</v>
      </c>
      <c r="D34">
        <v>1527015000</v>
      </c>
      <c r="E34">
        <v>28457000</v>
      </c>
      <c r="F34" t="s">
        <v>503</v>
      </c>
      <c r="G34" t="s">
        <v>503</v>
      </c>
      <c r="H34" t="s">
        <v>503</v>
      </c>
      <c r="I34" t="s">
        <v>503</v>
      </c>
      <c r="J34" t="s">
        <v>503</v>
      </c>
      <c r="K34" t="s">
        <v>503</v>
      </c>
      <c r="L34">
        <v>19501000</v>
      </c>
      <c r="M34" t="s">
        <v>503</v>
      </c>
      <c r="N34" t="s">
        <v>503</v>
      </c>
      <c r="O34" t="s">
        <v>503</v>
      </c>
      <c r="P34" t="s">
        <v>503</v>
      </c>
      <c r="Q34" t="s">
        <v>503</v>
      </c>
      <c r="R34" t="s">
        <v>503</v>
      </c>
      <c r="S34" t="s">
        <v>503</v>
      </c>
      <c r="T34" t="s">
        <v>503</v>
      </c>
      <c r="U34" t="s">
        <v>503</v>
      </c>
      <c r="V34">
        <v>1961304700</v>
      </c>
      <c r="W34">
        <v>59079000</v>
      </c>
      <c r="X34">
        <v>23630000</v>
      </c>
      <c r="Y34">
        <v>7199000</v>
      </c>
      <c r="Z34">
        <v>6091000</v>
      </c>
      <c r="AA34">
        <v>1643000</v>
      </c>
      <c r="AB34">
        <v>0</v>
      </c>
      <c r="AC34">
        <v>0</v>
      </c>
      <c r="AD34">
        <v>3458000</v>
      </c>
      <c r="AE34">
        <v>37000</v>
      </c>
      <c r="AF34">
        <v>369000</v>
      </c>
      <c r="AG34">
        <v>2336000</v>
      </c>
      <c r="AH34">
        <v>6495000</v>
      </c>
      <c r="AI34" t="s">
        <v>503</v>
      </c>
      <c r="AJ34">
        <v>110263000</v>
      </c>
      <c r="AK34">
        <v>28929000</v>
      </c>
      <c r="AL34">
        <v>89993000</v>
      </c>
      <c r="AM34">
        <v>0</v>
      </c>
      <c r="AN34">
        <v>245000</v>
      </c>
      <c r="AO34">
        <v>3725000</v>
      </c>
      <c r="AP34">
        <v>6004000</v>
      </c>
      <c r="AQ34" t="s">
        <v>503</v>
      </c>
      <c r="AR34">
        <v>128896000</v>
      </c>
      <c r="AS34">
        <v>0</v>
      </c>
      <c r="AT34">
        <v>81463000</v>
      </c>
      <c r="AU34">
        <v>33807000</v>
      </c>
      <c r="AV34">
        <v>5162000</v>
      </c>
      <c r="AW34">
        <v>131638000</v>
      </c>
      <c r="AX34">
        <v>238675000</v>
      </c>
      <c r="AY34">
        <v>507718000</v>
      </c>
      <c r="AZ34" t="s">
        <v>503</v>
      </c>
      <c r="BA34" t="s">
        <v>503</v>
      </c>
      <c r="BB34" t="s">
        <v>503</v>
      </c>
      <c r="BC34" t="s">
        <v>503</v>
      </c>
      <c r="BD34" t="s">
        <v>503</v>
      </c>
      <c r="BE34" t="s">
        <v>503</v>
      </c>
      <c r="BF34" t="s">
        <v>503</v>
      </c>
      <c r="BG34" t="s">
        <v>503</v>
      </c>
      <c r="BH34" t="s">
        <v>503</v>
      </c>
      <c r="BI34" t="s">
        <v>503</v>
      </c>
      <c r="BJ34" t="s">
        <v>503</v>
      </c>
      <c r="BK34" t="s">
        <v>503</v>
      </c>
      <c r="BL34">
        <v>90021000</v>
      </c>
      <c r="BM34">
        <v>28761213000</v>
      </c>
      <c r="BN34">
        <v>2400000000</v>
      </c>
      <c r="BO34">
        <v>14308000</v>
      </c>
      <c r="BP34">
        <v>71639000</v>
      </c>
      <c r="BQ34">
        <v>85947000</v>
      </c>
      <c r="BR34">
        <v>3013079000</v>
      </c>
      <c r="BS34">
        <v>1866517000</v>
      </c>
      <c r="BT34">
        <v>4879596000</v>
      </c>
      <c r="BU34">
        <v>43136000</v>
      </c>
      <c r="BV34" t="s">
        <v>503</v>
      </c>
      <c r="BW34">
        <v>252683000</v>
      </c>
      <c r="BX34">
        <v>295819000</v>
      </c>
      <c r="BY34" t="s">
        <v>503</v>
      </c>
      <c r="BZ34" t="s">
        <v>503</v>
      </c>
      <c r="CA34" t="s">
        <v>503</v>
      </c>
      <c r="CB34" t="s">
        <v>503</v>
      </c>
      <c r="CC34" t="s">
        <v>503</v>
      </c>
      <c r="CD34" t="s">
        <v>503</v>
      </c>
      <c r="CE34" t="s">
        <v>503</v>
      </c>
      <c r="CF34">
        <v>12346000</v>
      </c>
      <c r="CG34">
        <v>37171000</v>
      </c>
      <c r="CH34">
        <v>70104000</v>
      </c>
      <c r="CI34">
        <v>183737000</v>
      </c>
      <c r="CJ34">
        <v>62405000</v>
      </c>
      <c r="CK34">
        <v>8907000</v>
      </c>
      <c r="CL34">
        <v>130239000</v>
      </c>
      <c r="CM34">
        <v>1356007000</v>
      </c>
      <c r="CN34">
        <v>606262000</v>
      </c>
      <c r="CO34">
        <v>83957000</v>
      </c>
      <c r="CP34">
        <v>405000</v>
      </c>
      <c r="CQ34">
        <v>88246000</v>
      </c>
      <c r="CR34">
        <v>239256000</v>
      </c>
      <c r="CS34">
        <v>337000</v>
      </c>
      <c r="CT34">
        <v>0</v>
      </c>
      <c r="CU34">
        <v>70283000</v>
      </c>
      <c r="CV34">
        <v>72562000</v>
      </c>
      <c r="CW34">
        <v>105812000</v>
      </c>
      <c r="CX34">
        <v>30</v>
      </c>
      <c r="CY34" t="s">
        <v>503</v>
      </c>
      <c r="CZ34" t="s">
        <v>503</v>
      </c>
      <c r="DA34" t="s">
        <v>503</v>
      </c>
      <c r="DB34" t="s">
        <v>503</v>
      </c>
      <c r="DC34" t="s">
        <v>503</v>
      </c>
      <c r="DD34" t="s">
        <v>503</v>
      </c>
      <c r="DE34" t="s">
        <v>503</v>
      </c>
      <c r="DF34" t="s">
        <v>503</v>
      </c>
      <c r="DG34" t="s">
        <v>503</v>
      </c>
      <c r="DH34">
        <v>16973000</v>
      </c>
      <c r="DI34" t="s">
        <v>503</v>
      </c>
      <c r="DJ34" t="s">
        <v>503</v>
      </c>
      <c r="DK34">
        <v>127761000</v>
      </c>
    </row>
    <row r="35" spans="1:115">
      <c r="A35" t="s">
        <v>535</v>
      </c>
      <c r="B35">
        <v>20131231</v>
      </c>
      <c r="C35">
        <v>1027004</v>
      </c>
      <c r="D35">
        <v>56031127</v>
      </c>
      <c r="E35">
        <v>0</v>
      </c>
      <c r="F35" t="s">
        <v>503</v>
      </c>
      <c r="G35" t="s">
        <v>503</v>
      </c>
      <c r="H35" t="s">
        <v>503</v>
      </c>
      <c r="I35" t="s">
        <v>503</v>
      </c>
      <c r="J35" t="s">
        <v>503</v>
      </c>
      <c r="K35" t="s">
        <v>503</v>
      </c>
      <c r="L35">
        <v>0</v>
      </c>
      <c r="M35" t="s">
        <v>503</v>
      </c>
      <c r="N35" t="s">
        <v>503</v>
      </c>
      <c r="O35" t="s">
        <v>503</v>
      </c>
      <c r="P35" t="s">
        <v>503</v>
      </c>
      <c r="Q35" t="s">
        <v>503</v>
      </c>
      <c r="R35" t="s">
        <v>503</v>
      </c>
      <c r="S35" t="s">
        <v>503</v>
      </c>
      <c r="T35" t="s">
        <v>503</v>
      </c>
      <c r="U35" t="s">
        <v>503</v>
      </c>
      <c r="V35">
        <v>75164968</v>
      </c>
      <c r="W35">
        <v>1110176</v>
      </c>
      <c r="X35">
        <v>145413</v>
      </c>
      <c r="Y35">
        <v>1303086</v>
      </c>
      <c r="Z35">
        <v>0</v>
      </c>
      <c r="AA35">
        <v>22323</v>
      </c>
      <c r="AB35">
        <v>0</v>
      </c>
      <c r="AC35">
        <v>139792</v>
      </c>
      <c r="AD35">
        <v>0</v>
      </c>
      <c r="AE35">
        <v>0</v>
      </c>
      <c r="AF35">
        <v>0</v>
      </c>
      <c r="AG35">
        <v>6657</v>
      </c>
      <c r="AH35">
        <v>19465</v>
      </c>
      <c r="AI35" t="s">
        <v>503</v>
      </c>
      <c r="AJ35">
        <v>2607120</v>
      </c>
      <c r="AK35">
        <v>325286</v>
      </c>
      <c r="AL35">
        <v>2138242</v>
      </c>
      <c r="AM35">
        <v>0</v>
      </c>
      <c r="AN35">
        <v>0</v>
      </c>
      <c r="AO35">
        <v>28025</v>
      </c>
      <c r="AP35">
        <v>9064</v>
      </c>
      <c r="AQ35" t="s">
        <v>503</v>
      </c>
      <c r="AR35">
        <v>2500617</v>
      </c>
      <c r="AS35">
        <v>0</v>
      </c>
      <c r="AT35">
        <v>1454779</v>
      </c>
      <c r="AU35">
        <v>791608</v>
      </c>
      <c r="AV35">
        <v>0</v>
      </c>
      <c r="AW35">
        <v>2593037</v>
      </c>
      <c r="AX35">
        <v>5532944</v>
      </c>
      <c r="AY35">
        <v>10865666</v>
      </c>
      <c r="AZ35" t="s">
        <v>503</v>
      </c>
      <c r="BA35" t="s">
        <v>503</v>
      </c>
      <c r="BB35" t="s">
        <v>503</v>
      </c>
      <c r="BC35" t="s">
        <v>503</v>
      </c>
      <c r="BD35" t="s">
        <v>503</v>
      </c>
      <c r="BE35" t="s">
        <v>503</v>
      </c>
      <c r="BF35" t="s">
        <v>503</v>
      </c>
      <c r="BG35" t="s">
        <v>503</v>
      </c>
      <c r="BH35" t="s">
        <v>503</v>
      </c>
      <c r="BI35" t="s">
        <v>503</v>
      </c>
      <c r="BJ35" t="s">
        <v>503</v>
      </c>
      <c r="BK35" t="s">
        <v>503</v>
      </c>
      <c r="BL35">
        <v>409981</v>
      </c>
      <c r="BM35">
        <v>437011292</v>
      </c>
      <c r="BN35">
        <v>2848606</v>
      </c>
      <c r="BO35">
        <v>0</v>
      </c>
      <c r="BP35">
        <v>231550</v>
      </c>
      <c r="BQ35">
        <v>231550</v>
      </c>
      <c r="BR35">
        <v>262251</v>
      </c>
      <c r="BS35">
        <v>2786389</v>
      </c>
      <c r="BT35">
        <v>3048640</v>
      </c>
      <c r="BU35">
        <v>100316</v>
      </c>
      <c r="BV35" t="s">
        <v>503</v>
      </c>
      <c r="BW35">
        <v>3701886</v>
      </c>
      <c r="BX35">
        <v>3802202</v>
      </c>
      <c r="BY35" t="s">
        <v>503</v>
      </c>
      <c r="BZ35" t="s">
        <v>503</v>
      </c>
      <c r="CA35" t="s">
        <v>503</v>
      </c>
      <c r="CB35" t="s">
        <v>503</v>
      </c>
      <c r="CC35" t="s">
        <v>503</v>
      </c>
      <c r="CD35" t="s">
        <v>503</v>
      </c>
      <c r="CE35" t="s">
        <v>503</v>
      </c>
      <c r="CF35">
        <v>588981</v>
      </c>
      <c r="CG35">
        <v>1387287</v>
      </c>
      <c r="CH35">
        <v>86000</v>
      </c>
      <c r="CI35">
        <v>1954228</v>
      </c>
      <c r="CJ35">
        <v>0</v>
      </c>
      <c r="CK35">
        <v>0</v>
      </c>
      <c r="CL35">
        <v>1954228</v>
      </c>
      <c r="CM35">
        <v>49566564</v>
      </c>
      <c r="CN35">
        <v>19205903</v>
      </c>
      <c r="CO35">
        <v>2206463</v>
      </c>
      <c r="CP35">
        <v>0</v>
      </c>
      <c r="CQ35">
        <v>2451528</v>
      </c>
      <c r="CR35">
        <v>5747046</v>
      </c>
      <c r="CS35">
        <v>0</v>
      </c>
      <c r="CT35">
        <v>0</v>
      </c>
      <c r="CU35">
        <v>55446</v>
      </c>
      <c r="CV35">
        <v>54689</v>
      </c>
      <c r="CW35">
        <v>0</v>
      </c>
      <c r="CX35">
        <v>2</v>
      </c>
      <c r="CY35" t="s">
        <v>503</v>
      </c>
      <c r="CZ35" t="s">
        <v>503</v>
      </c>
      <c r="DA35" t="s">
        <v>503</v>
      </c>
      <c r="DB35" t="s">
        <v>503</v>
      </c>
      <c r="DC35" t="s">
        <v>503</v>
      </c>
      <c r="DD35" t="s">
        <v>503</v>
      </c>
      <c r="DE35" t="s">
        <v>503</v>
      </c>
      <c r="DF35" t="s">
        <v>503</v>
      </c>
      <c r="DG35" t="s">
        <v>503</v>
      </c>
      <c r="DH35">
        <v>493298</v>
      </c>
      <c r="DI35" t="s">
        <v>503</v>
      </c>
      <c r="DJ35" t="s">
        <v>503</v>
      </c>
      <c r="DK35">
        <v>2522819</v>
      </c>
    </row>
    <row r="36" spans="1:115">
      <c r="B36" s="193"/>
      <c r="C36" s="193"/>
      <c r="D36" s="193"/>
      <c r="E36" s="193"/>
      <c r="F36" s="193"/>
    </row>
  </sheetData>
  <sheetProtection sheet="1" objects="1" scenarios="1"/>
  <sortState ref="A3:DK35">
    <sortCondition ref="A3"/>
  </sortState>
  <printOptions horizontalCentered="1"/>
  <pageMargins left="0.7" right="0.7" top="0.75" bottom="0.75" header="0.3" footer="0.3"/>
  <pageSetup scale="98" orientation="landscape" r:id="rId1"/>
  <headerFooter scaleWithDoc="0">
    <oddFooter>&amp;L&amp;10Date Source: FR Y-15&amp;C&amp;10Page &amp;P of &amp;N&amp;R&amp;10As-of Date: December 31, 2013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Indicators</vt:lpstr>
      <vt:lpstr>BCBS Template</vt:lpstr>
      <vt:lpstr>Graphs</vt:lpstr>
      <vt:lpstr>Scores</vt:lpstr>
      <vt:lpstr>FR Y-15 Data</vt:lpstr>
      <vt:lpstr>Scores!A</vt:lpstr>
      <vt:lpstr>A</vt:lpstr>
      <vt:lpstr>'BCBS Template'!Print_Area</vt:lpstr>
      <vt:lpstr>Graphs!Print_Area</vt:lpstr>
      <vt:lpstr>Indicators!Print_Area</vt:lpstr>
      <vt:lpstr>Scores!Print_Area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2015-08-10T14:45:56Z</dcterms:created>
  <dcterms:modified xsi:type="dcterms:W3CDTF">2015-08-13T20:36:29Z</dcterms:modified>
</cp:coreProperties>
</file>