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put_Games" sheetId="2" r:id="rId5"/>
    <sheet state="visible" name="Raw" sheetId="3" r:id="rId6"/>
    <sheet state="visible" name="Index_Team" sheetId="4" r:id="rId7"/>
    <sheet state="visible" name="Intermediate_Segments" sheetId="5" r:id="rId8"/>
    <sheet state="visible" name="Intermediate_Labels" sheetId="6" r:id="rId9"/>
    <sheet state="visible" name="Output_Dots" sheetId="7" r:id="rId10"/>
    <sheet state="visible" name="Output_Teams" sheetId="8" r:id="rId11"/>
    <sheet state="visible" name="Output_Segments"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1">
      <text>
        <t xml:space="preserve">Can be Week (NFL), or Date Played (for a league where games may be rescheduled)</t>
      </text>
    </comment>
    <comment authorId="0" ref="H1">
      <text>
        <t xml:space="preserve">Can use for Overtime, games that don't count, or otherwise.
This column is protected to avoid accidental changes, since it's a checkbox.
Feel free to edit the text in this cell.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If not applicable, leave blank</t>
      </text>
    </comment>
    <comment authorId="0" ref="E1">
      <text>
        <t xml:space="preserve">If not applicable, leave blank</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P1">
      <text>
        <t xml:space="preserve">The row of the table in the options that this result corresponds to.</t>
      </text>
    </comment>
    <comment authorId="0" ref="D4">
      <text>
        <t xml:space="preserve">This better not break.</t>
      </text>
    </comment>
    <comment authorId="0" ref="D6">
      <text>
        <t xml:space="preserve">Make sure the sheet has at least this many rows, and that the relevant formulas are copied to all rows.</t>
      </text>
    </comment>
    <comment authorId="0" ref="D8">
      <text>
        <t xml:space="preserve">This should be the row of the column labels, i.e. the row of the cell that says "Result"</t>
      </text>
    </comment>
    <comment authorId="0" ref="B10">
      <text>
        <t xml:space="preserve">See Column "ResultIndex" if adding new result options</t>
      </text>
    </comment>
    <comment authorId="0" ref="D10">
      <text>
        <t xml:space="preserve">The change in Y for the following eventualities.
Add an non-number if the option is not possible.</t>
      </text>
    </comment>
    <comment authorId="0" ref="D18">
      <text>
        <t xml:space="preserve">Options: solid, dashed</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6">
      <text>
        <t xml:space="preserve">Make sure the sheet has at least this many rows, and that the relevant formulas are copied to all rows.</t>
      </text>
    </comment>
    <comment authorId="0" ref="B8">
      <text>
        <t xml:space="preserve">Used in the "Rows" columns</t>
      </text>
    </comment>
  </commentList>
</comments>
</file>

<file path=xl/sharedStrings.xml><?xml version="1.0" encoding="utf-8"?>
<sst xmlns="http://schemas.openxmlformats.org/spreadsheetml/2006/main" count="12270" uniqueCount="168">
  <si>
    <t>How this spreadsheet works</t>
  </si>
  <si>
    <t>This spreadsheet takes inputs in the sheets with prefixes "Input_", "Index_", and "Intermediate_", and provides data for a graphics software in the sheets with prefix "Output_". If and when something breaks, you should check the sheets which take any input: That is, any sheet with the above 3 prefixes.</t>
  </si>
  <si>
    <t>How to use the spreadsheet</t>
  </si>
  <si>
    <t>Add team data</t>
  </si>
  <si>
    <t>Add team info to "Index_Team". Not all of the information will be used. Some of it may be helpful when adding input data later (Team Name, City Name), so is included, but not necessary elsewhere in the spreadsheet (by default).</t>
  </si>
  <si>
    <t xml:space="preserve">The first four steps must only be done once per league. </t>
  </si>
  <si>
    <t>Edit league settings</t>
  </si>
  <si>
    <t>In "Intermediate_Segments" and "Intermediate_Labels", edit information about the league, including how many games are played by each team, and the value of wins, losses, and ties (this may be given by a formula, e.g. for NHL Graphical Standings).</t>
  </si>
  <si>
    <t>Add rows to sheets</t>
  </si>
  <si>
    <t>In "Intermediate_Segments" and "Intermediate_Labels", add new rows (if needed) to make the sheet AT LEAST as big as the "Rows Needed" value indicated.</t>
  </si>
  <si>
    <t>Copy formulas to required rows</t>
  </si>
  <si>
    <t>In "Intermediate_Segments" and "Intermediate_Labels", make sure the formulas which must be copied to every new row of the document, are actually copied to every new row of the document.</t>
  </si>
  <si>
    <t>The last three steps may be repeated every time a new graphic is desired.</t>
  </si>
  <si>
    <t>Add game data</t>
  </si>
  <si>
    <t>Add game results to "Input_Games".</t>
  </si>
  <si>
    <t>Export output</t>
  </si>
  <si>
    <t>File &gt;&gt; Download. Use whichever format you can make use of best (I choose .xlsx). Note some formats may download the whole spreadsheet at once (good), while some others might only download the current sheet (bad).</t>
  </si>
  <si>
    <t>Use output in graphics processing program</t>
  </si>
  <si>
    <t>Use RStudio or similar to turn the data into graphics.</t>
  </si>
  <si>
    <t>Colour coding</t>
  </si>
  <si>
    <t>dark gray 1</t>
  </si>
  <si>
    <t>Background</t>
  </si>
  <si>
    <t>This spreadsheet uses cell backgrounds to indicate which cells should be edited.</t>
  </si>
  <si>
    <t>gray</t>
  </si>
  <si>
    <t>Text which should probably not change. (e.g. Column labels)</t>
  </si>
  <si>
    <t>light gray 1</t>
  </si>
  <si>
    <t>Formulas which (probably) need not change.</t>
  </si>
  <si>
    <t>Since this sheet is meant to be read, I don't stick to these conventions here.</t>
  </si>
  <si>
    <t>light gray 2</t>
  </si>
  <si>
    <t>Formulas which must be copied to every new row of the document.</t>
  </si>
  <si>
    <t>Necessary inputs (manually given, e.g. Number of Teams).</t>
  </si>
  <si>
    <t>Output</t>
  </si>
  <si>
    <t>Output_Dots</t>
  </si>
  <si>
    <t>All X, Y values achieved by a team.</t>
  </si>
  <si>
    <t>These sheets should hopefully not need to be modified, unless you know what they are for. Ideally you shouldn't even have to look at them.</t>
  </si>
  <si>
    <t>Output_Teams</t>
  </si>
  <si>
    <t>Data about each individual team, as well as data for creating labels. XOffsets and YOffsets are given for labelling the graphic.</t>
  </si>
  <si>
    <t>Output_Segments</t>
  </si>
  <si>
    <t>Data about line segments to draw. Includes the number of overlapping line segments as well as the team each segment is related to.</t>
  </si>
  <si>
    <t>Acknowledgements</t>
  </si>
  <si>
    <t>Special thanks to /r/PWHL for being supportive of my graphs even when they were ugly, unpolished, and unclear.</t>
  </si>
  <si>
    <t>Perhaps this is self-indulgent nonsense, but I have genuine, relevant gratitude to everyone listed here. You may consider this as a "See Also" section.</t>
  </si>
  <si>
    <t>Special thanks to Anubis (lusamine.bsky.social) for getting me back into creating and posting things online.</t>
  </si>
  <si>
    <t>Primary inspiration comes from Reddit users /u/I_FAP_TO_SPOOKY_TITS (NFL Division Winners Since Realignments), /u/Ilejwads (NFL Power Ranking Charts back in 2017), /u/n4rcotix (OG MLB Graphical Standings 2014-2019), /u/FourFeetOfCurl (NHL Graphical Standings),  /u/crivexp2 (MLB Graphical Standings, 2020-present).</t>
  </si>
  <si>
    <t>Additional inspiration comes from RaenonX (raenonx.cc) and BananaTanks (/u/SwordAndShieldon) for their commitment to providing information on Pokemon Sleep, often in an incredible, visually appealing way.</t>
  </si>
  <si>
    <t>Written by</t>
  </si>
  <si>
    <t>Vivian (she/her)</t>
  </si>
  <si>
    <t>That's me.</t>
  </si>
  <si>
    <t>vbbcla-sports.bsky.social</t>
  </si>
  <si>
    <t>Sports Bluesky, where my graphics are published first.</t>
  </si>
  <si>
    <t>/u/vbbcla</t>
  </si>
  <si>
    <t>Reddit account, which I use to post graphics to related subreddits.</t>
  </si>
  <si>
    <t>vbbcla.bsky.social</t>
  </si>
  <si>
    <t>Ostensibly my Pokemon Bluesky. Currently not in use.</t>
  </si>
  <si>
    <t>@vbbcla (Twitter)</t>
  </si>
  <si>
    <t>My Pokemon Twitter. You can see my one (1) post.</t>
  </si>
  <si>
    <t>VivianBombycilla</t>
  </si>
  <si>
    <t>My Github. Will contain archives of graphical standings.</t>
  </si>
  <si>
    <t>Questions, Comments</t>
  </si>
  <si>
    <t>Contact me on Reddit (/u/vbbcla) or Bluesky (vbbcla-sports.bsky.social).</t>
  </si>
  <si>
    <t>Team1</t>
  </si>
  <si>
    <t>Score1</t>
  </si>
  <si>
    <t>Team2</t>
  </si>
  <si>
    <t>Score2</t>
  </si>
  <si>
    <t>Winner</t>
  </si>
  <si>
    <t>Completed</t>
  </si>
  <si>
    <t>DateOrder</t>
  </si>
  <si>
    <t>Overtime?</t>
  </si>
  <si>
    <t>DateScheduled</t>
  </si>
  <si>
    <t>Boston Fleet</t>
  </si>
  <si>
    <t>Toronto Sceptres</t>
  </si>
  <si>
    <t>Ottawa Charge</t>
  </si>
  <si>
    <t>Montreal Victoire</t>
  </si>
  <si>
    <t>New York Sirens</t>
  </si>
  <si>
    <t>Minnesota Frost</t>
  </si>
  <si>
    <t>Feel free to use this empty sheet to import and process your tabular data.</t>
  </si>
  <si>
    <t>Montréal</t>
  </si>
  <si>
    <t>Boston</t>
  </si>
  <si>
    <t>-</t>
  </si>
  <si>
    <t>Toronto</t>
  </si>
  <si>
    <t>Ottawa</t>
  </si>
  <si>
    <t>Montreal</t>
  </si>
  <si>
    <t>New York</t>
  </si>
  <si>
    <t>Minnesota</t>
  </si>
  <si>
    <t>Full Name</t>
  </si>
  <si>
    <t>City Name</t>
  </si>
  <si>
    <t>Team Name</t>
  </si>
  <si>
    <t>Conference</t>
  </si>
  <si>
    <t>Division</t>
  </si>
  <si>
    <t>Abbreviation</t>
  </si>
  <si>
    <t>LineColour</t>
  </si>
  <si>
    <t>Colour Sample</t>
  </si>
  <si>
    <t>Fleet</t>
  </si>
  <si>
    <t>BOS</t>
  </si>
  <si>
    <t>#268356</t>
  </si>
  <si>
    <t>Frost</t>
  </si>
  <si>
    <t>MIN</t>
  </si>
  <si>
    <t>#9e7db8</t>
  </si>
  <si>
    <t>Victoire</t>
  </si>
  <si>
    <t>MTL</t>
  </si>
  <si>
    <t>#862633</t>
  </si>
  <si>
    <t>Sirens</t>
  </si>
  <si>
    <t>NY</t>
  </si>
  <si>
    <t>#03b9b3</t>
  </si>
  <si>
    <t>Charge</t>
  </si>
  <si>
    <t>OTT</t>
  </si>
  <si>
    <t>#CC253B</t>
  </si>
  <si>
    <t>Sceptres</t>
  </si>
  <si>
    <t>TOR</t>
  </si>
  <si>
    <t>#0067b9</t>
  </si>
  <si>
    <t>Settings</t>
  </si>
  <si>
    <t>Team</t>
  </si>
  <si>
    <t>Modifier1</t>
  </si>
  <si>
    <t>Result</t>
  </si>
  <si>
    <t>ResultIndex</t>
  </si>
  <si>
    <t>StartX</t>
  </si>
  <si>
    <t>RawStartY</t>
  </si>
  <si>
    <t>StartY</t>
  </si>
  <si>
    <t>EndX</t>
  </si>
  <si>
    <t>RawEndY</t>
  </si>
  <si>
    <t>EndY</t>
  </si>
  <si>
    <t>SegmentType</t>
  </si>
  <si>
    <t>SharedWith</t>
  </si>
  <si>
    <t>NumInGroup</t>
  </si>
  <si>
    <t>SharedWithConference</t>
  </si>
  <si>
    <t>NumInGroupConference</t>
  </si>
  <si>
    <t>SharedWithDivision</t>
  </si>
  <si>
    <t>NumInGroupDivision</t>
  </si>
  <si>
    <t>DeltaX</t>
  </si>
  <si>
    <t>DeltaY</t>
  </si>
  <si>
    <t>Angle</t>
  </si>
  <si>
    <t>Games per season</t>
  </si>
  <si>
    <t>Number of teams</t>
  </si>
  <si>
    <t>Rows needed</t>
  </si>
  <si>
    <t>Result Table First Row</t>
  </si>
  <si>
    <t>ΔY</t>
  </si>
  <si>
    <t>Win</t>
  </si>
  <si>
    <t>Loss</t>
  </si>
  <si>
    <t>TIE</t>
  </si>
  <si>
    <t>--</t>
  </si>
  <si>
    <t>Linestyle</t>
  </si>
  <si>
    <t>solid</t>
  </si>
  <si>
    <t>Y Scaling Factor</t>
  </si>
  <si>
    <t>League</t>
  </si>
  <si>
    <t>ImagePath</t>
  </si>
  <si>
    <t>X</t>
  </si>
  <si>
    <t>Y</t>
  </si>
  <si>
    <t>Total</t>
  </si>
  <si>
    <t>Num</t>
  </si>
  <si>
    <t>Rows</t>
  </si>
  <si>
    <t>Cols</t>
  </si>
  <si>
    <t>XOffset</t>
  </si>
  <si>
    <t>YOffset</t>
  </si>
  <si>
    <t>Number of Teams</t>
  </si>
  <si>
    <t>Teams per row</t>
  </si>
  <si>
    <t>Image file ending</t>
  </si>
  <si>
    <t>.PNG</t>
  </si>
  <si>
    <t>XOffsetConference</t>
  </si>
  <si>
    <t>YOffsetConference</t>
  </si>
  <si>
    <t>XOffsetDivision</t>
  </si>
  <si>
    <t>YOffsetDivision</t>
  </si>
  <si>
    <t>BOS.PNG</t>
  </si>
  <si>
    <t>MIN.PNG</t>
  </si>
  <si>
    <t>MTL.PNG</t>
  </si>
  <si>
    <t>NY.PNG</t>
  </si>
  <si>
    <t>OTT.PNG</t>
  </si>
  <si>
    <t>TOR.PNG</t>
  </si>
  <s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</sst>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 mmm d yyyy"/>
    <numFmt numFmtId="165" formatCode="ddd mmmm d yyyy"/>
  </numFmts>
  <fonts count="6">
    <font>
      <sz val="10.0"/>
      <color rgb="FF000000"/>
      <name val="Arial"/>
      <scheme val="minor"/>
    </font>
    <font>
      <color theme="1"/>
      <name val="Noto Sans"/>
    </font>
    <font>
      <b/>
      <color theme="1"/>
      <name val="Noto Sans"/>
    </font>
    <font/>
    <font>
      <sz val="8.0"/>
      <color theme="1"/>
      <name val="Noto Sans"/>
    </font>
    <font>
      <color theme="1"/>
      <name val="Arial"/>
      <scheme val="minor"/>
    </font>
  </fonts>
  <fills count="7">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D9D9D9"/>
        <bgColor rgb="FFD9D9D9"/>
      </patternFill>
    </fill>
    <fill>
      <patternFill patternType="solid">
        <fgColor rgb="FFCCCCCC"/>
        <bgColor rgb="FFCCCCCC"/>
      </patternFill>
    </fill>
    <fill>
      <patternFill patternType="solid">
        <fgColor rgb="FFEFEFEF"/>
        <bgColor rgb="FFEFEFEF"/>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top style="thin">
        <color rgb="FF000000"/>
      </top>
    </border>
    <border>
      <top style="thin">
        <color rgb="FF000000"/>
      </top>
    </border>
    <border>
      <left style="thin">
        <color rgb="FF000000"/>
      </left>
    </border>
    <border>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vertical="center" wrapText="1"/>
    </xf>
    <xf borderId="1" fillId="3" fontId="2" numFmtId="0" xfId="0" applyAlignment="1" applyBorder="1" applyFill="1" applyFont="1">
      <alignment horizontal="right" readingOrder="0" shrinkToFit="0" vertical="center" wrapText="1"/>
    </xf>
    <xf borderId="2" fillId="4" fontId="1" numFmtId="0" xfId="0" applyAlignment="1" applyBorder="1" applyFill="1" applyFont="1">
      <alignment readingOrder="0" shrinkToFit="0" vertical="center" wrapText="1"/>
    </xf>
    <xf borderId="3" fillId="0" fontId="3" numFmtId="0" xfId="0" applyBorder="1" applyFont="1"/>
    <xf borderId="1" fillId="5" fontId="1" numFmtId="0" xfId="0" applyAlignment="1" applyBorder="1" applyFill="1" applyFont="1">
      <alignment readingOrder="0" shrinkToFit="0" vertical="center" wrapText="1"/>
    </xf>
    <xf borderId="1" fillId="4" fontId="1" numFmtId="0" xfId="0" applyAlignment="1" applyBorder="1" applyFont="1">
      <alignment readingOrder="0" shrinkToFit="0" vertical="center" wrapText="1"/>
    </xf>
    <xf borderId="1" fillId="5" fontId="1" numFmtId="0" xfId="0" applyAlignment="1" applyBorder="1" applyFont="1">
      <alignment horizontal="right" readingOrder="0" shrinkToFit="0" vertical="center" wrapText="1"/>
    </xf>
    <xf borderId="4" fillId="5" fontId="1" numFmtId="0" xfId="0" applyAlignment="1" applyBorder="1" applyFont="1">
      <alignment horizontal="right" readingOrder="0" shrinkToFit="0" vertical="center" wrapText="1"/>
    </xf>
    <xf borderId="5" fillId="0" fontId="3" numFmtId="0" xfId="0" applyBorder="1" applyFont="1"/>
    <xf borderId="1" fillId="3" fontId="1" numFmtId="0" xfId="0" applyAlignment="1" applyBorder="1" applyFont="1">
      <alignment readingOrder="0" shrinkToFit="0" vertical="center" wrapText="1"/>
    </xf>
    <xf borderId="6" fillId="0" fontId="3" numFmtId="0" xfId="0" applyBorder="1" applyFont="1"/>
    <xf borderId="4" fillId="6" fontId="1" numFmtId="0" xfId="0" applyAlignment="1" applyBorder="1" applyFill="1" applyFont="1">
      <alignment readingOrder="0" shrinkToFit="0" vertical="center" wrapText="1"/>
    </xf>
    <xf borderId="1" fillId="5" fontId="4" numFmtId="0" xfId="0" applyAlignment="1" applyBorder="1" applyFont="1">
      <alignment readingOrder="0" shrinkToFit="0" vertical="center" wrapText="1"/>
    </xf>
    <xf borderId="0" fillId="5" fontId="1" numFmtId="0" xfId="0" applyAlignment="1" applyFont="1">
      <alignment readingOrder="0"/>
    </xf>
    <xf borderId="0" fillId="5" fontId="1" numFmtId="0" xfId="0" applyAlignment="1" applyFont="1">
      <alignment horizontal="center" readingOrder="0"/>
    </xf>
    <xf borderId="0" fillId="6" fontId="1" numFmtId="0" xfId="0" applyAlignment="1" applyFont="1">
      <alignment horizontal="left"/>
    </xf>
    <xf borderId="0" fillId="6" fontId="1" numFmtId="0" xfId="0" applyAlignment="1" applyFont="1">
      <alignment horizontal="center" readingOrder="0"/>
    </xf>
    <xf borderId="0" fillId="6" fontId="1" numFmtId="0" xfId="0" applyAlignment="1" applyFont="1">
      <alignment horizontal="left" readingOrder="0"/>
    </xf>
    <xf borderId="0" fillId="6" fontId="1" numFmtId="164" xfId="0" applyAlignment="1" applyFont="1" applyNumberFormat="1">
      <alignment horizontal="center" readingOrder="0"/>
    </xf>
    <xf borderId="0" fillId="6" fontId="1" numFmtId="165" xfId="0" applyAlignment="1" applyFont="1" applyNumberFormat="1">
      <alignment horizontal="center" readingOrder="0"/>
    </xf>
    <xf borderId="0" fillId="0" fontId="5" numFmtId="0" xfId="0" applyAlignment="1" applyFont="1">
      <alignment readingOrder="0"/>
    </xf>
    <xf borderId="0" fillId="0" fontId="5" numFmtId="0" xfId="0" applyFont="1"/>
    <xf borderId="0" fillId="0" fontId="5" numFmtId="164" xfId="0" applyAlignment="1" applyFont="1" applyNumberFormat="1">
      <alignment readingOrder="0"/>
    </xf>
    <xf borderId="0" fillId="0" fontId="5" numFmtId="165" xfId="0" applyAlignment="1" applyFont="1" applyNumberFormat="1">
      <alignment readingOrder="0"/>
    </xf>
    <xf borderId="0" fillId="6" fontId="1" numFmtId="0" xfId="0" applyAlignment="1" applyFont="1">
      <alignment readingOrder="0"/>
    </xf>
    <xf borderId="0" fillId="3" fontId="1" numFmtId="0" xfId="0" applyAlignment="1" applyFont="1">
      <alignment readingOrder="0"/>
    </xf>
    <xf borderId="0" fillId="5" fontId="1" numFmtId="0" xfId="0" applyAlignment="1" applyFont="1">
      <alignment horizontal="center"/>
    </xf>
    <xf borderId="0" fillId="3" fontId="1" numFmtId="0" xfId="0" applyFont="1"/>
    <xf borderId="0" fillId="4" fontId="1" numFmtId="0" xfId="0" applyFont="1"/>
    <xf borderId="0" fillId="4" fontId="1" numFmtId="0" xfId="0" applyAlignment="1" applyFont="1">
      <alignment horizontal="center"/>
    </xf>
    <xf borderId="0" fillId="4" fontId="1" numFmtId="0" xfId="0" applyAlignment="1" applyFont="1">
      <alignment readingOrder="0"/>
    </xf>
    <xf borderId="0" fillId="4" fontId="1" numFmtId="164" xfId="0" applyAlignment="1" applyFont="1" applyNumberFormat="1">
      <alignment horizontal="center"/>
    </xf>
    <xf borderId="0" fillId="5" fontId="1" numFmtId="0" xfId="0" applyAlignment="1" applyFont="1">
      <alignment horizontal="right" vertical="bottom"/>
    </xf>
    <xf borderId="0" fillId="5" fontId="1" numFmtId="0" xfId="0" applyAlignment="1" applyFont="1">
      <alignment horizontal="right" readingOrder="0"/>
    </xf>
    <xf borderId="0" fillId="4" fontId="1" numFmtId="0" xfId="0" applyAlignment="1" applyFont="1">
      <alignment horizontal="center"/>
    </xf>
    <xf borderId="0" fillId="3" fontId="1" numFmtId="0" xfId="0" applyAlignment="1" applyFont="1">
      <alignment horizontal="center"/>
    </xf>
    <xf borderId="0" fillId="4" fontId="1" numFmtId="0" xfId="0" applyAlignment="1" applyFont="1">
      <alignment horizontal="center" readingOrder="0"/>
    </xf>
    <xf borderId="0" fillId="5" fontId="1" numFmtId="0" xfId="0" applyAlignment="1" applyFont="1">
      <alignment horizontal="right" readingOrder="0" vertical="bottom"/>
    </xf>
    <xf borderId="0" fillId="4" fontId="1" numFmtId="164" xfId="0" applyAlignment="1" applyFont="1" applyNumberFormat="1">
      <alignment horizontal="center" readingOrder="0"/>
    </xf>
    <xf borderId="0" fillId="3" fontId="1" numFmtId="0" xfId="0" applyAlignment="1" applyFont="1">
      <alignment horizontal="center" readingOrder="0"/>
    </xf>
    <xf borderId="7" fillId="5" fontId="1" numFmtId="0" xfId="0" applyAlignment="1" applyBorder="1" applyFont="1">
      <alignment horizontal="center" readingOrder="0" vertical="bottom"/>
    </xf>
    <xf borderId="8" fillId="0" fontId="3" numFmtId="0" xfId="0" applyBorder="1" applyFont="1"/>
    <xf borderId="0" fillId="5" fontId="1" numFmtId="0" xfId="0" applyAlignment="1" applyFont="1">
      <alignment horizontal="center" readingOrder="0" vertical="bottom"/>
    </xf>
    <xf borderId="0" fillId="5" fontId="1" numFmtId="0" xfId="0" applyAlignment="1" applyFont="1">
      <alignment vertical="bottom"/>
    </xf>
    <xf borderId="0" fillId="5" fontId="1" numFmtId="0" xfId="0" applyAlignment="1" applyFont="1">
      <alignment horizontal="center" vertical="bottom"/>
    </xf>
    <xf borderId="0" fillId="5" fontId="1" numFmtId="0" xfId="0" applyAlignment="1" applyFont="1">
      <alignment horizontal="center" vertical="bottom"/>
    </xf>
    <xf borderId="9" fillId="5" fontId="1" numFmtId="0" xfId="0" applyAlignment="1" applyBorder="1" applyFont="1">
      <alignment horizontal="center" readingOrder="0" vertical="bottom"/>
    </xf>
    <xf borderId="9" fillId="6" fontId="1" numFmtId="0" xfId="0" applyAlignment="1" applyBorder="1" applyFont="1">
      <alignment horizontal="center" readingOrder="0"/>
    </xf>
    <xf borderId="10" fillId="6" fontId="1" numFmtId="0" xfId="0" applyAlignment="1" applyBorder="1" applyFont="1">
      <alignment horizontal="center" readingOrder="0"/>
    </xf>
    <xf borderId="0" fillId="3" fontId="1" numFmtId="0" xfId="0" applyAlignment="1" applyFont="1">
      <alignment horizontal="right" readingOrder="0"/>
    </xf>
    <xf borderId="0" fillId="5" fontId="1" numFmtId="0" xfId="0" applyAlignment="1" applyFont="1">
      <alignment horizontal="left" vertical="bottom"/>
    </xf>
    <xf borderId="0" fillId="4" fontId="1" numFmtId="0" xfId="0" applyAlignment="1" applyFont="1">
      <alignment horizontal="left"/>
    </xf>
  </cellXfs>
  <cellStyles count="1">
    <cellStyle xfId="0" name="Normal" builtinId="0"/>
  </cellStyles>
  <dxfs count="2">
    <dxf>
      <font/>
      <fill>
        <patternFill patternType="solid">
          <fgColor rgb="FFD9D9D9"/>
          <bgColor rgb="FFD9D9D9"/>
        </patternFill>
      </fill>
      <border/>
    </dxf>
    <dxf>
      <font/>
      <fill>
        <patternFill patternType="solid">
          <fgColor rgb="FFEFEFEF"/>
          <bgColor rgb="FFEFEFE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cols>
    <col customWidth="1" min="1" max="1" width="2.75"/>
    <col customWidth="1" min="2" max="2" width="26.75"/>
    <col customWidth="1" min="3" max="3" width="16.5"/>
    <col customWidth="1" min="4" max="4" width="53.75"/>
    <col customWidth="1" min="5" max="5" width="2.75"/>
  </cols>
  <sheetData>
    <row r="1">
      <c r="A1" s="1"/>
      <c r="B1" s="2"/>
      <c r="C1" s="2"/>
      <c r="D1" s="2"/>
      <c r="E1" s="1"/>
    </row>
    <row r="2">
      <c r="A2" s="1"/>
      <c r="B2" s="3" t="s">
        <v>0</v>
      </c>
      <c r="C2" s="4" t="s">
        <v>1</v>
      </c>
      <c r="D2" s="5"/>
      <c r="E2" s="1"/>
    </row>
    <row r="3">
      <c r="A3" s="1"/>
      <c r="B3" s="1"/>
      <c r="C3" s="1"/>
      <c r="D3" s="1"/>
      <c r="E3" s="1"/>
    </row>
    <row r="4">
      <c r="A4" s="1"/>
      <c r="B4" s="3" t="s">
        <v>2</v>
      </c>
      <c r="C4" s="6" t="s">
        <v>3</v>
      </c>
      <c r="D4" s="7" t="s">
        <v>4</v>
      </c>
      <c r="E4" s="1"/>
    </row>
    <row r="5">
      <c r="A5" s="1"/>
      <c r="B5" s="8" t="s">
        <v>5</v>
      </c>
      <c r="C5" s="6" t="s">
        <v>6</v>
      </c>
      <c r="D5" s="7" t="s">
        <v>7</v>
      </c>
      <c r="E5" s="1"/>
    </row>
    <row r="6">
      <c r="A6" s="1"/>
      <c r="B6" s="1"/>
      <c r="C6" s="6" t="s">
        <v>8</v>
      </c>
      <c r="D6" s="7" t="s">
        <v>9</v>
      </c>
      <c r="E6" s="1"/>
    </row>
    <row r="7">
      <c r="A7" s="1"/>
      <c r="B7" s="1"/>
      <c r="C7" s="6" t="s">
        <v>10</v>
      </c>
      <c r="D7" s="7" t="s">
        <v>11</v>
      </c>
      <c r="E7" s="1"/>
    </row>
    <row r="8">
      <c r="A8" s="1"/>
      <c r="B8" s="9" t="s">
        <v>12</v>
      </c>
      <c r="C8" s="6" t="s">
        <v>13</v>
      </c>
      <c r="D8" s="7" t="s">
        <v>14</v>
      </c>
      <c r="E8" s="1"/>
    </row>
    <row r="9">
      <c r="A9" s="1"/>
      <c r="B9" s="10"/>
      <c r="C9" s="6" t="s">
        <v>15</v>
      </c>
      <c r="D9" s="7" t="s">
        <v>16</v>
      </c>
      <c r="E9" s="1"/>
    </row>
    <row r="10">
      <c r="A10" s="1"/>
      <c r="B10" s="1"/>
      <c r="C10" s="6" t="s">
        <v>17</v>
      </c>
      <c r="D10" s="7" t="s">
        <v>18</v>
      </c>
      <c r="E10" s="1"/>
    </row>
    <row r="11">
      <c r="A11" s="1"/>
      <c r="B11" s="1"/>
      <c r="C11" s="1"/>
      <c r="D11" s="1"/>
      <c r="E11" s="1"/>
    </row>
    <row r="12">
      <c r="A12" s="1"/>
      <c r="B12" s="3" t="s">
        <v>19</v>
      </c>
      <c r="C12" s="11" t="s">
        <v>20</v>
      </c>
      <c r="D12" s="7" t="s">
        <v>21</v>
      </c>
      <c r="E12" s="1"/>
    </row>
    <row r="13" ht="24.0" customHeight="1">
      <c r="A13" s="1"/>
      <c r="B13" s="9" t="s">
        <v>22</v>
      </c>
      <c r="C13" s="6" t="s">
        <v>23</v>
      </c>
      <c r="D13" s="7" t="s">
        <v>24</v>
      </c>
      <c r="E13" s="1"/>
    </row>
    <row r="14" ht="24.0" customHeight="1">
      <c r="A14" s="1"/>
      <c r="B14" s="12"/>
      <c r="C14" s="7" t="s">
        <v>25</v>
      </c>
      <c r="D14" s="7" t="s">
        <v>26</v>
      </c>
      <c r="E14" s="1"/>
    </row>
    <row r="15" ht="24.0" customHeight="1">
      <c r="A15" s="1"/>
      <c r="B15" s="9" t="s">
        <v>27</v>
      </c>
      <c r="C15" s="13" t="s">
        <v>28</v>
      </c>
      <c r="D15" s="7" t="s">
        <v>29</v>
      </c>
      <c r="E15" s="1"/>
    </row>
    <row r="16" ht="24.0" customHeight="1">
      <c r="A16" s="1"/>
      <c r="B16" s="10"/>
      <c r="C16" s="10"/>
      <c r="D16" s="7" t="s">
        <v>30</v>
      </c>
      <c r="E16" s="1"/>
    </row>
    <row r="17">
      <c r="A17" s="1"/>
      <c r="B17" s="1"/>
      <c r="C17" s="1"/>
      <c r="D17" s="1"/>
      <c r="E17" s="1"/>
    </row>
    <row r="18">
      <c r="A18" s="1"/>
      <c r="B18" s="3" t="s">
        <v>31</v>
      </c>
      <c r="C18" s="6" t="s">
        <v>32</v>
      </c>
      <c r="D18" s="7" t="s">
        <v>33</v>
      </c>
      <c r="E18" s="1"/>
    </row>
    <row r="19">
      <c r="A19" s="1"/>
      <c r="B19" s="9" t="s">
        <v>34</v>
      </c>
      <c r="C19" s="6" t="s">
        <v>35</v>
      </c>
      <c r="D19" s="7" t="s">
        <v>36</v>
      </c>
      <c r="E19" s="1"/>
    </row>
    <row r="20">
      <c r="A20" s="1"/>
      <c r="B20" s="10"/>
      <c r="C20" s="6" t="s">
        <v>37</v>
      </c>
      <c r="D20" s="7" t="s">
        <v>38</v>
      </c>
      <c r="E20" s="1"/>
    </row>
    <row r="21">
      <c r="A21" s="1"/>
      <c r="B21" s="1"/>
      <c r="C21" s="1"/>
      <c r="D21" s="1"/>
      <c r="E21" s="1"/>
    </row>
    <row r="22">
      <c r="A22" s="1"/>
      <c r="B22" s="3" t="s">
        <v>39</v>
      </c>
      <c r="C22" s="4" t="s">
        <v>40</v>
      </c>
      <c r="D22" s="5"/>
      <c r="E22" s="1"/>
    </row>
    <row r="23">
      <c r="A23" s="1"/>
      <c r="B23" s="9" t="s">
        <v>41</v>
      </c>
      <c r="C23" s="4" t="s">
        <v>42</v>
      </c>
      <c r="D23" s="5"/>
      <c r="E23" s="1"/>
    </row>
    <row r="24">
      <c r="A24" s="1"/>
      <c r="B24" s="10"/>
      <c r="C24" s="4" t="s">
        <v>43</v>
      </c>
      <c r="D24" s="5"/>
      <c r="E24" s="1"/>
    </row>
    <row r="25">
      <c r="A25" s="1"/>
      <c r="B25" s="1"/>
      <c r="C25" s="4" t="s">
        <v>44</v>
      </c>
      <c r="D25" s="5"/>
      <c r="E25" s="1"/>
    </row>
    <row r="26">
      <c r="A26" s="1"/>
      <c r="B26" s="1"/>
      <c r="C26" s="1"/>
      <c r="D26" s="1"/>
      <c r="E26" s="1"/>
    </row>
    <row r="27">
      <c r="A27" s="1"/>
      <c r="B27" s="3" t="s">
        <v>45</v>
      </c>
      <c r="C27" s="6" t="s">
        <v>46</v>
      </c>
      <c r="D27" s="7" t="s">
        <v>47</v>
      </c>
      <c r="E27" s="1"/>
    </row>
    <row r="28">
      <c r="A28" s="1"/>
      <c r="B28" s="1"/>
      <c r="C28" s="14" t="s">
        <v>48</v>
      </c>
      <c r="D28" s="7" t="s">
        <v>49</v>
      </c>
      <c r="E28" s="1"/>
    </row>
    <row r="29">
      <c r="A29" s="1"/>
      <c r="B29" s="1"/>
      <c r="C29" s="6" t="s">
        <v>50</v>
      </c>
      <c r="D29" s="7" t="s">
        <v>51</v>
      </c>
      <c r="E29" s="1"/>
    </row>
    <row r="30">
      <c r="A30" s="1"/>
      <c r="B30" s="1"/>
      <c r="C30" s="6" t="s">
        <v>52</v>
      </c>
      <c r="D30" s="7" t="s">
        <v>53</v>
      </c>
      <c r="E30" s="1"/>
    </row>
    <row r="31">
      <c r="A31" s="1"/>
      <c r="B31" s="1"/>
      <c r="C31" s="6" t="s">
        <v>54</v>
      </c>
      <c r="D31" s="7" t="s">
        <v>55</v>
      </c>
      <c r="E31" s="1"/>
    </row>
    <row r="32">
      <c r="A32" s="1"/>
      <c r="B32" s="1"/>
      <c r="C32" s="6" t="s">
        <v>56</v>
      </c>
      <c r="D32" s="7" t="s">
        <v>57</v>
      </c>
      <c r="E32" s="1"/>
    </row>
    <row r="33">
      <c r="A33" s="1"/>
      <c r="B33" s="1"/>
      <c r="C33" s="1"/>
      <c r="D33" s="1"/>
      <c r="E33" s="1"/>
    </row>
    <row r="34">
      <c r="A34" s="1"/>
      <c r="B34" s="3" t="s">
        <v>58</v>
      </c>
      <c r="C34" s="4" t="s">
        <v>59</v>
      </c>
      <c r="D34" s="5"/>
      <c r="E34" s="1"/>
    </row>
    <row r="35">
      <c r="A35" s="1"/>
      <c r="B35" s="1"/>
      <c r="C35" s="1"/>
      <c r="D35" s="1"/>
      <c r="E35" s="1"/>
    </row>
  </sheetData>
  <mergeCells count="12">
    <mergeCell ref="C22:D22"/>
    <mergeCell ref="C23:D23"/>
    <mergeCell ref="C24:D24"/>
    <mergeCell ref="C25:D25"/>
    <mergeCell ref="C34:D34"/>
    <mergeCell ref="C2:D2"/>
    <mergeCell ref="B8:B9"/>
    <mergeCell ref="B13:B14"/>
    <mergeCell ref="B15:B16"/>
    <mergeCell ref="C15:C16"/>
    <mergeCell ref="B19:B20"/>
    <mergeCell ref="B23:B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6B26B"/>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6.38"/>
    <col customWidth="1" min="3" max="3" width="18.88"/>
    <col customWidth="1" min="4" max="4" width="6.38"/>
    <col customWidth="1" min="5" max="5" width="18.88"/>
    <col customWidth="1" min="7" max="7" width="9.25"/>
  </cols>
  <sheetData>
    <row r="1">
      <c r="A1" s="15" t="s">
        <v>60</v>
      </c>
      <c r="B1" s="16" t="s">
        <v>61</v>
      </c>
      <c r="C1" s="15" t="s">
        <v>62</v>
      </c>
      <c r="D1" s="16" t="s">
        <v>63</v>
      </c>
      <c r="E1" s="15" t="s">
        <v>64</v>
      </c>
      <c r="F1" s="16" t="s">
        <v>65</v>
      </c>
      <c r="G1" s="16" t="s">
        <v>66</v>
      </c>
      <c r="H1" s="16" t="s">
        <v>67</v>
      </c>
      <c r="I1" s="16" t="s">
        <v>68</v>
      </c>
    </row>
    <row r="2">
      <c r="A2" s="17" t="s">
        <v>69</v>
      </c>
      <c r="B2" s="18">
        <v>1.0</v>
      </c>
      <c r="C2" s="17" t="s">
        <v>70</v>
      </c>
      <c r="D2" s="18">
        <v>3.0</v>
      </c>
      <c r="E2" s="19" t="str">
        <f t="shared" ref="E2:E305" si="1">if(F2=FALSE,"",if(B2=D2,"TIE",if(B2&gt;D2,A2,C2)))</f>
        <v>Toronto Sceptres</v>
      </c>
      <c r="F2" s="18" t="b">
        <f t="shared" ref="F2:F305" si="2">AND(B2&lt;&gt;"",D2&lt;&gt;"")</f>
        <v>1</v>
      </c>
      <c r="G2" s="20">
        <v>45626.0</v>
      </c>
      <c r="H2" s="18" t="b">
        <v>0</v>
      </c>
      <c r="I2" s="20">
        <v>45626.0</v>
      </c>
    </row>
    <row r="3">
      <c r="A3" s="17" t="s">
        <v>71</v>
      </c>
      <c r="B3" s="18">
        <v>3.0</v>
      </c>
      <c r="C3" s="17" t="s">
        <v>72</v>
      </c>
      <c r="D3" s="18">
        <v>4.0</v>
      </c>
      <c r="E3" s="19" t="str">
        <f t="shared" si="1"/>
        <v>Montreal Victoire</v>
      </c>
      <c r="F3" s="18" t="b">
        <f t="shared" si="2"/>
        <v>1</v>
      </c>
      <c r="G3" s="20">
        <v>45626.0</v>
      </c>
      <c r="H3" s="18" t="b">
        <v>1</v>
      </c>
      <c r="I3" s="20">
        <v>45626.0</v>
      </c>
    </row>
    <row r="4">
      <c r="A4" s="17" t="s">
        <v>73</v>
      </c>
      <c r="B4" s="18">
        <v>4.0</v>
      </c>
      <c r="C4" s="17" t="s">
        <v>74</v>
      </c>
      <c r="D4" s="18">
        <v>3.0</v>
      </c>
      <c r="E4" s="19" t="str">
        <f t="shared" si="1"/>
        <v>New York Sirens</v>
      </c>
      <c r="F4" s="18" t="b">
        <f t="shared" si="2"/>
        <v>1</v>
      </c>
      <c r="G4" s="20">
        <v>45627.0</v>
      </c>
      <c r="H4" s="18" t="b">
        <v>1</v>
      </c>
      <c r="I4" s="20">
        <v>45627.0</v>
      </c>
    </row>
    <row r="5">
      <c r="A5" s="17" t="s">
        <v>70</v>
      </c>
      <c r="B5" s="18">
        <v>2.0</v>
      </c>
      <c r="C5" s="17" t="s">
        <v>71</v>
      </c>
      <c r="D5" s="18">
        <v>3.0</v>
      </c>
      <c r="E5" s="19" t="str">
        <f t="shared" si="1"/>
        <v>Ottawa Charge</v>
      </c>
      <c r="F5" s="18" t="b">
        <f t="shared" si="2"/>
        <v>1</v>
      </c>
      <c r="G5" s="20">
        <v>45629.0</v>
      </c>
      <c r="H5" s="18" t="b">
        <v>0</v>
      </c>
      <c r="I5" s="20">
        <v>45629.0</v>
      </c>
    </row>
    <row r="6">
      <c r="A6" s="17" t="s">
        <v>74</v>
      </c>
      <c r="B6" s="18">
        <v>2.0</v>
      </c>
      <c r="C6" s="17" t="s">
        <v>69</v>
      </c>
      <c r="D6" s="18">
        <v>1.0</v>
      </c>
      <c r="E6" s="19" t="str">
        <f t="shared" si="1"/>
        <v>Minnesota Frost</v>
      </c>
      <c r="F6" s="18" t="b">
        <f t="shared" si="2"/>
        <v>1</v>
      </c>
      <c r="G6" s="20">
        <v>45630.0</v>
      </c>
      <c r="H6" s="18" t="b">
        <v>0</v>
      </c>
      <c r="I6" s="20">
        <v>45630.0</v>
      </c>
    </row>
    <row r="7">
      <c r="A7" s="17" t="s">
        <v>73</v>
      </c>
      <c r="B7" s="18">
        <v>4.0</v>
      </c>
      <c r="C7" s="17" t="s">
        <v>72</v>
      </c>
      <c r="D7" s="18">
        <v>1.0</v>
      </c>
      <c r="E7" s="19" t="str">
        <f t="shared" si="1"/>
        <v>New York Sirens</v>
      </c>
      <c r="F7" s="18" t="b">
        <f t="shared" si="2"/>
        <v>1</v>
      </c>
      <c r="G7" s="20">
        <v>45630.0</v>
      </c>
      <c r="H7" s="18" t="b">
        <v>0</v>
      </c>
      <c r="I7" s="20">
        <v>45630.0</v>
      </c>
    </row>
    <row r="8">
      <c r="A8" s="17" t="s">
        <v>72</v>
      </c>
      <c r="B8" s="18">
        <v>2.0</v>
      </c>
      <c r="C8" s="17" t="s">
        <v>71</v>
      </c>
      <c r="D8" s="18">
        <v>1.0</v>
      </c>
      <c r="E8" s="19" t="str">
        <f t="shared" si="1"/>
        <v>Montreal Victoire</v>
      </c>
      <c r="F8" s="18" t="b">
        <f t="shared" si="2"/>
        <v>1</v>
      </c>
      <c r="G8" s="20">
        <v>45632.0</v>
      </c>
      <c r="H8" s="18" t="b">
        <v>0</v>
      </c>
      <c r="I8" s="20">
        <v>45632.0</v>
      </c>
    </row>
    <row r="9">
      <c r="A9" s="17" t="s">
        <v>74</v>
      </c>
      <c r="B9" s="18">
        <v>6.0</v>
      </c>
      <c r="C9" s="17" t="s">
        <v>70</v>
      </c>
      <c r="D9" s="18">
        <v>3.0</v>
      </c>
      <c r="E9" s="19" t="str">
        <f t="shared" si="1"/>
        <v>Minnesota Frost</v>
      </c>
      <c r="F9" s="18" t="b">
        <f t="shared" si="2"/>
        <v>1</v>
      </c>
      <c r="G9" s="20">
        <v>45633.0</v>
      </c>
      <c r="H9" s="18" t="b">
        <v>0</v>
      </c>
      <c r="I9" s="20">
        <v>45633.0</v>
      </c>
    </row>
    <row r="10">
      <c r="A10" s="17" t="s">
        <v>73</v>
      </c>
      <c r="B10" s="18">
        <v>2.0</v>
      </c>
      <c r="C10" s="17" t="s">
        <v>69</v>
      </c>
      <c r="D10" s="18">
        <v>4.0</v>
      </c>
      <c r="E10" s="19" t="str">
        <f t="shared" si="1"/>
        <v>Boston Fleet</v>
      </c>
      <c r="F10" s="18" t="b">
        <f t="shared" si="2"/>
        <v>1</v>
      </c>
      <c r="G10" s="20">
        <v>45634.0</v>
      </c>
      <c r="H10" s="18" t="b">
        <v>0</v>
      </c>
      <c r="I10" s="20">
        <v>45634.0</v>
      </c>
    </row>
    <row r="11">
      <c r="A11" s="17" t="s">
        <v>71</v>
      </c>
      <c r="B11" s="18">
        <v>2.0</v>
      </c>
      <c r="C11" s="17" t="s">
        <v>69</v>
      </c>
      <c r="D11" s="18">
        <v>3.0</v>
      </c>
      <c r="E11" s="19" t="str">
        <f t="shared" si="1"/>
        <v>Boston Fleet</v>
      </c>
      <c r="F11" s="18" t="b">
        <f t="shared" si="2"/>
        <v>1</v>
      </c>
      <c r="G11" s="20">
        <v>45643.0</v>
      </c>
      <c r="H11" s="18" t="b">
        <v>0</v>
      </c>
      <c r="I11" s="20">
        <v>45643.0</v>
      </c>
    </row>
    <row r="12">
      <c r="A12" s="17" t="s">
        <v>70</v>
      </c>
      <c r="B12" s="18">
        <v>2.0</v>
      </c>
      <c r="C12" s="17" t="s">
        <v>73</v>
      </c>
      <c r="D12" s="18">
        <v>4.0</v>
      </c>
      <c r="E12" s="19" t="str">
        <f t="shared" si="1"/>
        <v>New York Sirens</v>
      </c>
      <c r="F12" s="18" t="b">
        <f t="shared" si="2"/>
        <v>1</v>
      </c>
      <c r="G12" s="20">
        <v>45644.0</v>
      </c>
      <c r="H12" s="18" t="b">
        <v>0</v>
      </c>
      <c r="I12" s="20">
        <v>45644.0</v>
      </c>
    </row>
    <row r="13">
      <c r="A13" s="17" t="s">
        <v>71</v>
      </c>
      <c r="B13" s="18">
        <v>2.0</v>
      </c>
      <c r="C13" s="17" t="s">
        <v>74</v>
      </c>
      <c r="D13" s="18">
        <v>5.0</v>
      </c>
      <c r="E13" s="19" t="str">
        <f t="shared" si="1"/>
        <v>Minnesota Frost</v>
      </c>
      <c r="F13" s="18" t="b">
        <f t="shared" si="2"/>
        <v>1</v>
      </c>
      <c r="G13" s="20">
        <v>45645.0</v>
      </c>
      <c r="H13" s="18" t="b">
        <v>0</v>
      </c>
      <c r="I13" s="20">
        <v>45645.0</v>
      </c>
    </row>
    <row r="14">
      <c r="A14" s="17" t="s">
        <v>72</v>
      </c>
      <c r="B14" s="18">
        <v>4.0</v>
      </c>
      <c r="C14" s="17" t="s">
        <v>70</v>
      </c>
      <c r="D14" s="18">
        <v>3.0</v>
      </c>
      <c r="E14" s="19" t="str">
        <f t="shared" si="1"/>
        <v>Montreal Victoire</v>
      </c>
      <c r="F14" s="18" t="b">
        <f t="shared" si="2"/>
        <v>1</v>
      </c>
      <c r="G14" s="20">
        <v>45647.0</v>
      </c>
      <c r="H14" s="18" t="b">
        <v>1</v>
      </c>
      <c r="I14" s="20">
        <v>45647.0</v>
      </c>
    </row>
    <row r="15">
      <c r="A15" s="17" t="s">
        <v>74</v>
      </c>
      <c r="B15" s="18">
        <v>4.0</v>
      </c>
      <c r="C15" s="17" t="s">
        <v>73</v>
      </c>
      <c r="D15" s="18">
        <v>3.0</v>
      </c>
      <c r="E15" s="19" t="str">
        <f t="shared" si="1"/>
        <v>Minnesota Frost</v>
      </c>
      <c r="F15" s="18" t="b">
        <f t="shared" si="2"/>
        <v>1</v>
      </c>
      <c r="G15" s="20">
        <v>45648.0</v>
      </c>
      <c r="H15" s="18" t="b">
        <v>1</v>
      </c>
      <c r="I15" s="20">
        <v>45648.0</v>
      </c>
    </row>
    <row r="16">
      <c r="A16" s="17" t="s">
        <v>69</v>
      </c>
      <c r="B16" s="18">
        <v>2.0</v>
      </c>
      <c r="C16" s="17" t="s">
        <v>70</v>
      </c>
      <c r="D16" s="18">
        <v>4.0</v>
      </c>
      <c r="E16" s="19" t="str">
        <f t="shared" si="1"/>
        <v>Toronto Sceptres</v>
      </c>
      <c r="F16" s="18" t="b">
        <f t="shared" si="2"/>
        <v>1</v>
      </c>
      <c r="G16" s="20">
        <v>45653.0</v>
      </c>
      <c r="H16" s="18" t="b">
        <v>0</v>
      </c>
      <c r="I16" s="20">
        <v>45653.0</v>
      </c>
    </row>
    <row r="17">
      <c r="A17" s="17" t="s">
        <v>72</v>
      </c>
      <c r="B17" s="18">
        <v>3.0</v>
      </c>
      <c r="C17" s="17" t="s">
        <v>74</v>
      </c>
      <c r="D17" s="18">
        <v>2.0</v>
      </c>
      <c r="E17" s="19" t="str">
        <f t="shared" si="1"/>
        <v>Montreal Victoire</v>
      </c>
      <c r="F17" s="18" t="b">
        <f t="shared" si="2"/>
        <v>1</v>
      </c>
      <c r="G17" s="20">
        <v>45654.0</v>
      </c>
      <c r="H17" s="18" t="b">
        <v>0</v>
      </c>
      <c r="I17" s="20">
        <v>45654.0</v>
      </c>
    </row>
    <row r="18">
      <c r="A18" s="17" t="s">
        <v>71</v>
      </c>
      <c r="B18" s="18">
        <v>3.0</v>
      </c>
      <c r="C18" s="17" t="s">
        <v>73</v>
      </c>
      <c r="D18" s="18">
        <v>1.0</v>
      </c>
      <c r="E18" s="19" t="str">
        <f t="shared" si="1"/>
        <v>Ottawa Charge</v>
      </c>
      <c r="F18" s="18" t="b">
        <f t="shared" si="2"/>
        <v>1</v>
      </c>
      <c r="G18" s="20">
        <v>45655.0</v>
      </c>
      <c r="H18" s="18" t="b">
        <v>0</v>
      </c>
      <c r="I18" s="20">
        <v>45655.0</v>
      </c>
    </row>
    <row r="19">
      <c r="A19" s="17" t="s">
        <v>69</v>
      </c>
      <c r="B19" s="18">
        <v>1.0</v>
      </c>
      <c r="C19" s="17" t="s">
        <v>72</v>
      </c>
      <c r="D19" s="18">
        <v>3.0</v>
      </c>
      <c r="E19" s="19" t="str">
        <f t="shared" si="1"/>
        <v>Montreal Victoire</v>
      </c>
      <c r="F19" s="18" t="b">
        <f t="shared" si="2"/>
        <v>1</v>
      </c>
      <c r="G19" s="20">
        <v>45656.0</v>
      </c>
      <c r="H19" s="18" t="b">
        <v>0</v>
      </c>
      <c r="I19" s="20">
        <v>45656.0</v>
      </c>
    </row>
    <row r="20">
      <c r="A20" s="17" t="s">
        <v>71</v>
      </c>
      <c r="B20" s="18">
        <v>2.0</v>
      </c>
      <c r="C20" s="17" t="s">
        <v>70</v>
      </c>
      <c r="D20" s="18">
        <v>1.0</v>
      </c>
      <c r="E20" s="19" t="str">
        <f t="shared" si="1"/>
        <v>Ottawa Charge</v>
      </c>
      <c r="F20" s="18" t="b">
        <f t="shared" si="2"/>
        <v>1</v>
      </c>
      <c r="G20" s="20">
        <v>45657.0</v>
      </c>
      <c r="H20" s="18" t="b">
        <v>0</v>
      </c>
      <c r="I20" s="20">
        <v>45657.0</v>
      </c>
    </row>
    <row r="21">
      <c r="A21" s="17" t="s">
        <v>69</v>
      </c>
      <c r="B21" s="18">
        <v>3.0</v>
      </c>
      <c r="C21" s="17" t="s">
        <v>74</v>
      </c>
      <c r="D21" s="18">
        <v>4.0</v>
      </c>
      <c r="E21" s="19" t="str">
        <f t="shared" si="1"/>
        <v>Minnesota Frost</v>
      </c>
      <c r="F21" s="18" t="b">
        <f t="shared" si="2"/>
        <v>1</v>
      </c>
      <c r="G21" s="20">
        <v>45659.0</v>
      </c>
      <c r="H21" s="18" t="b">
        <v>1</v>
      </c>
      <c r="I21" s="20">
        <v>45659.0</v>
      </c>
    </row>
    <row r="22">
      <c r="A22" s="17" t="s">
        <v>73</v>
      </c>
      <c r="B22" s="18">
        <v>5.0</v>
      </c>
      <c r="C22" s="17" t="s">
        <v>74</v>
      </c>
      <c r="D22" s="18">
        <v>0.0</v>
      </c>
      <c r="E22" s="19" t="str">
        <f t="shared" si="1"/>
        <v>New York Sirens</v>
      </c>
      <c r="F22" s="18" t="b">
        <f t="shared" si="2"/>
        <v>1</v>
      </c>
      <c r="G22" s="20">
        <v>45661.0</v>
      </c>
      <c r="H22" s="18" t="b">
        <v>0</v>
      </c>
      <c r="I22" s="20">
        <v>45661.0</v>
      </c>
    </row>
    <row r="23">
      <c r="A23" s="17" t="s">
        <v>72</v>
      </c>
      <c r="B23" s="18">
        <v>2.0</v>
      </c>
      <c r="C23" s="17" t="s">
        <v>69</v>
      </c>
      <c r="D23" s="18">
        <v>3.0</v>
      </c>
      <c r="E23" s="19" t="str">
        <f t="shared" si="1"/>
        <v>Boston Fleet</v>
      </c>
      <c r="F23" s="18" t="b">
        <f t="shared" si="2"/>
        <v>1</v>
      </c>
      <c r="G23" s="20">
        <v>45662.0</v>
      </c>
      <c r="H23" s="18" t="b">
        <v>1</v>
      </c>
      <c r="I23" s="20">
        <v>45662.0</v>
      </c>
    </row>
    <row r="24">
      <c r="A24" s="17" t="s">
        <v>71</v>
      </c>
      <c r="B24" s="18">
        <v>3.0</v>
      </c>
      <c r="C24" s="17" t="s">
        <v>73</v>
      </c>
      <c r="D24" s="18">
        <v>2.0</v>
      </c>
      <c r="E24" s="19" t="str">
        <f t="shared" si="1"/>
        <v>Ottawa Charge</v>
      </c>
      <c r="F24" s="18" t="b">
        <f t="shared" si="2"/>
        <v>1</v>
      </c>
      <c r="G24" s="20">
        <v>45664.0</v>
      </c>
      <c r="H24" s="18" t="b">
        <v>0</v>
      </c>
      <c r="I24" s="20">
        <v>45664.0</v>
      </c>
    </row>
    <row r="25">
      <c r="A25" s="17" t="s">
        <v>69</v>
      </c>
      <c r="B25" s="18">
        <v>1.0</v>
      </c>
      <c r="C25" s="17" t="s">
        <v>74</v>
      </c>
      <c r="D25" s="18">
        <v>2.0</v>
      </c>
      <c r="E25" s="19" t="str">
        <f t="shared" si="1"/>
        <v>Minnesota Frost</v>
      </c>
      <c r="F25" s="18" t="b">
        <f t="shared" si="2"/>
        <v>1</v>
      </c>
      <c r="G25" s="20">
        <v>45665.0</v>
      </c>
      <c r="H25" s="18" t="b">
        <v>1</v>
      </c>
      <c r="I25" s="20">
        <v>45665.0</v>
      </c>
    </row>
    <row r="26">
      <c r="A26" s="17" t="s">
        <v>72</v>
      </c>
      <c r="B26" s="18">
        <v>4.0</v>
      </c>
      <c r="C26" s="17" t="s">
        <v>70</v>
      </c>
      <c r="D26" s="18">
        <v>2.0</v>
      </c>
      <c r="E26" s="19" t="str">
        <f t="shared" si="1"/>
        <v>Montreal Victoire</v>
      </c>
      <c r="F26" s="18" t="b">
        <f t="shared" si="2"/>
        <v>1</v>
      </c>
      <c r="G26" s="20">
        <v>45665.0</v>
      </c>
      <c r="H26" s="18" t="b">
        <v>0</v>
      </c>
      <c r="I26" s="20">
        <v>45665.0</v>
      </c>
    </row>
    <row r="27">
      <c r="A27" s="17" t="s">
        <v>69</v>
      </c>
      <c r="B27" s="18">
        <v>2.0</v>
      </c>
      <c r="C27" s="17" t="s">
        <v>71</v>
      </c>
      <c r="D27" s="18">
        <v>1.0</v>
      </c>
      <c r="E27" s="19" t="str">
        <f t="shared" si="1"/>
        <v>Boston Fleet</v>
      </c>
      <c r="F27" s="18" t="b">
        <f t="shared" si="2"/>
        <v>1</v>
      </c>
      <c r="G27" s="20">
        <v>45668.0</v>
      </c>
      <c r="H27" s="18" t="b">
        <v>1</v>
      </c>
      <c r="I27" s="20">
        <v>45668.0</v>
      </c>
    </row>
    <row r="28">
      <c r="A28" s="17" t="s">
        <v>70</v>
      </c>
      <c r="B28" s="18">
        <v>0.0</v>
      </c>
      <c r="C28" s="17" t="s">
        <v>73</v>
      </c>
      <c r="D28" s="18">
        <v>1.0</v>
      </c>
      <c r="E28" s="19" t="str">
        <f t="shared" si="1"/>
        <v>New York Sirens</v>
      </c>
      <c r="F28" s="18" t="b">
        <f t="shared" si="2"/>
        <v>1</v>
      </c>
      <c r="G28" s="20">
        <v>45669.0</v>
      </c>
      <c r="H28" s="18" t="b">
        <v>1</v>
      </c>
      <c r="I28" s="20">
        <v>45669.0</v>
      </c>
    </row>
    <row r="29">
      <c r="A29" s="17" t="s">
        <v>72</v>
      </c>
      <c r="B29" s="18">
        <v>2.0</v>
      </c>
      <c r="C29" s="17" t="s">
        <v>74</v>
      </c>
      <c r="D29" s="18">
        <v>4.0</v>
      </c>
      <c r="E29" s="19" t="str">
        <f t="shared" si="1"/>
        <v>Minnesota Frost</v>
      </c>
      <c r="F29" s="18" t="b">
        <f t="shared" si="2"/>
        <v>1</v>
      </c>
      <c r="G29" s="20">
        <v>45669.0</v>
      </c>
      <c r="H29" s="18" t="b">
        <v>0</v>
      </c>
      <c r="I29" s="20">
        <v>45669.0</v>
      </c>
    </row>
    <row r="30">
      <c r="A30" s="17" t="s">
        <v>70</v>
      </c>
      <c r="B30" s="18">
        <v>4.0</v>
      </c>
      <c r="C30" s="17" t="s">
        <v>71</v>
      </c>
      <c r="D30" s="18">
        <v>2.0</v>
      </c>
      <c r="E30" s="19" t="str">
        <f t="shared" si="1"/>
        <v>Toronto Sceptres</v>
      </c>
      <c r="F30" s="18" t="b">
        <f t="shared" si="2"/>
        <v>1</v>
      </c>
      <c r="G30" s="20">
        <v>45671.0</v>
      </c>
      <c r="H30" s="18" t="b">
        <v>0</v>
      </c>
      <c r="I30" s="20">
        <v>45671.0</v>
      </c>
    </row>
    <row r="31">
      <c r="A31" s="17" t="s">
        <v>74</v>
      </c>
      <c r="B31" s="18">
        <v>2.0</v>
      </c>
      <c r="C31" s="17" t="s">
        <v>73</v>
      </c>
      <c r="D31" s="18">
        <v>3.0</v>
      </c>
      <c r="E31" s="19" t="str">
        <f t="shared" si="1"/>
        <v>New York Sirens</v>
      </c>
      <c r="F31" s="18" t="b">
        <f t="shared" si="2"/>
        <v>1</v>
      </c>
      <c r="G31" s="20">
        <v>45672.0</v>
      </c>
      <c r="H31" s="18" t="b">
        <v>1</v>
      </c>
      <c r="I31" s="20">
        <v>45672.0</v>
      </c>
    </row>
    <row r="32">
      <c r="A32" s="17" t="s">
        <v>74</v>
      </c>
      <c r="B32" s="18">
        <v>2.0</v>
      </c>
      <c r="C32" s="17" t="s">
        <v>72</v>
      </c>
      <c r="D32" s="18">
        <v>4.0</v>
      </c>
      <c r="E32" s="19" t="str">
        <f t="shared" si="1"/>
        <v>Montreal Victoire</v>
      </c>
      <c r="F32" s="18" t="b">
        <f t="shared" si="2"/>
        <v>1</v>
      </c>
      <c r="G32" s="20">
        <v>45674.0</v>
      </c>
      <c r="H32" s="18" t="b">
        <v>0</v>
      </c>
      <c r="I32" s="20">
        <v>45674.0</v>
      </c>
    </row>
    <row r="33">
      <c r="A33" s="17" t="s">
        <v>71</v>
      </c>
      <c r="B33" s="18">
        <v>1.0</v>
      </c>
      <c r="C33" s="17" t="s">
        <v>72</v>
      </c>
      <c r="D33" s="18">
        <v>2.0</v>
      </c>
      <c r="E33" s="19" t="str">
        <f t="shared" si="1"/>
        <v>Montreal Victoire</v>
      </c>
      <c r="F33" s="18" t="b">
        <f t="shared" si="2"/>
        <v>1</v>
      </c>
      <c r="G33" s="20">
        <v>45676.0</v>
      </c>
      <c r="H33" s="18" t="b">
        <v>0</v>
      </c>
      <c r="I33" s="20">
        <v>45676.0</v>
      </c>
    </row>
    <row r="34">
      <c r="A34" s="17" t="s">
        <v>71</v>
      </c>
      <c r="B34" s="18">
        <v>1.0</v>
      </c>
      <c r="C34" s="17" t="s">
        <v>74</v>
      </c>
      <c r="D34" s="18">
        <v>0.0</v>
      </c>
      <c r="E34" s="19" t="str">
        <f t="shared" si="1"/>
        <v>Ottawa Charge</v>
      </c>
      <c r="F34" s="18" t="b">
        <f t="shared" si="2"/>
        <v>1</v>
      </c>
      <c r="G34" s="20">
        <v>45678.0</v>
      </c>
      <c r="H34" s="18" t="b">
        <v>0</v>
      </c>
      <c r="I34" s="20">
        <v>45678.0</v>
      </c>
    </row>
    <row r="35">
      <c r="A35" s="17" t="s">
        <v>70</v>
      </c>
      <c r="B35" s="18">
        <v>1.0</v>
      </c>
      <c r="C35" s="17" t="s">
        <v>69</v>
      </c>
      <c r="D35" s="18">
        <v>4.0</v>
      </c>
      <c r="E35" s="19" t="str">
        <f t="shared" si="1"/>
        <v>Boston Fleet</v>
      </c>
      <c r="F35" s="18" t="b">
        <f t="shared" si="2"/>
        <v>1</v>
      </c>
      <c r="G35" s="20">
        <v>45679.0</v>
      </c>
      <c r="H35" s="18" t="b">
        <v>0</v>
      </c>
      <c r="I35" s="20">
        <v>45679.0</v>
      </c>
    </row>
    <row r="36">
      <c r="A36" s="17" t="s">
        <v>73</v>
      </c>
      <c r="B36" s="18">
        <v>2.0</v>
      </c>
      <c r="C36" s="17" t="s">
        <v>70</v>
      </c>
      <c r="D36" s="18">
        <v>4.0</v>
      </c>
      <c r="E36" s="19" t="str">
        <f t="shared" si="1"/>
        <v>Toronto Sceptres</v>
      </c>
      <c r="F36" s="18" t="b">
        <f t="shared" si="2"/>
        <v>1</v>
      </c>
      <c r="G36" s="20">
        <v>45682.0</v>
      </c>
      <c r="H36" s="18" t="b">
        <v>0</v>
      </c>
      <c r="I36" s="20">
        <v>45682.0</v>
      </c>
    </row>
    <row r="37">
      <c r="A37" s="17" t="s">
        <v>69</v>
      </c>
      <c r="B37" s="18">
        <v>2.0</v>
      </c>
      <c r="C37" s="17" t="s">
        <v>74</v>
      </c>
      <c r="D37" s="18">
        <v>5.0</v>
      </c>
      <c r="E37" s="19" t="str">
        <f t="shared" si="1"/>
        <v>Minnesota Frost</v>
      </c>
      <c r="F37" s="18" t="b">
        <f t="shared" si="2"/>
        <v>1</v>
      </c>
      <c r="G37" s="20">
        <v>45683.0</v>
      </c>
      <c r="H37" s="18" t="b">
        <v>0</v>
      </c>
      <c r="I37" s="20">
        <v>45683.0</v>
      </c>
    </row>
    <row r="38">
      <c r="A38" s="17" t="s">
        <v>73</v>
      </c>
      <c r="B38" s="18">
        <v>3.0</v>
      </c>
      <c r="C38" s="17" t="s">
        <v>71</v>
      </c>
      <c r="D38" s="18">
        <v>0.0</v>
      </c>
      <c r="E38" s="19" t="str">
        <f t="shared" si="1"/>
        <v>New York Sirens</v>
      </c>
      <c r="F38" s="18" t="b">
        <f t="shared" si="2"/>
        <v>1</v>
      </c>
      <c r="G38" s="20">
        <v>45684.0</v>
      </c>
      <c r="H38" s="18" t="b">
        <v>0</v>
      </c>
      <c r="I38" s="20">
        <v>45684.0</v>
      </c>
    </row>
    <row r="39">
      <c r="A39" s="17" t="s">
        <v>70</v>
      </c>
      <c r="B39" s="18">
        <v>3.0</v>
      </c>
      <c r="C39" s="17" t="s">
        <v>74</v>
      </c>
      <c r="D39" s="18">
        <v>4.0</v>
      </c>
      <c r="E39" s="19" t="str">
        <f t="shared" si="1"/>
        <v>Minnesota Frost</v>
      </c>
      <c r="F39" s="18" t="b">
        <f t="shared" si="2"/>
        <v>1</v>
      </c>
      <c r="G39" s="20">
        <v>45685.0</v>
      </c>
      <c r="H39" s="18" t="b">
        <v>1</v>
      </c>
      <c r="I39" s="20">
        <v>45685.0</v>
      </c>
    </row>
    <row r="40">
      <c r="A40" s="17" t="s">
        <v>71</v>
      </c>
      <c r="B40" s="18">
        <v>1.0</v>
      </c>
      <c r="C40" s="17" t="s">
        <v>72</v>
      </c>
      <c r="D40" s="18">
        <v>4.0</v>
      </c>
      <c r="E40" s="19" t="str">
        <f t="shared" si="1"/>
        <v>Montreal Victoire</v>
      </c>
      <c r="F40" s="18" t="b">
        <f t="shared" si="2"/>
        <v>1</v>
      </c>
      <c r="G40" s="20">
        <v>45686.0</v>
      </c>
      <c r="H40" s="18" t="b">
        <v>0</v>
      </c>
      <c r="I40" s="20">
        <v>45686.0</v>
      </c>
    </row>
    <row r="41">
      <c r="A41" s="17" t="s">
        <v>70</v>
      </c>
      <c r="B41" s="18">
        <v>3.0</v>
      </c>
      <c r="C41" s="17" t="s">
        <v>72</v>
      </c>
      <c r="D41" s="18">
        <v>4.0</v>
      </c>
      <c r="E41" s="19" t="str">
        <f t="shared" si="1"/>
        <v>Montreal Victoire</v>
      </c>
      <c r="F41" s="18" t="b">
        <f t="shared" si="2"/>
        <v>1</v>
      </c>
      <c r="G41" s="20">
        <v>45687.0</v>
      </c>
      <c r="H41" s="18" t="b">
        <v>1</v>
      </c>
      <c r="I41" s="20">
        <v>45687.0</v>
      </c>
    </row>
    <row r="42">
      <c r="A42" s="17" t="s">
        <v>73</v>
      </c>
      <c r="B42" s="18">
        <v>2.0</v>
      </c>
      <c r="C42" s="17" t="s">
        <v>69</v>
      </c>
      <c r="D42" s="18">
        <v>3.0</v>
      </c>
      <c r="E42" s="19" t="str">
        <f t="shared" si="1"/>
        <v>Boston Fleet</v>
      </c>
      <c r="F42" s="18" t="b">
        <f t="shared" si="2"/>
        <v>1</v>
      </c>
      <c r="G42" s="20">
        <v>45688.0</v>
      </c>
      <c r="H42" s="18" t="b">
        <v>1</v>
      </c>
      <c r="I42" s="20">
        <v>45688.0</v>
      </c>
    </row>
    <row r="43">
      <c r="A43" s="17" t="s">
        <v>71</v>
      </c>
      <c r="B43" s="18">
        <v>2.0</v>
      </c>
      <c r="C43" s="17" t="s">
        <v>70</v>
      </c>
      <c r="D43" s="18">
        <v>4.0</v>
      </c>
      <c r="E43" s="19" t="str">
        <f t="shared" si="1"/>
        <v>Toronto Sceptres</v>
      </c>
      <c r="F43" s="18" t="b">
        <f t="shared" si="2"/>
        <v>1</v>
      </c>
      <c r="G43" s="20">
        <v>45689.0</v>
      </c>
      <c r="H43" s="18" t="b">
        <v>0</v>
      </c>
      <c r="I43" s="20">
        <v>45689.0</v>
      </c>
    </row>
    <row r="44">
      <c r="A44" s="17" t="s">
        <v>72</v>
      </c>
      <c r="B44" s="18">
        <v>2.0</v>
      </c>
      <c r="C44" s="17" t="s">
        <v>73</v>
      </c>
      <c r="D44" s="18">
        <v>1.0</v>
      </c>
      <c r="E44" s="19" t="str">
        <f t="shared" si="1"/>
        <v>Montreal Victoire</v>
      </c>
      <c r="F44" s="18" t="b">
        <f t="shared" si="2"/>
        <v>1</v>
      </c>
      <c r="G44" s="20">
        <v>45690.0</v>
      </c>
      <c r="H44" s="18" t="b">
        <v>0</v>
      </c>
      <c r="I44" s="20">
        <v>45690.0</v>
      </c>
    </row>
    <row r="45">
      <c r="A45" s="17" t="s">
        <v>74</v>
      </c>
      <c r="B45" s="18">
        <v>2.0</v>
      </c>
      <c r="C45" s="17" t="s">
        <v>70</v>
      </c>
      <c r="D45" s="18">
        <v>3.0</v>
      </c>
      <c r="E45" s="19" t="str">
        <f t="shared" si="1"/>
        <v>Toronto Sceptres</v>
      </c>
      <c r="F45" s="18" t="b">
        <f t="shared" si="2"/>
        <v>1</v>
      </c>
      <c r="G45" s="20">
        <v>45699.0</v>
      </c>
      <c r="H45" s="18" t="b">
        <v>1</v>
      </c>
      <c r="I45" s="20">
        <v>45699.0</v>
      </c>
    </row>
    <row r="46">
      <c r="A46" s="17" t="s">
        <v>69</v>
      </c>
      <c r="B46" s="18">
        <v>4.0</v>
      </c>
      <c r="C46" s="17" t="s">
        <v>73</v>
      </c>
      <c r="D46" s="18">
        <v>0.0</v>
      </c>
      <c r="E46" s="19" t="str">
        <f t="shared" si="1"/>
        <v>Boston Fleet</v>
      </c>
      <c r="F46" s="18" t="b">
        <f t="shared" si="2"/>
        <v>1</v>
      </c>
      <c r="G46" s="20">
        <v>45700.0</v>
      </c>
      <c r="H46" s="18" t="b">
        <v>0</v>
      </c>
      <c r="I46" s="20">
        <v>45700.0</v>
      </c>
    </row>
    <row r="47">
      <c r="A47" s="17" t="s">
        <v>74</v>
      </c>
      <c r="B47" s="18">
        <v>3.0</v>
      </c>
      <c r="C47" s="17" t="s">
        <v>71</v>
      </c>
      <c r="D47" s="18">
        <v>8.0</v>
      </c>
      <c r="E47" s="19" t="str">
        <f t="shared" si="1"/>
        <v>Ottawa Charge</v>
      </c>
      <c r="F47" s="18" t="b">
        <f t="shared" si="2"/>
        <v>1</v>
      </c>
      <c r="G47" s="20">
        <v>45701.0</v>
      </c>
      <c r="H47" s="18" t="b">
        <v>0</v>
      </c>
      <c r="I47" s="20">
        <v>45701.0</v>
      </c>
    </row>
    <row r="48">
      <c r="A48" s="17" t="s">
        <v>69</v>
      </c>
      <c r="B48" s="18">
        <v>1.0</v>
      </c>
      <c r="C48" s="17" t="s">
        <v>70</v>
      </c>
      <c r="D48" s="18">
        <v>3.0</v>
      </c>
      <c r="E48" s="19" t="str">
        <f t="shared" si="1"/>
        <v>Toronto Sceptres</v>
      </c>
      <c r="F48" s="18" t="b">
        <f t="shared" si="2"/>
        <v>1</v>
      </c>
      <c r="G48" s="20">
        <v>45702.0</v>
      </c>
      <c r="H48" s="18" t="b">
        <v>0</v>
      </c>
      <c r="I48" s="20">
        <v>45702.0</v>
      </c>
    </row>
    <row r="49">
      <c r="A49" s="17" t="s">
        <v>73</v>
      </c>
      <c r="B49" s="18">
        <v>2.0</v>
      </c>
      <c r="C49" s="17" t="s">
        <v>72</v>
      </c>
      <c r="D49" s="18">
        <v>6.0</v>
      </c>
      <c r="E49" s="19" t="str">
        <f t="shared" si="1"/>
        <v>Montreal Victoire</v>
      </c>
      <c r="F49" s="18" t="b">
        <f t="shared" si="2"/>
        <v>1</v>
      </c>
      <c r="G49" s="20">
        <v>45703.0</v>
      </c>
      <c r="H49" s="18" t="b">
        <v>0</v>
      </c>
      <c r="I49" s="20">
        <v>45703.0</v>
      </c>
    </row>
    <row r="50">
      <c r="A50" s="17" t="s">
        <v>74</v>
      </c>
      <c r="B50" s="18">
        <v>2.0</v>
      </c>
      <c r="C50" s="17" t="s">
        <v>69</v>
      </c>
      <c r="D50" s="18">
        <v>4.0</v>
      </c>
      <c r="E50" s="19" t="str">
        <f t="shared" si="1"/>
        <v>Boston Fleet</v>
      </c>
      <c r="F50" s="18" t="b">
        <f t="shared" si="2"/>
        <v>1</v>
      </c>
      <c r="G50" s="20">
        <v>45704.0</v>
      </c>
      <c r="H50" s="18" t="b">
        <v>0</v>
      </c>
      <c r="I50" s="20">
        <v>45704.0</v>
      </c>
    </row>
    <row r="51">
      <c r="A51" s="17" t="s">
        <v>70</v>
      </c>
      <c r="B51" s="18">
        <v>3.0</v>
      </c>
      <c r="C51" s="17" t="s">
        <v>71</v>
      </c>
      <c r="D51" s="18">
        <v>2.0</v>
      </c>
      <c r="E51" s="19" t="str">
        <f t="shared" si="1"/>
        <v>Toronto Sceptres</v>
      </c>
      <c r="F51" s="18" t="b">
        <f t="shared" si="2"/>
        <v>1</v>
      </c>
      <c r="G51" s="20">
        <v>45704.0</v>
      </c>
      <c r="H51" s="18" t="b">
        <v>1</v>
      </c>
      <c r="I51" s="20">
        <v>45704.0</v>
      </c>
    </row>
    <row r="52">
      <c r="A52" s="17" t="s">
        <v>69</v>
      </c>
      <c r="B52" s="18">
        <v>4.0</v>
      </c>
      <c r="C52" s="17" t="s">
        <v>73</v>
      </c>
      <c r="D52" s="18">
        <v>1.0</v>
      </c>
      <c r="E52" s="19" t="str">
        <f t="shared" si="1"/>
        <v>Boston Fleet</v>
      </c>
      <c r="F52" s="18" t="b">
        <f t="shared" si="2"/>
        <v>1</v>
      </c>
      <c r="G52" s="20">
        <v>45705.0</v>
      </c>
      <c r="H52" s="18" t="b">
        <v>0</v>
      </c>
      <c r="I52" s="20">
        <v>45705.0</v>
      </c>
    </row>
    <row r="53">
      <c r="A53" s="17" t="s">
        <v>74</v>
      </c>
      <c r="B53" s="18">
        <v>4.0</v>
      </c>
      <c r="C53" s="17" t="s">
        <v>72</v>
      </c>
      <c r="D53" s="18">
        <v>0.0</v>
      </c>
      <c r="E53" s="19" t="str">
        <f t="shared" si="1"/>
        <v>Minnesota Frost</v>
      </c>
      <c r="F53" s="18" t="b">
        <f t="shared" si="2"/>
        <v>1</v>
      </c>
      <c r="G53" s="20">
        <v>45706.0</v>
      </c>
      <c r="H53" s="18" t="b">
        <v>0</v>
      </c>
      <c r="I53" s="20">
        <v>45706.0</v>
      </c>
    </row>
    <row r="54">
      <c r="A54" s="17" t="s">
        <v>70</v>
      </c>
      <c r="B54" s="18">
        <v>4.0</v>
      </c>
      <c r="C54" s="17" t="s">
        <v>73</v>
      </c>
      <c r="D54" s="18">
        <v>1.0</v>
      </c>
      <c r="E54" s="19" t="str">
        <f t="shared" si="1"/>
        <v>Toronto Sceptres</v>
      </c>
      <c r="F54" s="18" t="b">
        <f t="shared" si="2"/>
        <v>1</v>
      </c>
      <c r="G54" s="20">
        <v>45707.0</v>
      </c>
      <c r="H54" s="18" t="b">
        <v>0</v>
      </c>
      <c r="I54" s="20">
        <v>45707.0</v>
      </c>
    </row>
    <row r="55">
      <c r="A55" s="17" t="s">
        <v>69</v>
      </c>
      <c r="B55" s="18">
        <v>3.0</v>
      </c>
      <c r="C55" s="17" t="s">
        <v>71</v>
      </c>
      <c r="D55" s="18">
        <v>2.0</v>
      </c>
      <c r="E55" s="19" t="str">
        <f t="shared" si="1"/>
        <v>Boston Fleet</v>
      </c>
      <c r="F55" s="18" t="b">
        <f t="shared" si="2"/>
        <v>1</v>
      </c>
      <c r="G55" s="20">
        <v>45708.0</v>
      </c>
      <c r="H55" s="18" t="b">
        <v>1</v>
      </c>
      <c r="I55" s="20">
        <v>45708.0</v>
      </c>
    </row>
    <row r="56">
      <c r="A56" s="17" t="s">
        <v>72</v>
      </c>
      <c r="B56" s="18">
        <v>1.0</v>
      </c>
      <c r="C56" s="17" t="s">
        <v>71</v>
      </c>
      <c r="D56" s="18">
        <v>3.0</v>
      </c>
      <c r="E56" s="19" t="str">
        <f t="shared" si="1"/>
        <v>Ottawa Charge</v>
      </c>
      <c r="F56" s="18" t="b">
        <f t="shared" si="2"/>
        <v>1</v>
      </c>
      <c r="G56" s="20">
        <v>45710.0</v>
      </c>
      <c r="H56" s="18" t="b">
        <v>0</v>
      </c>
      <c r="I56" s="20">
        <v>45710.0</v>
      </c>
    </row>
    <row r="57">
      <c r="A57" s="17" t="s">
        <v>70</v>
      </c>
      <c r="B57" s="18">
        <v>2.0</v>
      </c>
      <c r="C57" s="17" t="s">
        <v>74</v>
      </c>
      <c r="D57" s="18">
        <v>1.0</v>
      </c>
      <c r="E57" s="19" t="str">
        <f t="shared" si="1"/>
        <v>Toronto Sceptres</v>
      </c>
      <c r="F57" s="18" t="b">
        <f t="shared" si="2"/>
        <v>1</v>
      </c>
      <c r="G57" s="20">
        <v>45711.0</v>
      </c>
      <c r="H57" s="18" t="b">
        <v>0</v>
      </c>
      <c r="I57" s="20">
        <v>45711.0</v>
      </c>
    </row>
    <row r="58">
      <c r="A58" s="17" t="s">
        <v>69</v>
      </c>
      <c r="B58" s="18">
        <v>3.0</v>
      </c>
      <c r="C58" s="17" t="s">
        <v>73</v>
      </c>
      <c r="D58" s="18">
        <v>2.0</v>
      </c>
      <c r="E58" s="19" t="str">
        <f t="shared" si="1"/>
        <v>Boston Fleet</v>
      </c>
      <c r="F58" s="18" t="b">
        <f t="shared" si="2"/>
        <v>1</v>
      </c>
      <c r="G58" s="20">
        <v>45711.0</v>
      </c>
      <c r="H58" s="18" t="b">
        <v>1</v>
      </c>
      <c r="I58" s="20">
        <v>45711.0</v>
      </c>
    </row>
    <row r="59">
      <c r="A59" s="17" t="s">
        <v>70</v>
      </c>
      <c r="B59" s="18">
        <v>1.0</v>
      </c>
      <c r="C59" s="17" t="s">
        <v>72</v>
      </c>
      <c r="D59" s="18">
        <v>3.0</v>
      </c>
      <c r="E59" s="19" t="str">
        <f t="shared" si="1"/>
        <v>Montreal Victoire</v>
      </c>
      <c r="F59" s="18" t="b">
        <f t="shared" si="2"/>
        <v>1</v>
      </c>
      <c r="G59" s="20">
        <v>45713.0</v>
      </c>
      <c r="H59" s="18" t="b">
        <v>0</v>
      </c>
      <c r="I59" s="20">
        <v>45713.0</v>
      </c>
    </row>
    <row r="60">
      <c r="A60" s="17" t="s">
        <v>73</v>
      </c>
      <c r="B60" s="18">
        <v>4.0</v>
      </c>
      <c r="C60" s="17" t="s">
        <v>71</v>
      </c>
      <c r="D60" s="18">
        <v>5.0</v>
      </c>
      <c r="E60" s="19" t="str">
        <f t="shared" si="1"/>
        <v>Ottawa Charge</v>
      </c>
      <c r="F60" s="18" t="b">
        <f t="shared" si="2"/>
        <v>1</v>
      </c>
      <c r="G60" s="20">
        <v>45714.0</v>
      </c>
      <c r="H60" s="18" t="b">
        <v>1</v>
      </c>
      <c r="I60" s="20">
        <v>45714.0</v>
      </c>
    </row>
    <row r="61">
      <c r="A61" s="17" t="s">
        <v>69</v>
      </c>
      <c r="B61" s="18">
        <v>2.0</v>
      </c>
      <c r="C61" s="17" t="s">
        <v>72</v>
      </c>
      <c r="D61" s="18">
        <v>3.0</v>
      </c>
      <c r="E61" s="19" t="str">
        <f t="shared" si="1"/>
        <v>Montreal Victoire</v>
      </c>
      <c r="F61" s="18" t="b">
        <f t="shared" si="2"/>
        <v>1</v>
      </c>
      <c r="G61" s="20">
        <v>45718.0</v>
      </c>
      <c r="H61" s="18" t="b">
        <v>1</v>
      </c>
      <c r="I61" s="20">
        <v>45718.0</v>
      </c>
    </row>
    <row r="62">
      <c r="A62" s="17" t="s">
        <v>74</v>
      </c>
      <c r="B62" s="18">
        <v>1.0</v>
      </c>
      <c r="C62" s="17" t="s">
        <v>72</v>
      </c>
      <c r="D62" s="18">
        <v>2.0</v>
      </c>
      <c r="E62" s="19" t="str">
        <f t="shared" si="1"/>
        <v>Montreal Victoire</v>
      </c>
      <c r="F62" s="18" t="b">
        <f t="shared" si="2"/>
        <v>1</v>
      </c>
      <c r="G62" s="20">
        <v>45721.0</v>
      </c>
      <c r="H62" s="18" t="b">
        <v>1</v>
      </c>
      <c r="I62" s="20">
        <v>45721.0</v>
      </c>
    </row>
    <row r="63">
      <c r="A63" s="17" t="s">
        <v>73</v>
      </c>
      <c r="B63" s="18">
        <v>2.0</v>
      </c>
      <c r="C63" s="17" t="s">
        <v>69</v>
      </c>
      <c r="D63" s="18">
        <v>5.0</v>
      </c>
      <c r="E63" s="19" t="str">
        <f t="shared" si="1"/>
        <v>Boston Fleet</v>
      </c>
      <c r="F63" s="18" t="b">
        <f t="shared" si="2"/>
        <v>1</v>
      </c>
      <c r="G63" s="20">
        <v>45722.0</v>
      </c>
      <c r="H63" s="18" t="b">
        <v>0</v>
      </c>
      <c r="I63" s="20">
        <v>45722.0</v>
      </c>
    </row>
    <row r="64">
      <c r="A64" s="17" t="s">
        <v>72</v>
      </c>
      <c r="B64" s="18">
        <v>1.0</v>
      </c>
      <c r="C64" s="17" t="s">
        <v>70</v>
      </c>
      <c r="D64" s="18">
        <v>4.0</v>
      </c>
      <c r="E64" s="19" t="str">
        <f t="shared" si="1"/>
        <v>Toronto Sceptres</v>
      </c>
      <c r="F64" s="18" t="b">
        <f t="shared" si="2"/>
        <v>1</v>
      </c>
      <c r="G64" s="20">
        <v>45723.0</v>
      </c>
      <c r="H64" s="18" t="b">
        <v>0</v>
      </c>
      <c r="I64" s="20">
        <v>45723.0</v>
      </c>
    </row>
    <row r="65">
      <c r="A65" s="17" t="s">
        <v>71</v>
      </c>
      <c r="B65" s="18">
        <v>0.0</v>
      </c>
      <c r="C65" s="17" t="s">
        <v>74</v>
      </c>
      <c r="D65" s="18">
        <v>5.0</v>
      </c>
      <c r="E65" s="19" t="str">
        <f t="shared" si="1"/>
        <v>Minnesota Frost</v>
      </c>
      <c r="F65" s="18" t="b">
        <f t="shared" si="2"/>
        <v>1</v>
      </c>
      <c r="G65" s="20">
        <v>45724.0</v>
      </c>
      <c r="H65" s="18" t="b">
        <v>0</v>
      </c>
      <c r="I65" s="20">
        <v>45724.0</v>
      </c>
    </row>
    <row r="66">
      <c r="A66" s="17" t="s">
        <v>72</v>
      </c>
      <c r="B66" s="18">
        <v>3.0</v>
      </c>
      <c r="C66" s="17" t="s">
        <v>69</v>
      </c>
      <c r="D66" s="18">
        <v>2.0</v>
      </c>
      <c r="E66" s="19" t="str">
        <f t="shared" si="1"/>
        <v>Montreal Victoire</v>
      </c>
      <c r="F66" s="18" t="b">
        <f t="shared" si="2"/>
        <v>1</v>
      </c>
      <c r="G66" s="20">
        <v>45725.0</v>
      </c>
      <c r="H66" s="18" t="b">
        <v>1</v>
      </c>
      <c r="I66" s="20">
        <v>45725.0</v>
      </c>
    </row>
    <row r="67">
      <c r="A67" s="17" t="s">
        <v>74</v>
      </c>
      <c r="B67" s="18">
        <v>2.0</v>
      </c>
      <c r="C67" s="17" t="s">
        <v>70</v>
      </c>
      <c r="D67" s="18">
        <v>1.0</v>
      </c>
      <c r="E67" s="19" t="str">
        <f t="shared" si="1"/>
        <v>Minnesota Frost</v>
      </c>
      <c r="F67" s="18" t="b">
        <f t="shared" si="2"/>
        <v>1</v>
      </c>
      <c r="G67" s="20">
        <v>45726.0</v>
      </c>
      <c r="H67" s="18" t="b">
        <v>1</v>
      </c>
      <c r="I67" s="20">
        <v>45726.0</v>
      </c>
    </row>
    <row r="68">
      <c r="A68" s="17" t="s">
        <v>74</v>
      </c>
      <c r="B68" s="18">
        <v>2.0</v>
      </c>
      <c r="C68" s="17" t="s">
        <v>71</v>
      </c>
      <c r="D68" s="18">
        <v>3.0</v>
      </c>
      <c r="E68" s="19" t="str">
        <f t="shared" si="1"/>
        <v>Ottawa Charge</v>
      </c>
      <c r="F68" s="18" t="b">
        <f t="shared" si="2"/>
        <v>1</v>
      </c>
      <c r="G68" s="20">
        <v>45728.0</v>
      </c>
      <c r="H68" s="18" t="b">
        <v>0</v>
      </c>
      <c r="I68" s="20">
        <v>45728.0</v>
      </c>
    </row>
    <row r="69">
      <c r="A69" s="17" t="s">
        <v>72</v>
      </c>
      <c r="B69" s="18">
        <v>2.0</v>
      </c>
      <c r="C69" s="17" t="s">
        <v>73</v>
      </c>
      <c r="D69" s="18">
        <v>3.0</v>
      </c>
      <c r="E69" s="19" t="str">
        <f t="shared" si="1"/>
        <v>New York Sirens</v>
      </c>
      <c r="F69" s="18" t="b">
        <f t="shared" si="2"/>
        <v>1</v>
      </c>
      <c r="G69" s="20">
        <v>45729.0</v>
      </c>
      <c r="H69" s="18" t="b">
        <v>1</v>
      </c>
      <c r="I69" s="20">
        <v>45729.0</v>
      </c>
    </row>
    <row r="70">
      <c r="A70" s="17" t="s">
        <v>69</v>
      </c>
      <c r="B70" s="18">
        <v>5.0</v>
      </c>
      <c r="C70" s="17" t="s">
        <v>71</v>
      </c>
      <c r="D70" s="18">
        <v>2.0</v>
      </c>
      <c r="E70" s="19" t="str">
        <f t="shared" si="1"/>
        <v>Boston Fleet</v>
      </c>
      <c r="F70" s="18" t="b">
        <f t="shared" si="2"/>
        <v>1</v>
      </c>
      <c r="G70" s="20">
        <v>45732.0</v>
      </c>
      <c r="H70" s="18" t="b">
        <v>0</v>
      </c>
      <c r="I70" s="20">
        <v>45732.0</v>
      </c>
    </row>
    <row r="71">
      <c r="A71" s="17" t="s">
        <v>74</v>
      </c>
      <c r="B71" s="18">
        <v>1.0</v>
      </c>
      <c r="C71" s="17" t="s">
        <v>73</v>
      </c>
      <c r="D71" s="18">
        <v>4.0</v>
      </c>
      <c r="E71" s="19" t="str">
        <f t="shared" si="1"/>
        <v>New York Sirens</v>
      </c>
      <c r="F71" s="18" t="b">
        <f t="shared" si="2"/>
        <v>1</v>
      </c>
      <c r="G71" s="20">
        <v>45733.0</v>
      </c>
      <c r="H71" s="18" t="b">
        <v>0</v>
      </c>
      <c r="I71" s="20">
        <v>45733.0</v>
      </c>
    </row>
    <row r="72">
      <c r="A72" s="17" t="s">
        <v>72</v>
      </c>
      <c r="B72" s="18">
        <v>2.0</v>
      </c>
      <c r="C72" s="17" t="s">
        <v>69</v>
      </c>
      <c r="D72" s="18">
        <v>3.0</v>
      </c>
      <c r="E72" s="19" t="str">
        <f t="shared" si="1"/>
        <v>Boston Fleet</v>
      </c>
      <c r="F72" s="18" t="b">
        <f t="shared" si="2"/>
        <v>1</v>
      </c>
      <c r="G72" s="20">
        <v>45735.0</v>
      </c>
      <c r="H72" s="18" t="b">
        <v>1</v>
      </c>
      <c r="I72" s="20">
        <v>45735.0</v>
      </c>
    </row>
    <row r="73">
      <c r="A73" s="17" t="s">
        <v>73</v>
      </c>
      <c r="B73" s="18">
        <v>1.0</v>
      </c>
      <c r="C73" s="17" t="s">
        <v>70</v>
      </c>
      <c r="D73" s="18">
        <v>2.0</v>
      </c>
      <c r="E73" s="19" t="str">
        <f t="shared" si="1"/>
        <v>Toronto Sceptres</v>
      </c>
      <c r="F73" s="18" t="b">
        <f t="shared" si="2"/>
        <v>1</v>
      </c>
      <c r="G73" s="20">
        <v>45736.0</v>
      </c>
      <c r="H73" s="18" t="b">
        <v>0</v>
      </c>
      <c r="I73" s="20">
        <v>45736.0</v>
      </c>
    </row>
    <row r="74">
      <c r="A74" s="17" t="s">
        <v>71</v>
      </c>
      <c r="B74" s="18">
        <v>5.0</v>
      </c>
      <c r="C74" s="17" t="s">
        <v>73</v>
      </c>
      <c r="D74" s="18">
        <v>2.0</v>
      </c>
      <c r="E74" s="19" t="str">
        <f t="shared" si="1"/>
        <v>Ottawa Charge</v>
      </c>
      <c r="F74" s="18" t="b">
        <f t="shared" si="2"/>
        <v>1</v>
      </c>
      <c r="G74" s="20">
        <v>45739.0</v>
      </c>
      <c r="H74" s="18" t="b">
        <v>0</v>
      </c>
      <c r="I74" s="20">
        <v>45739.0</v>
      </c>
    </row>
    <row r="75">
      <c r="A75" s="17" t="s">
        <v>70</v>
      </c>
      <c r="B75" s="18">
        <v>2.0</v>
      </c>
      <c r="C75" s="17" t="s">
        <v>72</v>
      </c>
      <c r="D75" s="18">
        <v>1.0</v>
      </c>
      <c r="E75" s="19" t="str">
        <f t="shared" si="1"/>
        <v>Toronto Sceptres</v>
      </c>
      <c r="F75" s="18" t="b">
        <f t="shared" si="2"/>
        <v>1</v>
      </c>
      <c r="G75" s="20">
        <v>45740.0</v>
      </c>
      <c r="H75" s="18" t="b">
        <v>0</v>
      </c>
      <c r="I75" s="20">
        <v>45740.0</v>
      </c>
    </row>
    <row r="76">
      <c r="A76" s="17" t="s">
        <v>73</v>
      </c>
      <c r="B76" s="18">
        <v>6.0</v>
      </c>
      <c r="C76" s="17" t="s">
        <v>71</v>
      </c>
      <c r="D76" s="18">
        <v>3.0</v>
      </c>
      <c r="E76" s="19" t="str">
        <f t="shared" si="1"/>
        <v>New York Sirens</v>
      </c>
      <c r="F76" s="18" t="b">
        <f t="shared" si="2"/>
        <v>1</v>
      </c>
      <c r="G76" s="20">
        <v>45742.0</v>
      </c>
      <c r="H76" s="18" t="b">
        <v>0</v>
      </c>
      <c r="I76" s="20">
        <v>45742.0</v>
      </c>
    </row>
    <row r="77">
      <c r="A77" s="17" t="s">
        <v>70</v>
      </c>
      <c r="B77" s="18">
        <v>4.0</v>
      </c>
      <c r="C77" s="17" t="s">
        <v>69</v>
      </c>
      <c r="D77" s="18">
        <v>2.0</v>
      </c>
      <c r="E77" s="19" t="str">
        <f t="shared" si="1"/>
        <v>Toronto Sceptres</v>
      </c>
      <c r="F77" s="18" t="b">
        <f t="shared" si="2"/>
        <v>1</v>
      </c>
      <c r="G77" s="20">
        <v>45743.0</v>
      </c>
      <c r="H77" s="18" t="b">
        <v>0</v>
      </c>
      <c r="I77" s="20">
        <v>45743.0</v>
      </c>
    </row>
    <row r="78">
      <c r="A78" s="17" t="s">
        <v>72</v>
      </c>
      <c r="B78" s="18">
        <v>4.0</v>
      </c>
      <c r="C78" s="17" t="s">
        <v>74</v>
      </c>
      <c r="D78" s="18">
        <v>1.0</v>
      </c>
      <c r="E78" s="19" t="str">
        <f t="shared" si="1"/>
        <v>Montreal Victoire</v>
      </c>
      <c r="F78" s="18" t="b">
        <f t="shared" si="2"/>
        <v>1</v>
      </c>
      <c r="G78" s="20">
        <v>45743.0</v>
      </c>
      <c r="H78" s="18" t="b">
        <v>0</v>
      </c>
      <c r="I78" s="20">
        <v>45743.0</v>
      </c>
    </row>
    <row r="79">
      <c r="A79" s="17" t="s">
        <v>71</v>
      </c>
      <c r="B79" s="18">
        <v>2.0</v>
      </c>
      <c r="C79" s="17" t="s">
        <v>69</v>
      </c>
      <c r="D79" s="18">
        <v>1.0</v>
      </c>
      <c r="E79" s="19" t="str">
        <f t="shared" si="1"/>
        <v>Ottawa Charge</v>
      </c>
      <c r="F79" s="18" t="b">
        <f t="shared" si="2"/>
        <v>1</v>
      </c>
      <c r="G79" s="20">
        <v>45746.0</v>
      </c>
      <c r="H79" s="18" t="b">
        <v>0</v>
      </c>
      <c r="I79" s="20">
        <v>45746.0</v>
      </c>
    </row>
    <row r="80">
      <c r="A80" s="17" t="s">
        <v>70</v>
      </c>
      <c r="B80" s="18">
        <v>2.0</v>
      </c>
      <c r="C80" s="17" t="s">
        <v>74</v>
      </c>
      <c r="D80" s="18">
        <v>5.0</v>
      </c>
      <c r="E80" s="19" t="str">
        <f t="shared" si="1"/>
        <v>Minnesota Frost</v>
      </c>
      <c r="F80" s="18" t="b">
        <f t="shared" si="2"/>
        <v>1</v>
      </c>
      <c r="G80" s="20">
        <v>45747.0</v>
      </c>
      <c r="H80" s="18" t="b">
        <v>0</v>
      </c>
      <c r="I80" s="20">
        <v>45747.0</v>
      </c>
    </row>
    <row r="81">
      <c r="A81" s="17" t="s">
        <v>73</v>
      </c>
      <c r="B81" s="18">
        <v>1.0</v>
      </c>
      <c r="C81" s="17" t="s">
        <v>72</v>
      </c>
      <c r="D81" s="18">
        <v>0.0</v>
      </c>
      <c r="E81" s="19" t="str">
        <f t="shared" si="1"/>
        <v>New York Sirens</v>
      </c>
      <c r="F81" s="18" t="b">
        <f t="shared" si="2"/>
        <v>1</v>
      </c>
      <c r="G81" s="20">
        <v>45749.0</v>
      </c>
      <c r="H81" s="18" t="b">
        <v>0</v>
      </c>
      <c r="I81" s="20">
        <v>45749.0</v>
      </c>
    </row>
    <row r="82">
      <c r="A82" s="17" t="s">
        <v>71</v>
      </c>
      <c r="B82" s="18">
        <v>4.0</v>
      </c>
      <c r="C82" s="17" t="s">
        <v>69</v>
      </c>
      <c r="D82" s="18">
        <v>0.0</v>
      </c>
      <c r="E82" s="19" t="str">
        <f t="shared" si="1"/>
        <v>Ottawa Charge</v>
      </c>
      <c r="F82" s="18" t="b">
        <f t="shared" si="2"/>
        <v>1</v>
      </c>
      <c r="G82" s="20">
        <v>45750.0</v>
      </c>
      <c r="H82" s="18" t="b">
        <v>0</v>
      </c>
      <c r="I82" s="20">
        <v>45750.0</v>
      </c>
    </row>
    <row r="83">
      <c r="A83" s="17" t="s">
        <v>70</v>
      </c>
      <c r="B83" s="18"/>
      <c r="C83" s="17" t="s">
        <v>69</v>
      </c>
      <c r="D83" s="18"/>
      <c r="E83" s="19" t="str">
        <f t="shared" si="1"/>
        <v/>
      </c>
      <c r="F83" s="18" t="b">
        <f t="shared" si="2"/>
        <v>0</v>
      </c>
      <c r="G83" s="20">
        <v>45774.0</v>
      </c>
      <c r="H83" s="18" t="b">
        <v>0</v>
      </c>
      <c r="I83" s="20">
        <v>45774.0</v>
      </c>
    </row>
    <row r="84">
      <c r="A84" s="17" t="s">
        <v>72</v>
      </c>
      <c r="B84" s="18"/>
      <c r="C84" s="17" t="s">
        <v>71</v>
      </c>
      <c r="D84" s="18"/>
      <c r="E84" s="19" t="str">
        <f t="shared" si="1"/>
        <v/>
      </c>
      <c r="F84" s="18" t="b">
        <f t="shared" si="2"/>
        <v>0</v>
      </c>
      <c r="G84" s="20">
        <v>45774.0</v>
      </c>
      <c r="H84" s="18" t="b">
        <v>0</v>
      </c>
      <c r="I84" s="20">
        <v>45774.0</v>
      </c>
    </row>
    <row r="85">
      <c r="A85" s="17" t="s">
        <v>73</v>
      </c>
      <c r="B85" s="18"/>
      <c r="C85" s="17" t="s">
        <v>74</v>
      </c>
      <c r="D85" s="18"/>
      <c r="E85" s="19" t="str">
        <f t="shared" si="1"/>
        <v/>
      </c>
      <c r="F85" s="18" t="b">
        <f t="shared" si="2"/>
        <v>0</v>
      </c>
      <c r="G85" s="20">
        <v>45774.0</v>
      </c>
      <c r="H85" s="18" t="b">
        <v>0</v>
      </c>
      <c r="I85" s="20">
        <v>45774.0</v>
      </c>
    </row>
    <row r="86">
      <c r="A86" s="17" t="s">
        <v>69</v>
      </c>
      <c r="B86" s="18"/>
      <c r="C86" s="17" t="s">
        <v>72</v>
      </c>
      <c r="D86" s="18"/>
      <c r="E86" s="19" t="str">
        <f t="shared" si="1"/>
        <v/>
      </c>
      <c r="F86" s="18" t="b">
        <f t="shared" si="2"/>
        <v>0</v>
      </c>
      <c r="G86" s="20">
        <v>45776.0</v>
      </c>
      <c r="H86" s="18" t="b">
        <v>0</v>
      </c>
      <c r="I86" s="20">
        <v>45776.0</v>
      </c>
    </row>
    <row r="87">
      <c r="A87" s="17" t="s">
        <v>73</v>
      </c>
      <c r="B87" s="18"/>
      <c r="C87" s="17" t="s">
        <v>70</v>
      </c>
      <c r="D87" s="18"/>
      <c r="E87" s="19" t="str">
        <f t="shared" si="1"/>
        <v/>
      </c>
      <c r="F87" s="18" t="b">
        <f t="shared" si="2"/>
        <v>0</v>
      </c>
      <c r="G87" s="20">
        <v>45777.0</v>
      </c>
      <c r="H87" s="18" t="b">
        <v>0</v>
      </c>
      <c r="I87" s="20">
        <v>45777.0</v>
      </c>
    </row>
    <row r="88">
      <c r="A88" s="17" t="s">
        <v>74</v>
      </c>
      <c r="B88" s="18"/>
      <c r="C88" s="17" t="s">
        <v>71</v>
      </c>
      <c r="D88" s="18"/>
      <c r="E88" s="19" t="str">
        <f t="shared" si="1"/>
        <v/>
      </c>
      <c r="F88" s="18" t="b">
        <f t="shared" si="2"/>
        <v>0</v>
      </c>
      <c r="G88" s="21">
        <v>45778.0</v>
      </c>
      <c r="H88" s="18" t="b">
        <v>0</v>
      </c>
      <c r="I88" s="21">
        <v>45778.0</v>
      </c>
    </row>
    <row r="89">
      <c r="A89" s="17" t="s">
        <v>72</v>
      </c>
      <c r="B89" s="18"/>
      <c r="C89" s="17" t="s">
        <v>73</v>
      </c>
      <c r="D89" s="18"/>
      <c r="E89" s="19" t="str">
        <f t="shared" si="1"/>
        <v/>
      </c>
      <c r="F89" s="18" t="b">
        <f t="shared" si="2"/>
        <v>0</v>
      </c>
      <c r="G89" s="21">
        <v>45780.0</v>
      </c>
      <c r="H89" s="18" t="b">
        <v>0</v>
      </c>
      <c r="I89" s="21">
        <v>45780.0</v>
      </c>
    </row>
    <row r="90">
      <c r="A90" s="17" t="s">
        <v>74</v>
      </c>
      <c r="B90" s="18"/>
      <c r="C90" s="17" t="s">
        <v>69</v>
      </c>
      <c r="D90" s="18"/>
      <c r="E90" s="19" t="str">
        <f t="shared" si="1"/>
        <v/>
      </c>
      <c r="F90" s="18" t="b">
        <f t="shared" si="2"/>
        <v>0</v>
      </c>
      <c r="G90" s="21">
        <v>45781.0</v>
      </c>
      <c r="H90" s="18" t="b">
        <v>0</v>
      </c>
      <c r="I90" s="21">
        <v>45781.0</v>
      </c>
    </row>
    <row r="91">
      <c r="A91" s="17" t="s">
        <v>71</v>
      </c>
      <c r="B91" s="18"/>
      <c r="C91" s="17" t="s">
        <v>70</v>
      </c>
      <c r="D91" s="18"/>
      <c r="E91" s="19" t="str">
        <f t="shared" si="1"/>
        <v/>
      </c>
      <c r="F91" s="18" t="b">
        <f t="shared" si="2"/>
        <v>0</v>
      </c>
      <c r="G91" s="21">
        <v>45781.0</v>
      </c>
      <c r="H91" s="18" t="b">
        <v>0</v>
      </c>
      <c r="I91" s="21">
        <v>45781.0</v>
      </c>
    </row>
    <row r="92">
      <c r="A92" s="19"/>
      <c r="B92" s="18"/>
      <c r="C92" s="19"/>
      <c r="D92" s="18"/>
      <c r="E92" s="19" t="str">
        <f t="shared" si="1"/>
        <v/>
      </c>
      <c r="F92" s="18" t="b">
        <f t="shared" si="2"/>
        <v>0</v>
      </c>
      <c r="G92" s="18"/>
      <c r="H92" s="18" t="b">
        <v>0</v>
      </c>
      <c r="I92" s="18"/>
    </row>
    <row r="93">
      <c r="A93" s="19"/>
      <c r="B93" s="18"/>
      <c r="C93" s="19"/>
      <c r="D93" s="18"/>
      <c r="E93" s="19" t="str">
        <f t="shared" si="1"/>
        <v/>
      </c>
      <c r="F93" s="18" t="b">
        <f t="shared" si="2"/>
        <v>0</v>
      </c>
      <c r="G93" s="18"/>
      <c r="H93" s="18" t="b">
        <v>0</v>
      </c>
      <c r="I93" s="18"/>
    </row>
    <row r="94">
      <c r="A94" s="19"/>
      <c r="B94" s="18"/>
      <c r="C94" s="19"/>
      <c r="D94" s="18"/>
      <c r="E94" s="19" t="str">
        <f t="shared" si="1"/>
        <v/>
      </c>
      <c r="F94" s="18" t="b">
        <f t="shared" si="2"/>
        <v>0</v>
      </c>
      <c r="G94" s="18"/>
      <c r="H94" s="18" t="b">
        <v>0</v>
      </c>
      <c r="I94" s="18"/>
    </row>
    <row r="95">
      <c r="A95" s="19"/>
      <c r="B95" s="18"/>
      <c r="C95" s="19"/>
      <c r="D95" s="18"/>
      <c r="E95" s="19" t="str">
        <f t="shared" si="1"/>
        <v/>
      </c>
      <c r="F95" s="18" t="b">
        <f t="shared" si="2"/>
        <v>0</v>
      </c>
      <c r="G95" s="18"/>
      <c r="H95" s="18" t="b">
        <v>0</v>
      </c>
      <c r="I95" s="18"/>
    </row>
    <row r="96">
      <c r="A96" s="19"/>
      <c r="B96" s="18"/>
      <c r="C96" s="19"/>
      <c r="D96" s="18"/>
      <c r="E96" s="19" t="str">
        <f t="shared" si="1"/>
        <v/>
      </c>
      <c r="F96" s="18" t="b">
        <f t="shared" si="2"/>
        <v>0</v>
      </c>
      <c r="G96" s="18"/>
      <c r="H96" s="18" t="b">
        <v>0</v>
      </c>
      <c r="I96" s="18"/>
    </row>
    <row r="97">
      <c r="A97" s="19"/>
      <c r="B97" s="18"/>
      <c r="C97" s="19"/>
      <c r="D97" s="18"/>
      <c r="E97" s="19" t="str">
        <f t="shared" si="1"/>
        <v/>
      </c>
      <c r="F97" s="18" t="b">
        <f t="shared" si="2"/>
        <v>0</v>
      </c>
      <c r="G97" s="18"/>
      <c r="H97" s="18" t="b">
        <v>0</v>
      </c>
      <c r="I97" s="18"/>
    </row>
    <row r="98">
      <c r="A98" s="19"/>
      <c r="B98" s="18"/>
      <c r="C98" s="19"/>
      <c r="D98" s="18"/>
      <c r="E98" s="19" t="str">
        <f t="shared" si="1"/>
        <v/>
      </c>
      <c r="F98" s="18" t="b">
        <f t="shared" si="2"/>
        <v>0</v>
      </c>
      <c r="G98" s="18"/>
      <c r="H98" s="18" t="b">
        <v>0</v>
      </c>
      <c r="I98" s="18"/>
    </row>
    <row r="99">
      <c r="A99" s="19"/>
      <c r="B99" s="18"/>
      <c r="C99" s="19"/>
      <c r="D99" s="18"/>
      <c r="E99" s="19" t="str">
        <f t="shared" si="1"/>
        <v/>
      </c>
      <c r="F99" s="18" t="b">
        <f t="shared" si="2"/>
        <v>0</v>
      </c>
      <c r="G99" s="18"/>
      <c r="H99" s="18" t="b">
        <v>0</v>
      </c>
      <c r="I99" s="18"/>
    </row>
    <row r="100">
      <c r="A100" s="19"/>
      <c r="B100" s="18"/>
      <c r="C100" s="19"/>
      <c r="D100" s="18"/>
      <c r="E100" s="19" t="str">
        <f t="shared" si="1"/>
        <v/>
      </c>
      <c r="F100" s="18" t="b">
        <f t="shared" si="2"/>
        <v>0</v>
      </c>
      <c r="G100" s="18"/>
      <c r="H100" s="18" t="b">
        <v>0</v>
      </c>
      <c r="I100" s="18"/>
    </row>
    <row r="101">
      <c r="A101" s="19"/>
      <c r="B101" s="18"/>
      <c r="C101" s="19"/>
      <c r="D101" s="18"/>
      <c r="E101" s="19" t="str">
        <f t="shared" si="1"/>
        <v/>
      </c>
      <c r="F101" s="18" t="b">
        <f t="shared" si="2"/>
        <v>0</v>
      </c>
      <c r="G101" s="18"/>
      <c r="H101" s="18" t="b">
        <v>0</v>
      </c>
      <c r="I101" s="18"/>
    </row>
    <row r="102">
      <c r="A102" s="19"/>
      <c r="B102" s="18"/>
      <c r="C102" s="19"/>
      <c r="D102" s="18"/>
      <c r="E102" s="19" t="str">
        <f t="shared" si="1"/>
        <v/>
      </c>
      <c r="F102" s="18" t="b">
        <f t="shared" si="2"/>
        <v>0</v>
      </c>
      <c r="G102" s="18"/>
      <c r="H102" s="18" t="b">
        <v>0</v>
      </c>
      <c r="I102" s="18"/>
    </row>
    <row r="103">
      <c r="A103" s="19"/>
      <c r="B103" s="18"/>
      <c r="C103" s="19"/>
      <c r="D103" s="18"/>
      <c r="E103" s="19" t="str">
        <f t="shared" si="1"/>
        <v/>
      </c>
      <c r="F103" s="18" t="b">
        <f t="shared" si="2"/>
        <v>0</v>
      </c>
      <c r="G103" s="18"/>
      <c r="H103" s="18" t="b">
        <v>0</v>
      </c>
      <c r="I103" s="18"/>
    </row>
    <row r="104">
      <c r="A104" s="19"/>
      <c r="B104" s="18"/>
      <c r="C104" s="19"/>
      <c r="D104" s="18"/>
      <c r="E104" s="19" t="str">
        <f t="shared" si="1"/>
        <v/>
      </c>
      <c r="F104" s="18" t="b">
        <f t="shared" si="2"/>
        <v>0</v>
      </c>
      <c r="G104" s="18"/>
      <c r="H104" s="18" t="b">
        <v>0</v>
      </c>
      <c r="I104" s="18"/>
    </row>
    <row r="105">
      <c r="A105" s="19"/>
      <c r="B105" s="18"/>
      <c r="C105" s="19"/>
      <c r="D105" s="18"/>
      <c r="E105" s="19" t="str">
        <f t="shared" si="1"/>
        <v/>
      </c>
      <c r="F105" s="18" t="b">
        <f t="shared" si="2"/>
        <v>0</v>
      </c>
      <c r="G105" s="18"/>
      <c r="H105" s="18" t="b">
        <v>0</v>
      </c>
      <c r="I105" s="18"/>
    </row>
    <row r="106">
      <c r="A106" s="19"/>
      <c r="B106" s="18"/>
      <c r="C106" s="19"/>
      <c r="D106" s="18"/>
      <c r="E106" s="19" t="str">
        <f t="shared" si="1"/>
        <v/>
      </c>
      <c r="F106" s="18" t="b">
        <f t="shared" si="2"/>
        <v>0</v>
      </c>
      <c r="G106" s="18"/>
      <c r="H106" s="18" t="b">
        <v>0</v>
      </c>
      <c r="I106" s="18"/>
    </row>
    <row r="107">
      <c r="A107" s="19"/>
      <c r="B107" s="18"/>
      <c r="C107" s="19"/>
      <c r="D107" s="18"/>
      <c r="E107" s="19" t="str">
        <f t="shared" si="1"/>
        <v/>
      </c>
      <c r="F107" s="18" t="b">
        <f t="shared" si="2"/>
        <v>0</v>
      </c>
      <c r="G107" s="18"/>
      <c r="H107" s="18" t="b">
        <v>0</v>
      </c>
      <c r="I107" s="18"/>
    </row>
    <row r="108">
      <c r="A108" s="19"/>
      <c r="B108" s="18"/>
      <c r="C108" s="19"/>
      <c r="D108" s="18"/>
      <c r="E108" s="19" t="str">
        <f t="shared" si="1"/>
        <v/>
      </c>
      <c r="F108" s="18" t="b">
        <f t="shared" si="2"/>
        <v>0</v>
      </c>
      <c r="G108" s="18"/>
      <c r="H108" s="18" t="b">
        <v>0</v>
      </c>
      <c r="I108" s="18"/>
    </row>
    <row r="109">
      <c r="A109" s="19"/>
      <c r="B109" s="18"/>
      <c r="C109" s="19"/>
      <c r="D109" s="18"/>
      <c r="E109" s="19" t="str">
        <f t="shared" si="1"/>
        <v/>
      </c>
      <c r="F109" s="18" t="b">
        <f t="shared" si="2"/>
        <v>0</v>
      </c>
      <c r="G109" s="18"/>
      <c r="H109" s="18" t="b">
        <v>0</v>
      </c>
      <c r="I109" s="18"/>
    </row>
    <row r="110">
      <c r="A110" s="19"/>
      <c r="B110" s="18"/>
      <c r="C110" s="19"/>
      <c r="D110" s="18"/>
      <c r="E110" s="19" t="str">
        <f t="shared" si="1"/>
        <v/>
      </c>
      <c r="F110" s="18" t="b">
        <f t="shared" si="2"/>
        <v>0</v>
      </c>
      <c r="G110" s="18"/>
      <c r="H110" s="18" t="b">
        <v>0</v>
      </c>
      <c r="I110" s="18"/>
    </row>
    <row r="111">
      <c r="A111" s="19"/>
      <c r="B111" s="18"/>
      <c r="C111" s="19"/>
      <c r="D111" s="18"/>
      <c r="E111" s="19" t="str">
        <f t="shared" si="1"/>
        <v/>
      </c>
      <c r="F111" s="18" t="b">
        <f t="shared" si="2"/>
        <v>0</v>
      </c>
      <c r="G111" s="18"/>
      <c r="H111" s="18" t="b">
        <v>0</v>
      </c>
      <c r="I111" s="18"/>
    </row>
    <row r="112">
      <c r="A112" s="19"/>
      <c r="B112" s="18"/>
      <c r="C112" s="19"/>
      <c r="D112" s="18"/>
      <c r="E112" s="19" t="str">
        <f t="shared" si="1"/>
        <v/>
      </c>
      <c r="F112" s="18" t="b">
        <f t="shared" si="2"/>
        <v>0</v>
      </c>
      <c r="G112" s="18"/>
      <c r="H112" s="18" t="b">
        <v>0</v>
      </c>
      <c r="I112" s="18"/>
    </row>
    <row r="113">
      <c r="A113" s="19"/>
      <c r="B113" s="18"/>
      <c r="C113" s="19"/>
      <c r="D113" s="18"/>
      <c r="E113" s="19" t="str">
        <f t="shared" si="1"/>
        <v/>
      </c>
      <c r="F113" s="18" t="b">
        <f t="shared" si="2"/>
        <v>0</v>
      </c>
      <c r="G113" s="18"/>
      <c r="H113" s="18" t="b">
        <v>0</v>
      </c>
      <c r="I113" s="18"/>
    </row>
    <row r="114">
      <c r="A114" s="19"/>
      <c r="B114" s="18"/>
      <c r="C114" s="19"/>
      <c r="D114" s="18"/>
      <c r="E114" s="19" t="str">
        <f t="shared" si="1"/>
        <v/>
      </c>
      <c r="F114" s="18" t="b">
        <f t="shared" si="2"/>
        <v>0</v>
      </c>
      <c r="G114" s="18"/>
      <c r="H114" s="18" t="b">
        <v>0</v>
      </c>
      <c r="I114" s="18"/>
    </row>
    <row r="115">
      <c r="A115" s="19"/>
      <c r="B115" s="18"/>
      <c r="C115" s="19"/>
      <c r="D115" s="18"/>
      <c r="E115" s="19" t="str">
        <f t="shared" si="1"/>
        <v/>
      </c>
      <c r="F115" s="18" t="b">
        <f t="shared" si="2"/>
        <v>0</v>
      </c>
      <c r="G115" s="18"/>
      <c r="H115" s="18" t="b">
        <v>0</v>
      </c>
      <c r="I115" s="18"/>
    </row>
    <row r="116">
      <c r="A116" s="19"/>
      <c r="B116" s="18"/>
      <c r="C116" s="19"/>
      <c r="D116" s="18"/>
      <c r="E116" s="19" t="str">
        <f t="shared" si="1"/>
        <v/>
      </c>
      <c r="F116" s="18" t="b">
        <f t="shared" si="2"/>
        <v>0</v>
      </c>
      <c r="G116" s="18"/>
      <c r="H116" s="18" t="b">
        <v>0</v>
      </c>
      <c r="I116" s="18"/>
    </row>
    <row r="117">
      <c r="A117" s="19"/>
      <c r="B117" s="18"/>
      <c r="C117" s="19"/>
      <c r="D117" s="18"/>
      <c r="E117" s="19" t="str">
        <f t="shared" si="1"/>
        <v/>
      </c>
      <c r="F117" s="18" t="b">
        <f t="shared" si="2"/>
        <v>0</v>
      </c>
      <c r="G117" s="18"/>
      <c r="H117" s="18" t="b">
        <v>0</v>
      </c>
      <c r="I117" s="18"/>
    </row>
    <row r="118">
      <c r="A118" s="19"/>
      <c r="B118" s="18"/>
      <c r="C118" s="19"/>
      <c r="D118" s="18"/>
      <c r="E118" s="19" t="str">
        <f t="shared" si="1"/>
        <v/>
      </c>
      <c r="F118" s="18" t="b">
        <f t="shared" si="2"/>
        <v>0</v>
      </c>
      <c r="G118" s="18"/>
      <c r="H118" s="18" t="b">
        <v>0</v>
      </c>
      <c r="I118" s="18"/>
    </row>
    <row r="119">
      <c r="A119" s="19"/>
      <c r="B119" s="18"/>
      <c r="C119" s="19"/>
      <c r="D119" s="18"/>
      <c r="E119" s="19" t="str">
        <f t="shared" si="1"/>
        <v/>
      </c>
      <c r="F119" s="18" t="b">
        <f t="shared" si="2"/>
        <v>0</v>
      </c>
      <c r="G119" s="18"/>
      <c r="H119" s="18" t="b">
        <v>0</v>
      </c>
      <c r="I119" s="18"/>
    </row>
    <row r="120">
      <c r="A120" s="19"/>
      <c r="B120" s="18"/>
      <c r="C120" s="19"/>
      <c r="D120" s="18"/>
      <c r="E120" s="19" t="str">
        <f t="shared" si="1"/>
        <v/>
      </c>
      <c r="F120" s="18" t="b">
        <f t="shared" si="2"/>
        <v>0</v>
      </c>
      <c r="G120" s="18"/>
      <c r="H120" s="18" t="b">
        <v>0</v>
      </c>
      <c r="I120" s="18"/>
    </row>
    <row r="121">
      <c r="A121" s="19"/>
      <c r="B121" s="18"/>
      <c r="C121" s="19"/>
      <c r="D121" s="18"/>
      <c r="E121" s="19" t="str">
        <f t="shared" si="1"/>
        <v/>
      </c>
      <c r="F121" s="18" t="b">
        <f t="shared" si="2"/>
        <v>0</v>
      </c>
      <c r="G121" s="18"/>
      <c r="H121" s="18" t="b">
        <v>0</v>
      </c>
      <c r="I121" s="18"/>
    </row>
    <row r="122">
      <c r="A122" s="19"/>
      <c r="B122" s="18"/>
      <c r="C122" s="19"/>
      <c r="D122" s="18"/>
      <c r="E122" s="19" t="str">
        <f t="shared" si="1"/>
        <v/>
      </c>
      <c r="F122" s="18" t="b">
        <f t="shared" si="2"/>
        <v>0</v>
      </c>
      <c r="G122" s="18"/>
      <c r="H122" s="18" t="b">
        <v>0</v>
      </c>
      <c r="I122" s="18"/>
    </row>
    <row r="123">
      <c r="A123" s="19"/>
      <c r="B123" s="18"/>
      <c r="C123" s="19"/>
      <c r="D123" s="18"/>
      <c r="E123" s="19" t="str">
        <f t="shared" si="1"/>
        <v/>
      </c>
      <c r="F123" s="18" t="b">
        <f t="shared" si="2"/>
        <v>0</v>
      </c>
      <c r="G123" s="18"/>
      <c r="H123" s="18" t="b">
        <v>0</v>
      </c>
      <c r="I123" s="18"/>
    </row>
    <row r="124">
      <c r="A124" s="19"/>
      <c r="B124" s="18"/>
      <c r="C124" s="19"/>
      <c r="D124" s="18"/>
      <c r="E124" s="19" t="str">
        <f t="shared" si="1"/>
        <v/>
      </c>
      <c r="F124" s="18" t="b">
        <f t="shared" si="2"/>
        <v>0</v>
      </c>
      <c r="G124" s="18"/>
      <c r="H124" s="18" t="b">
        <v>0</v>
      </c>
      <c r="I124" s="18"/>
    </row>
    <row r="125">
      <c r="A125" s="19"/>
      <c r="B125" s="18"/>
      <c r="C125" s="19"/>
      <c r="D125" s="18"/>
      <c r="E125" s="19" t="str">
        <f t="shared" si="1"/>
        <v/>
      </c>
      <c r="F125" s="18" t="b">
        <f t="shared" si="2"/>
        <v>0</v>
      </c>
      <c r="G125" s="18"/>
      <c r="H125" s="18" t="b">
        <v>0</v>
      </c>
      <c r="I125" s="18"/>
    </row>
    <row r="126">
      <c r="A126" s="19"/>
      <c r="B126" s="18"/>
      <c r="C126" s="19"/>
      <c r="D126" s="18"/>
      <c r="E126" s="19" t="str">
        <f t="shared" si="1"/>
        <v/>
      </c>
      <c r="F126" s="18" t="b">
        <f t="shared" si="2"/>
        <v>0</v>
      </c>
      <c r="G126" s="18"/>
      <c r="H126" s="18" t="b">
        <v>0</v>
      </c>
      <c r="I126" s="18"/>
    </row>
    <row r="127">
      <c r="A127" s="19"/>
      <c r="B127" s="18"/>
      <c r="C127" s="19"/>
      <c r="D127" s="18"/>
      <c r="E127" s="19" t="str">
        <f t="shared" si="1"/>
        <v/>
      </c>
      <c r="F127" s="18" t="b">
        <f t="shared" si="2"/>
        <v>0</v>
      </c>
      <c r="G127" s="18"/>
      <c r="H127" s="18" t="b">
        <v>0</v>
      </c>
      <c r="I127" s="18"/>
    </row>
    <row r="128">
      <c r="A128" s="19"/>
      <c r="B128" s="18"/>
      <c r="C128" s="19"/>
      <c r="D128" s="18"/>
      <c r="E128" s="19" t="str">
        <f t="shared" si="1"/>
        <v/>
      </c>
      <c r="F128" s="18" t="b">
        <f t="shared" si="2"/>
        <v>0</v>
      </c>
      <c r="G128" s="18"/>
      <c r="H128" s="18" t="b">
        <v>0</v>
      </c>
      <c r="I128" s="18"/>
    </row>
    <row r="129">
      <c r="A129" s="19"/>
      <c r="B129" s="18"/>
      <c r="C129" s="19"/>
      <c r="D129" s="18"/>
      <c r="E129" s="19" t="str">
        <f t="shared" si="1"/>
        <v/>
      </c>
      <c r="F129" s="18" t="b">
        <f t="shared" si="2"/>
        <v>0</v>
      </c>
      <c r="G129" s="18"/>
      <c r="H129" s="18" t="b">
        <v>0</v>
      </c>
      <c r="I129" s="18"/>
    </row>
    <row r="130">
      <c r="A130" s="19"/>
      <c r="B130" s="18"/>
      <c r="C130" s="19"/>
      <c r="D130" s="18"/>
      <c r="E130" s="19" t="str">
        <f t="shared" si="1"/>
        <v/>
      </c>
      <c r="F130" s="18" t="b">
        <f t="shared" si="2"/>
        <v>0</v>
      </c>
      <c r="G130" s="18"/>
      <c r="H130" s="18" t="b">
        <v>0</v>
      </c>
      <c r="I130" s="18"/>
    </row>
    <row r="131">
      <c r="A131" s="19"/>
      <c r="B131" s="18"/>
      <c r="C131" s="19"/>
      <c r="D131" s="18"/>
      <c r="E131" s="19" t="str">
        <f t="shared" si="1"/>
        <v/>
      </c>
      <c r="F131" s="18" t="b">
        <f t="shared" si="2"/>
        <v>0</v>
      </c>
      <c r="G131" s="18"/>
      <c r="H131" s="18" t="b">
        <v>0</v>
      </c>
      <c r="I131" s="18"/>
    </row>
    <row r="132">
      <c r="A132" s="19"/>
      <c r="B132" s="18"/>
      <c r="C132" s="19"/>
      <c r="D132" s="18"/>
      <c r="E132" s="19" t="str">
        <f t="shared" si="1"/>
        <v/>
      </c>
      <c r="F132" s="18" t="b">
        <f t="shared" si="2"/>
        <v>0</v>
      </c>
      <c r="G132" s="18"/>
      <c r="H132" s="18" t="b">
        <v>0</v>
      </c>
      <c r="I132" s="18"/>
    </row>
    <row r="133">
      <c r="A133" s="19"/>
      <c r="B133" s="18"/>
      <c r="C133" s="19"/>
      <c r="D133" s="18"/>
      <c r="E133" s="19" t="str">
        <f t="shared" si="1"/>
        <v/>
      </c>
      <c r="F133" s="18" t="b">
        <f t="shared" si="2"/>
        <v>0</v>
      </c>
      <c r="G133" s="18"/>
      <c r="H133" s="18" t="b">
        <v>0</v>
      </c>
      <c r="I133" s="18"/>
    </row>
    <row r="134">
      <c r="A134" s="19"/>
      <c r="B134" s="18"/>
      <c r="C134" s="19"/>
      <c r="D134" s="18"/>
      <c r="E134" s="19" t="str">
        <f t="shared" si="1"/>
        <v/>
      </c>
      <c r="F134" s="18" t="b">
        <f t="shared" si="2"/>
        <v>0</v>
      </c>
      <c r="G134" s="18"/>
      <c r="H134" s="18" t="b">
        <v>0</v>
      </c>
      <c r="I134" s="18"/>
    </row>
    <row r="135">
      <c r="A135" s="19"/>
      <c r="B135" s="18"/>
      <c r="C135" s="19"/>
      <c r="D135" s="18"/>
      <c r="E135" s="19" t="str">
        <f t="shared" si="1"/>
        <v/>
      </c>
      <c r="F135" s="18" t="b">
        <f t="shared" si="2"/>
        <v>0</v>
      </c>
      <c r="G135" s="18"/>
      <c r="H135" s="18" t="b">
        <v>0</v>
      </c>
      <c r="I135" s="18"/>
    </row>
    <row r="136">
      <c r="A136" s="19"/>
      <c r="B136" s="18"/>
      <c r="C136" s="19"/>
      <c r="D136" s="18"/>
      <c r="E136" s="19" t="str">
        <f t="shared" si="1"/>
        <v/>
      </c>
      <c r="F136" s="18" t="b">
        <f t="shared" si="2"/>
        <v>0</v>
      </c>
      <c r="G136" s="18"/>
      <c r="H136" s="18" t="b">
        <v>0</v>
      </c>
      <c r="I136" s="18"/>
    </row>
    <row r="137">
      <c r="A137" s="19"/>
      <c r="B137" s="18"/>
      <c r="C137" s="19"/>
      <c r="D137" s="18"/>
      <c r="E137" s="19" t="str">
        <f t="shared" si="1"/>
        <v/>
      </c>
      <c r="F137" s="18" t="b">
        <f t="shared" si="2"/>
        <v>0</v>
      </c>
      <c r="G137" s="18"/>
      <c r="H137" s="18" t="b">
        <v>0</v>
      </c>
      <c r="I137" s="18"/>
    </row>
    <row r="138">
      <c r="A138" s="19"/>
      <c r="B138" s="18"/>
      <c r="C138" s="19"/>
      <c r="D138" s="18"/>
      <c r="E138" s="19" t="str">
        <f t="shared" si="1"/>
        <v/>
      </c>
      <c r="F138" s="18" t="b">
        <f t="shared" si="2"/>
        <v>0</v>
      </c>
      <c r="G138" s="18"/>
      <c r="H138" s="18" t="b">
        <v>0</v>
      </c>
      <c r="I138" s="18"/>
    </row>
    <row r="139">
      <c r="A139" s="19"/>
      <c r="B139" s="18"/>
      <c r="C139" s="19"/>
      <c r="D139" s="18"/>
      <c r="E139" s="19" t="str">
        <f t="shared" si="1"/>
        <v/>
      </c>
      <c r="F139" s="18" t="b">
        <f t="shared" si="2"/>
        <v>0</v>
      </c>
      <c r="G139" s="18"/>
      <c r="H139" s="18" t="b">
        <v>0</v>
      </c>
      <c r="I139" s="18"/>
    </row>
    <row r="140">
      <c r="A140" s="19"/>
      <c r="B140" s="18"/>
      <c r="C140" s="19"/>
      <c r="D140" s="18"/>
      <c r="E140" s="19" t="str">
        <f t="shared" si="1"/>
        <v/>
      </c>
      <c r="F140" s="18" t="b">
        <f t="shared" si="2"/>
        <v>0</v>
      </c>
      <c r="G140" s="18"/>
      <c r="H140" s="18" t="b">
        <v>0</v>
      </c>
      <c r="I140" s="18"/>
    </row>
    <row r="141">
      <c r="A141" s="19"/>
      <c r="B141" s="18"/>
      <c r="C141" s="19"/>
      <c r="D141" s="18"/>
      <c r="E141" s="19" t="str">
        <f t="shared" si="1"/>
        <v/>
      </c>
      <c r="F141" s="18" t="b">
        <f t="shared" si="2"/>
        <v>0</v>
      </c>
      <c r="G141" s="18"/>
      <c r="H141" s="18" t="b">
        <v>0</v>
      </c>
      <c r="I141" s="18"/>
    </row>
    <row r="142">
      <c r="A142" s="19"/>
      <c r="B142" s="18"/>
      <c r="C142" s="19"/>
      <c r="D142" s="18"/>
      <c r="E142" s="19" t="str">
        <f t="shared" si="1"/>
        <v/>
      </c>
      <c r="F142" s="18" t="b">
        <f t="shared" si="2"/>
        <v>0</v>
      </c>
      <c r="G142" s="18"/>
      <c r="H142" s="18" t="b">
        <v>0</v>
      </c>
      <c r="I142" s="18"/>
    </row>
    <row r="143">
      <c r="A143" s="19"/>
      <c r="B143" s="18"/>
      <c r="C143" s="19"/>
      <c r="D143" s="18"/>
      <c r="E143" s="19" t="str">
        <f t="shared" si="1"/>
        <v/>
      </c>
      <c r="F143" s="18" t="b">
        <f t="shared" si="2"/>
        <v>0</v>
      </c>
      <c r="G143" s="18"/>
      <c r="H143" s="18" t="b">
        <v>0</v>
      </c>
      <c r="I143" s="18"/>
    </row>
    <row r="144">
      <c r="A144" s="19"/>
      <c r="B144" s="18"/>
      <c r="C144" s="19"/>
      <c r="D144" s="18"/>
      <c r="E144" s="19" t="str">
        <f t="shared" si="1"/>
        <v/>
      </c>
      <c r="F144" s="18" t="b">
        <f t="shared" si="2"/>
        <v>0</v>
      </c>
      <c r="G144" s="18"/>
      <c r="H144" s="18" t="b">
        <v>0</v>
      </c>
      <c r="I144" s="18"/>
    </row>
    <row r="145">
      <c r="A145" s="19"/>
      <c r="B145" s="18"/>
      <c r="C145" s="19"/>
      <c r="D145" s="18"/>
      <c r="E145" s="19" t="str">
        <f t="shared" si="1"/>
        <v/>
      </c>
      <c r="F145" s="18" t="b">
        <f t="shared" si="2"/>
        <v>0</v>
      </c>
      <c r="G145" s="18"/>
      <c r="H145" s="18" t="b">
        <v>0</v>
      </c>
      <c r="I145" s="18"/>
    </row>
    <row r="146">
      <c r="A146" s="19"/>
      <c r="B146" s="18"/>
      <c r="C146" s="19"/>
      <c r="D146" s="18"/>
      <c r="E146" s="19" t="str">
        <f t="shared" si="1"/>
        <v/>
      </c>
      <c r="F146" s="18" t="b">
        <f t="shared" si="2"/>
        <v>0</v>
      </c>
      <c r="G146" s="18"/>
      <c r="H146" s="18" t="b">
        <v>0</v>
      </c>
      <c r="I146" s="18"/>
    </row>
    <row r="147">
      <c r="A147" s="19"/>
      <c r="B147" s="18"/>
      <c r="C147" s="19"/>
      <c r="D147" s="18"/>
      <c r="E147" s="19" t="str">
        <f t="shared" si="1"/>
        <v/>
      </c>
      <c r="F147" s="18" t="b">
        <f t="shared" si="2"/>
        <v>0</v>
      </c>
      <c r="G147" s="18"/>
      <c r="H147" s="18" t="b">
        <v>0</v>
      </c>
      <c r="I147" s="18"/>
    </row>
    <row r="148">
      <c r="A148" s="19"/>
      <c r="B148" s="18"/>
      <c r="C148" s="19"/>
      <c r="D148" s="18"/>
      <c r="E148" s="19" t="str">
        <f t="shared" si="1"/>
        <v/>
      </c>
      <c r="F148" s="18" t="b">
        <f t="shared" si="2"/>
        <v>0</v>
      </c>
      <c r="G148" s="18"/>
      <c r="H148" s="18" t="b">
        <v>0</v>
      </c>
      <c r="I148" s="18"/>
    </row>
    <row r="149">
      <c r="A149" s="19"/>
      <c r="B149" s="18"/>
      <c r="C149" s="19"/>
      <c r="D149" s="18"/>
      <c r="E149" s="19" t="str">
        <f t="shared" si="1"/>
        <v/>
      </c>
      <c r="F149" s="18" t="b">
        <f t="shared" si="2"/>
        <v>0</v>
      </c>
      <c r="G149" s="18"/>
      <c r="H149" s="18" t="b">
        <v>0</v>
      </c>
      <c r="I149" s="18"/>
    </row>
    <row r="150">
      <c r="A150" s="19"/>
      <c r="B150" s="18"/>
      <c r="C150" s="19"/>
      <c r="D150" s="18"/>
      <c r="E150" s="19" t="str">
        <f t="shared" si="1"/>
        <v/>
      </c>
      <c r="F150" s="18" t="b">
        <f t="shared" si="2"/>
        <v>0</v>
      </c>
      <c r="G150" s="18"/>
      <c r="H150" s="18" t="b">
        <v>0</v>
      </c>
      <c r="I150" s="18"/>
    </row>
    <row r="151">
      <c r="A151" s="19"/>
      <c r="B151" s="18"/>
      <c r="C151" s="19"/>
      <c r="D151" s="18"/>
      <c r="E151" s="19" t="str">
        <f t="shared" si="1"/>
        <v/>
      </c>
      <c r="F151" s="18" t="b">
        <f t="shared" si="2"/>
        <v>0</v>
      </c>
      <c r="G151" s="18"/>
      <c r="H151" s="18" t="b">
        <v>0</v>
      </c>
      <c r="I151" s="18"/>
    </row>
    <row r="152">
      <c r="A152" s="19"/>
      <c r="B152" s="18"/>
      <c r="C152" s="19"/>
      <c r="D152" s="18"/>
      <c r="E152" s="19" t="str">
        <f t="shared" si="1"/>
        <v/>
      </c>
      <c r="F152" s="18" t="b">
        <f t="shared" si="2"/>
        <v>0</v>
      </c>
      <c r="G152" s="18"/>
      <c r="H152" s="18" t="b">
        <v>0</v>
      </c>
      <c r="I152" s="18"/>
    </row>
    <row r="153">
      <c r="A153" s="19"/>
      <c r="B153" s="18"/>
      <c r="C153" s="19"/>
      <c r="D153" s="18"/>
      <c r="E153" s="19" t="str">
        <f t="shared" si="1"/>
        <v/>
      </c>
      <c r="F153" s="18" t="b">
        <f t="shared" si="2"/>
        <v>0</v>
      </c>
      <c r="G153" s="18"/>
      <c r="H153" s="18" t="b">
        <v>0</v>
      </c>
      <c r="I153" s="18"/>
    </row>
    <row r="154">
      <c r="A154" s="19"/>
      <c r="B154" s="18"/>
      <c r="C154" s="19"/>
      <c r="D154" s="18"/>
      <c r="E154" s="19" t="str">
        <f t="shared" si="1"/>
        <v/>
      </c>
      <c r="F154" s="18" t="b">
        <f t="shared" si="2"/>
        <v>0</v>
      </c>
      <c r="G154" s="18"/>
      <c r="H154" s="18" t="b">
        <v>0</v>
      </c>
      <c r="I154" s="18"/>
    </row>
    <row r="155">
      <c r="A155" s="19"/>
      <c r="B155" s="18"/>
      <c r="C155" s="19"/>
      <c r="D155" s="18"/>
      <c r="E155" s="19" t="str">
        <f t="shared" si="1"/>
        <v/>
      </c>
      <c r="F155" s="18" t="b">
        <f t="shared" si="2"/>
        <v>0</v>
      </c>
      <c r="G155" s="18"/>
      <c r="H155" s="18" t="b">
        <v>0</v>
      </c>
      <c r="I155" s="18"/>
    </row>
    <row r="156">
      <c r="A156" s="19"/>
      <c r="B156" s="18"/>
      <c r="C156" s="19"/>
      <c r="D156" s="18"/>
      <c r="E156" s="19" t="str">
        <f t="shared" si="1"/>
        <v/>
      </c>
      <c r="F156" s="18" t="b">
        <f t="shared" si="2"/>
        <v>0</v>
      </c>
      <c r="G156" s="18"/>
      <c r="H156" s="18" t="b">
        <v>0</v>
      </c>
      <c r="I156" s="18"/>
    </row>
    <row r="157">
      <c r="A157" s="19"/>
      <c r="B157" s="18"/>
      <c r="C157" s="19"/>
      <c r="D157" s="18"/>
      <c r="E157" s="19" t="str">
        <f t="shared" si="1"/>
        <v/>
      </c>
      <c r="F157" s="18" t="b">
        <f t="shared" si="2"/>
        <v>0</v>
      </c>
      <c r="G157" s="18"/>
      <c r="H157" s="18" t="b">
        <v>0</v>
      </c>
      <c r="I157" s="18"/>
    </row>
    <row r="158">
      <c r="A158" s="19"/>
      <c r="B158" s="18"/>
      <c r="C158" s="19"/>
      <c r="D158" s="18"/>
      <c r="E158" s="19" t="str">
        <f t="shared" si="1"/>
        <v/>
      </c>
      <c r="F158" s="18" t="b">
        <f t="shared" si="2"/>
        <v>0</v>
      </c>
      <c r="G158" s="18"/>
      <c r="H158" s="18" t="b">
        <v>0</v>
      </c>
      <c r="I158" s="18"/>
    </row>
    <row r="159">
      <c r="A159" s="19"/>
      <c r="B159" s="18"/>
      <c r="C159" s="19"/>
      <c r="D159" s="18"/>
      <c r="E159" s="19" t="str">
        <f t="shared" si="1"/>
        <v/>
      </c>
      <c r="F159" s="18" t="b">
        <f t="shared" si="2"/>
        <v>0</v>
      </c>
      <c r="G159" s="18"/>
      <c r="H159" s="18" t="b">
        <v>0</v>
      </c>
      <c r="I159" s="18"/>
    </row>
    <row r="160">
      <c r="A160" s="19"/>
      <c r="B160" s="18"/>
      <c r="C160" s="19"/>
      <c r="D160" s="18"/>
      <c r="E160" s="19" t="str">
        <f t="shared" si="1"/>
        <v/>
      </c>
      <c r="F160" s="18" t="b">
        <f t="shared" si="2"/>
        <v>0</v>
      </c>
      <c r="G160" s="18"/>
      <c r="H160" s="18" t="b">
        <v>0</v>
      </c>
      <c r="I160" s="18"/>
    </row>
    <row r="161">
      <c r="A161" s="19"/>
      <c r="B161" s="18"/>
      <c r="C161" s="19"/>
      <c r="D161" s="18"/>
      <c r="E161" s="19" t="str">
        <f t="shared" si="1"/>
        <v/>
      </c>
      <c r="F161" s="18" t="b">
        <f t="shared" si="2"/>
        <v>0</v>
      </c>
      <c r="G161" s="18"/>
      <c r="H161" s="18" t="b">
        <v>0</v>
      </c>
      <c r="I161" s="18"/>
    </row>
    <row r="162">
      <c r="A162" s="19"/>
      <c r="B162" s="18"/>
      <c r="C162" s="19"/>
      <c r="D162" s="18"/>
      <c r="E162" s="19" t="str">
        <f t="shared" si="1"/>
        <v/>
      </c>
      <c r="F162" s="18" t="b">
        <f t="shared" si="2"/>
        <v>0</v>
      </c>
      <c r="G162" s="18"/>
      <c r="H162" s="18" t="b">
        <v>0</v>
      </c>
      <c r="I162" s="18"/>
    </row>
    <row r="163">
      <c r="A163" s="19"/>
      <c r="B163" s="18"/>
      <c r="C163" s="19"/>
      <c r="D163" s="18"/>
      <c r="E163" s="19" t="str">
        <f t="shared" si="1"/>
        <v/>
      </c>
      <c r="F163" s="18" t="b">
        <f t="shared" si="2"/>
        <v>0</v>
      </c>
      <c r="G163" s="18"/>
      <c r="H163" s="18" t="b">
        <v>0</v>
      </c>
      <c r="I163" s="18"/>
    </row>
    <row r="164">
      <c r="A164" s="19"/>
      <c r="B164" s="18"/>
      <c r="C164" s="19"/>
      <c r="D164" s="18"/>
      <c r="E164" s="19" t="str">
        <f t="shared" si="1"/>
        <v/>
      </c>
      <c r="F164" s="18" t="b">
        <f t="shared" si="2"/>
        <v>0</v>
      </c>
      <c r="G164" s="18"/>
      <c r="H164" s="18" t="b">
        <v>0</v>
      </c>
      <c r="I164" s="18"/>
    </row>
    <row r="165">
      <c r="A165" s="19"/>
      <c r="B165" s="18"/>
      <c r="C165" s="19"/>
      <c r="D165" s="18"/>
      <c r="E165" s="19" t="str">
        <f t="shared" si="1"/>
        <v/>
      </c>
      <c r="F165" s="18" t="b">
        <f t="shared" si="2"/>
        <v>0</v>
      </c>
      <c r="G165" s="18"/>
      <c r="H165" s="18" t="b">
        <v>0</v>
      </c>
      <c r="I165" s="18"/>
    </row>
    <row r="166">
      <c r="A166" s="19"/>
      <c r="B166" s="18"/>
      <c r="C166" s="19"/>
      <c r="D166" s="18"/>
      <c r="E166" s="19" t="str">
        <f t="shared" si="1"/>
        <v/>
      </c>
      <c r="F166" s="18" t="b">
        <f t="shared" si="2"/>
        <v>0</v>
      </c>
      <c r="G166" s="18"/>
      <c r="H166" s="18" t="b">
        <v>0</v>
      </c>
      <c r="I166" s="18"/>
    </row>
    <row r="167">
      <c r="A167" s="19"/>
      <c r="B167" s="18"/>
      <c r="C167" s="19"/>
      <c r="D167" s="18"/>
      <c r="E167" s="19" t="str">
        <f t="shared" si="1"/>
        <v/>
      </c>
      <c r="F167" s="18" t="b">
        <f t="shared" si="2"/>
        <v>0</v>
      </c>
      <c r="G167" s="18"/>
      <c r="H167" s="18" t="b">
        <v>0</v>
      </c>
      <c r="I167" s="18"/>
    </row>
    <row r="168">
      <c r="A168" s="19"/>
      <c r="B168" s="18"/>
      <c r="C168" s="19"/>
      <c r="D168" s="18"/>
      <c r="E168" s="19" t="str">
        <f t="shared" si="1"/>
        <v/>
      </c>
      <c r="F168" s="18" t="b">
        <f t="shared" si="2"/>
        <v>0</v>
      </c>
      <c r="G168" s="18"/>
      <c r="H168" s="18" t="b">
        <v>0</v>
      </c>
      <c r="I168" s="18"/>
    </row>
    <row r="169">
      <c r="A169" s="19"/>
      <c r="B169" s="18"/>
      <c r="C169" s="19"/>
      <c r="D169" s="18"/>
      <c r="E169" s="19" t="str">
        <f t="shared" si="1"/>
        <v/>
      </c>
      <c r="F169" s="18" t="b">
        <f t="shared" si="2"/>
        <v>0</v>
      </c>
      <c r="G169" s="18"/>
      <c r="H169" s="18" t="b">
        <v>0</v>
      </c>
      <c r="I169" s="18"/>
    </row>
    <row r="170">
      <c r="A170" s="19"/>
      <c r="B170" s="18"/>
      <c r="C170" s="19"/>
      <c r="D170" s="18"/>
      <c r="E170" s="19" t="str">
        <f t="shared" si="1"/>
        <v/>
      </c>
      <c r="F170" s="18" t="b">
        <f t="shared" si="2"/>
        <v>0</v>
      </c>
      <c r="G170" s="18"/>
      <c r="H170" s="18" t="b">
        <v>0</v>
      </c>
      <c r="I170" s="18"/>
    </row>
    <row r="171">
      <c r="A171" s="19"/>
      <c r="B171" s="18"/>
      <c r="C171" s="19"/>
      <c r="D171" s="18"/>
      <c r="E171" s="19" t="str">
        <f t="shared" si="1"/>
        <v/>
      </c>
      <c r="F171" s="18" t="b">
        <f t="shared" si="2"/>
        <v>0</v>
      </c>
      <c r="G171" s="18"/>
      <c r="H171" s="18" t="b">
        <v>0</v>
      </c>
      <c r="I171" s="18"/>
    </row>
    <row r="172">
      <c r="A172" s="19"/>
      <c r="B172" s="18"/>
      <c r="C172" s="19"/>
      <c r="D172" s="18"/>
      <c r="E172" s="19" t="str">
        <f t="shared" si="1"/>
        <v/>
      </c>
      <c r="F172" s="18" t="b">
        <f t="shared" si="2"/>
        <v>0</v>
      </c>
      <c r="G172" s="18"/>
      <c r="H172" s="18" t="b">
        <v>0</v>
      </c>
      <c r="I172" s="18"/>
    </row>
    <row r="173">
      <c r="A173" s="19"/>
      <c r="B173" s="18"/>
      <c r="C173" s="19"/>
      <c r="D173" s="18"/>
      <c r="E173" s="19" t="str">
        <f t="shared" si="1"/>
        <v/>
      </c>
      <c r="F173" s="18" t="b">
        <f t="shared" si="2"/>
        <v>0</v>
      </c>
      <c r="G173" s="18"/>
      <c r="H173" s="18" t="b">
        <v>0</v>
      </c>
      <c r="I173" s="18"/>
    </row>
    <row r="174">
      <c r="A174" s="19"/>
      <c r="B174" s="18"/>
      <c r="C174" s="19"/>
      <c r="D174" s="18"/>
      <c r="E174" s="19" t="str">
        <f t="shared" si="1"/>
        <v/>
      </c>
      <c r="F174" s="18" t="b">
        <f t="shared" si="2"/>
        <v>0</v>
      </c>
      <c r="G174" s="18"/>
      <c r="H174" s="18" t="b">
        <v>0</v>
      </c>
      <c r="I174" s="18"/>
    </row>
    <row r="175">
      <c r="A175" s="19"/>
      <c r="B175" s="18"/>
      <c r="C175" s="19"/>
      <c r="D175" s="18"/>
      <c r="E175" s="19" t="str">
        <f t="shared" si="1"/>
        <v/>
      </c>
      <c r="F175" s="18" t="b">
        <f t="shared" si="2"/>
        <v>0</v>
      </c>
      <c r="G175" s="18"/>
      <c r="H175" s="18" t="b">
        <v>0</v>
      </c>
      <c r="I175" s="18"/>
    </row>
    <row r="176">
      <c r="A176" s="19"/>
      <c r="B176" s="18"/>
      <c r="C176" s="19"/>
      <c r="D176" s="18"/>
      <c r="E176" s="19" t="str">
        <f t="shared" si="1"/>
        <v/>
      </c>
      <c r="F176" s="18" t="b">
        <f t="shared" si="2"/>
        <v>0</v>
      </c>
      <c r="G176" s="18"/>
      <c r="H176" s="18" t="b">
        <v>0</v>
      </c>
      <c r="I176" s="18"/>
    </row>
    <row r="177">
      <c r="A177" s="19"/>
      <c r="B177" s="18"/>
      <c r="C177" s="19"/>
      <c r="D177" s="18"/>
      <c r="E177" s="19" t="str">
        <f t="shared" si="1"/>
        <v/>
      </c>
      <c r="F177" s="18" t="b">
        <f t="shared" si="2"/>
        <v>0</v>
      </c>
      <c r="G177" s="18"/>
      <c r="H177" s="18" t="b">
        <v>0</v>
      </c>
      <c r="I177" s="18"/>
    </row>
    <row r="178">
      <c r="A178" s="19"/>
      <c r="B178" s="18"/>
      <c r="C178" s="19"/>
      <c r="D178" s="18"/>
      <c r="E178" s="19" t="str">
        <f t="shared" si="1"/>
        <v/>
      </c>
      <c r="F178" s="18" t="b">
        <f t="shared" si="2"/>
        <v>0</v>
      </c>
      <c r="G178" s="18"/>
      <c r="H178" s="18" t="b">
        <v>0</v>
      </c>
      <c r="I178" s="18"/>
    </row>
    <row r="179">
      <c r="A179" s="19"/>
      <c r="B179" s="18"/>
      <c r="C179" s="19"/>
      <c r="D179" s="18"/>
      <c r="E179" s="19" t="str">
        <f t="shared" si="1"/>
        <v/>
      </c>
      <c r="F179" s="18" t="b">
        <f t="shared" si="2"/>
        <v>0</v>
      </c>
      <c r="G179" s="18"/>
      <c r="H179" s="18" t="b">
        <v>0</v>
      </c>
      <c r="I179" s="18"/>
    </row>
    <row r="180">
      <c r="A180" s="19"/>
      <c r="B180" s="18"/>
      <c r="C180" s="19"/>
      <c r="D180" s="18"/>
      <c r="E180" s="19" t="str">
        <f t="shared" si="1"/>
        <v/>
      </c>
      <c r="F180" s="18" t="b">
        <f t="shared" si="2"/>
        <v>0</v>
      </c>
      <c r="G180" s="18"/>
      <c r="H180" s="18" t="b">
        <v>0</v>
      </c>
      <c r="I180" s="18"/>
    </row>
    <row r="181">
      <c r="A181" s="19"/>
      <c r="B181" s="18"/>
      <c r="C181" s="19"/>
      <c r="D181" s="18"/>
      <c r="E181" s="19" t="str">
        <f t="shared" si="1"/>
        <v/>
      </c>
      <c r="F181" s="18" t="b">
        <f t="shared" si="2"/>
        <v>0</v>
      </c>
      <c r="G181" s="18"/>
      <c r="H181" s="18" t="b">
        <v>0</v>
      </c>
      <c r="I181" s="18"/>
    </row>
    <row r="182">
      <c r="A182" s="19"/>
      <c r="B182" s="18"/>
      <c r="C182" s="19"/>
      <c r="D182" s="18"/>
      <c r="E182" s="19" t="str">
        <f t="shared" si="1"/>
        <v/>
      </c>
      <c r="F182" s="18" t="b">
        <f t="shared" si="2"/>
        <v>0</v>
      </c>
      <c r="G182" s="18"/>
      <c r="H182" s="18" t="b">
        <v>0</v>
      </c>
      <c r="I182" s="18"/>
    </row>
    <row r="183">
      <c r="A183" s="19"/>
      <c r="B183" s="18"/>
      <c r="C183" s="19"/>
      <c r="D183" s="18"/>
      <c r="E183" s="19" t="str">
        <f t="shared" si="1"/>
        <v/>
      </c>
      <c r="F183" s="18" t="b">
        <f t="shared" si="2"/>
        <v>0</v>
      </c>
      <c r="G183" s="18"/>
      <c r="H183" s="18" t="b">
        <v>0</v>
      </c>
      <c r="I183" s="18"/>
    </row>
    <row r="184">
      <c r="A184" s="19"/>
      <c r="B184" s="18"/>
      <c r="C184" s="19"/>
      <c r="D184" s="18"/>
      <c r="E184" s="19" t="str">
        <f t="shared" si="1"/>
        <v/>
      </c>
      <c r="F184" s="18" t="b">
        <f t="shared" si="2"/>
        <v>0</v>
      </c>
      <c r="G184" s="18"/>
      <c r="H184" s="18" t="b">
        <v>0</v>
      </c>
      <c r="I184" s="18"/>
    </row>
    <row r="185">
      <c r="A185" s="19"/>
      <c r="B185" s="18"/>
      <c r="C185" s="19"/>
      <c r="D185" s="18"/>
      <c r="E185" s="19" t="str">
        <f t="shared" si="1"/>
        <v/>
      </c>
      <c r="F185" s="18" t="b">
        <f t="shared" si="2"/>
        <v>0</v>
      </c>
      <c r="G185" s="18"/>
      <c r="H185" s="18" t="b">
        <v>0</v>
      </c>
      <c r="I185" s="18"/>
    </row>
    <row r="186">
      <c r="A186" s="19"/>
      <c r="B186" s="18"/>
      <c r="C186" s="19"/>
      <c r="D186" s="18"/>
      <c r="E186" s="19" t="str">
        <f t="shared" si="1"/>
        <v/>
      </c>
      <c r="F186" s="18" t="b">
        <f t="shared" si="2"/>
        <v>0</v>
      </c>
      <c r="G186" s="18"/>
      <c r="H186" s="18" t="b">
        <v>0</v>
      </c>
      <c r="I186" s="18"/>
    </row>
    <row r="187">
      <c r="A187" s="19"/>
      <c r="B187" s="18"/>
      <c r="C187" s="19"/>
      <c r="D187" s="18"/>
      <c r="E187" s="19" t="str">
        <f t="shared" si="1"/>
        <v/>
      </c>
      <c r="F187" s="18" t="b">
        <f t="shared" si="2"/>
        <v>0</v>
      </c>
      <c r="G187" s="18"/>
      <c r="H187" s="18" t="b">
        <v>0</v>
      </c>
      <c r="I187" s="18"/>
    </row>
    <row r="188">
      <c r="A188" s="19"/>
      <c r="B188" s="18"/>
      <c r="C188" s="19"/>
      <c r="D188" s="18"/>
      <c r="E188" s="19" t="str">
        <f t="shared" si="1"/>
        <v/>
      </c>
      <c r="F188" s="18" t="b">
        <f t="shared" si="2"/>
        <v>0</v>
      </c>
      <c r="G188" s="18"/>
      <c r="H188" s="18" t="b">
        <v>0</v>
      </c>
      <c r="I188" s="18"/>
    </row>
    <row r="189">
      <c r="A189" s="19"/>
      <c r="B189" s="18"/>
      <c r="C189" s="19"/>
      <c r="D189" s="18"/>
      <c r="E189" s="19" t="str">
        <f t="shared" si="1"/>
        <v/>
      </c>
      <c r="F189" s="18" t="b">
        <f t="shared" si="2"/>
        <v>0</v>
      </c>
      <c r="G189" s="18"/>
      <c r="H189" s="18" t="b">
        <v>0</v>
      </c>
      <c r="I189" s="18"/>
    </row>
    <row r="190">
      <c r="A190" s="19"/>
      <c r="B190" s="18"/>
      <c r="C190" s="19"/>
      <c r="D190" s="18"/>
      <c r="E190" s="19" t="str">
        <f t="shared" si="1"/>
        <v/>
      </c>
      <c r="F190" s="18" t="b">
        <f t="shared" si="2"/>
        <v>0</v>
      </c>
      <c r="G190" s="18"/>
      <c r="H190" s="18" t="b">
        <v>0</v>
      </c>
      <c r="I190" s="18"/>
    </row>
    <row r="191">
      <c r="A191" s="19"/>
      <c r="B191" s="18"/>
      <c r="C191" s="19"/>
      <c r="D191" s="18"/>
      <c r="E191" s="19" t="str">
        <f t="shared" si="1"/>
        <v/>
      </c>
      <c r="F191" s="18" t="b">
        <f t="shared" si="2"/>
        <v>0</v>
      </c>
      <c r="G191" s="18"/>
      <c r="H191" s="18" t="b">
        <v>0</v>
      </c>
      <c r="I191" s="18"/>
    </row>
    <row r="192">
      <c r="A192" s="19"/>
      <c r="B192" s="18"/>
      <c r="C192" s="19"/>
      <c r="D192" s="18"/>
      <c r="E192" s="19" t="str">
        <f t="shared" si="1"/>
        <v/>
      </c>
      <c r="F192" s="18" t="b">
        <f t="shared" si="2"/>
        <v>0</v>
      </c>
      <c r="G192" s="18"/>
      <c r="H192" s="18" t="b">
        <v>0</v>
      </c>
      <c r="I192" s="18"/>
    </row>
    <row r="193">
      <c r="A193" s="19"/>
      <c r="B193" s="18"/>
      <c r="C193" s="19"/>
      <c r="D193" s="18"/>
      <c r="E193" s="19" t="str">
        <f t="shared" si="1"/>
        <v/>
      </c>
      <c r="F193" s="18" t="b">
        <f t="shared" si="2"/>
        <v>0</v>
      </c>
      <c r="G193" s="18"/>
      <c r="H193" s="18" t="b">
        <v>0</v>
      </c>
      <c r="I193" s="18"/>
    </row>
    <row r="194">
      <c r="A194" s="19"/>
      <c r="B194" s="18"/>
      <c r="C194" s="19"/>
      <c r="D194" s="18"/>
      <c r="E194" s="19" t="str">
        <f t="shared" si="1"/>
        <v/>
      </c>
      <c r="F194" s="18" t="b">
        <f t="shared" si="2"/>
        <v>0</v>
      </c>
      <c r="G194" s="18"/>
      <c r="H194" s="18" t="b">
        <v>0</v>
      </c>
      <c r="I194" s="18"/>
    </row>
    <row r="195">
      <c r="A195" s="19"/>
      <c r="B195" s="18"/>
      <c r="C195" s="19"/>
      <c r="D195" s="18"/>
      <c r="E195" s="19" t="str">
        <f t="shared" si="1"/>
        <v/>
      </c>
      <c r="F195" s="18" t="b">
        <f t="shared" si="2"/>
        <v>0</v>
      </c>
      <c r="G195" s="18"/>
      <c r="H195" s="18" t="b">
        <v>0</v>
      </c>
      <c r="I195" s="18"/>
    </row>
    <row r="196">
      <c r="A196" s="19"/>
      <c r="B196" s="18"/>
      <c r="C196" s="19"/>
      <c r="D196" s="18"/>
      <c r="E196" s="19" t="str">
        <f t="shared" si="1"/>
        <v/>
      </c>
      <c r="F196" s="18" t="b">
        <f t="shared" si="2"/>
        <v>0</v>
      </c>
      <c r="G196" s="18"/>
      <c r="H196" s="18" t="b">
        <v>0</v>
      </c>
      <c r="I196" s="18"/>
    </row>
    <row r="197">
      <c r="A197" s="19"/>
      <c r="B197" s="18"/>
      <c r="C197" s="19"/>
      <c r="D197" s="18"/>
      <c r="E197" s="19" t="str">
        <f t="shared" si="1"/>
        <v/>
      </c>
      <c r="F197" s="18" t="b">
        <f t="shared" si="2"/>
        <v>0</v>
      </c>
      <c r="G197" s="18"/>
      <c r="H197" s="18" t="b">
        <v>0</v>
      </c>
      <c r="I197" s="18"/>
    </row>
    <row r="198">
      <c r="A198" s="19"/>
      <c r="B198" s="18"/>
      <c r="C198" s="19"/>
      <c r="D198" s="18"/>
      <c r="E198" s="19" t="str">
        <f t="shared" si="1"/>
        <v/>
      </c>
      <c r="F198" s="18" t="b">
        <f t="shared" si="2"/>
        <v>0</v>
      </c>
      <c r="G198" s="18"/>
      <c r="H198" s="18" t="b">
        <v>0</v>
      </c>
      <c r="I198" s="18"/>
    </row>
    <row r="199">
      <c r="A199" s="19"/>
      <c r="B199" s="18"/>
      <c r="C199" s="19"/>
      <c r="D199" s="18"/>
      <c r="E199" s="19" t="str">
        <f t="shared" si="1"/>
        <v/>
      </c>
      <c r="F199" s="18" t="b">
        <f t="shared" si="2"/>
        <v>0</v>
      </c>
      <c r="G199" s="18"/>
      <c r="H199" s="18" t="b">
        <v>0</v>
      </c>
      <c r="I199" s="18"/>
    </row>
    <row r="200">
      <c r="A200" s="19"/>
      <c r="B200" s="18"/>
      <c r="C200" s="19"/>
      <c r="D200" s="18"/>
      <c r="E200" s="19" t="str">
        <f t="shared" si="1"/>
        <v/>
      </c>
      <c r="F200" s="18" t="b">
        <f t="shared" si="2"/>
        <v>0</v>
      </c>
      <c r="G200" s="18"/>
      <c r="H200" s="18" t="b">
        <v>0</v>
      </c>
      <c r="I200" s="18"/>
    </row>
    <row r="201">
      <c r="A201" s="19"/>
      <c r="B201" s="18"/>
      <c r="C201" s="19"/>
      <c r="D201" s="18"/>
      <c r="E201" s="19" t="str">
        <f t="shared" si="1"/>
        <v/>
      </c>
      <c r="F201" s="18" t="b">
        <f t="shared" si="2"/>
        <v>0</v>
      </c>
      <c r="G201" s="18"/>
      <c r="H201" s="18" t="b">
        <v>0</v>
      </c>
      <c r="I201" s="18"/>
    </row>
    <row r="202">
      <c r="A202" s="19"/>
      <c r="B202" s="18"/>
      <c r="C202" s="19"/>
      <c r="D202" s="18"/>
      <c r="E202" s="19" t="str">
        <f t="shared" si="1"/>
        <v/>
      </c>
      <c r="F202" s="18" t="b">
        <f t="shared" si="2"/>
        <v>0</v>
      </c>
      <c r="G202" s="18"/>
      <c r="H202" s="18" t="b">
        <v>0</v>
      </c>
      <c r="I202" s="18"/>
    </row>
    <row r="203">
      <c r="A203" s="19"/>
      <c r="B203" s="18"/>
      <c r="C203" s="19"/>
      <c r="D203" s="18"/>
      <c r="E203" s="19" t="str">
        <f t="shared" si="1"/>
        <v/>
      </c>
      <c r="F203" s="18" t="b">
        <f t="shared" si="2"/>
        <v>0</v>
      </c>
      <c r="G203" s="18"/>
      <c r="H203" s="18" t="b">
        <v>0</v>
      </c>
      <c r="I203" s="18"/>
    </row>
    <row r="204">
      <c r="A204" s="19"/>
      <c r="B204" s="18"/>
      <c r="C204" s="19"/>
      <c r="D204" s="18"/>
      <c r="E204" s="19" t="str">
        <f t="shared" si="1"/>
        <v/>
      </c>
      <c r="F204" s="18" t="b">
        <f t="shared" si="2"/>
        <v>0</v>
      </c>
      <c r="G204" s="18"/>
      <c r="H204" s="18" t="b">
        <v>0</v>
      </c>
      <c r="I204" s="18"/>
    </row>
    <row r="205">
      <c r="A205" s="19"/>
      <c r="B205" s="18"/>
      <c r="C205" s="19"/>
      <c r="D205" s="18"/>
      <c r="E205" s="19" t="str">
        <f t="shared" si="1"/>
        <v/>
      </c>
      <c r="F205" s="18" t="b">
        <f t="shared" si="2"/>
        <v>0</v>
      </c>
      <c r="G205" s="18"/>
      <c r="H205" s="18" t="b">
        <v>0</v>
      </c>
      <c r="I205" s="18"/>
    </row>
    <row r="206">
      <c r="A206" s="19"/>
      <c r="B206" s="18"/>
      <c r="C206" s="19"/>
      <c r="D206" s="18"/>
      <c r="E206" s="19" t="str">
        <f t="shared" si="1"/>
        <v/>
      </c>
      <c r="F206" s="18" t="b">
        <f t="shared" si="2"/>
        <v>0</v>
      </c>
      <c r="G206" s="18"/>
      <c r="H206" s="18" t="b">
        <v>0</v>
      </c>
      <c r="I206" s="18"/>
    </row>
    <row r="207">
      <c r="A207" s="19"/>
      <c r="B207" s="18"/>
      <c r="C207" s="19"/>
      <c r="D207" s="18"/>
      <c r="E207" s="19" t="str">
        <f t="shared" si="1"/>
        <v/>
      </c>
      <c r="F207" s="18" t="b">
        <f t="shared" si="2"/>
        <v>0</v>
      </c>
      <c r="G207" s="18"/>
      <c r="H207" s="18" t="b">
        <v>0</v>
      </c>
      <c r="I207" s="18"/>
    </row>
    <row r="208">
      <c r="A208" s="19"/>
      <c r="B208" s="18"/>
      <c r="C208" s="19"/>
      <c r="D208" s="18"/>
      <c r="E208" s="19" t="str">
        <f t="shared" si="1"/>
        <v/>
      </c>
      <c r="F208" s="18" t="b">
        <f t="shared" si="2"/>
        <v>0</v>
      </c>
      <c r="G208" s="18"/>
      <c r="H208" s="18" t="b">
        <v>0</v>
      </c>
      <c r="I208" s="18"/>
    </row>
    <row r="209">
      <c r="A209" s="19"/>
      <c r="B209" s="18"/>
      <c r="C209" s="19"/>
      <c r="D209" s="18"/>
      <c r="E209" s="19" t="str">
        <f t="shared" si="1"/>
        <v/>
      </c>
      <c r="F209" s="18" t="b">
        <f t="shared" si="2"/>
        <v>0</v>
      </c>
      <c r="G209" s="18"/>
      <c r="H209" s="18" t="b">
        <v>0</v>
      </c>
      <c r="I209" s="18"/>
    </row>
    <row r="210">
      <c r="A210" s="19"/>
      <c r="B210" s="18"/>
      <c r="C210" s="19"/>
      <c r="D210" s="18"/>
      <c r="E210" s="19" t="str">
        <f t="shared" si="1"/>
        <v/>
      </c>
      <c r="F210" s="18" t="b">
        <f t="shared" si="2"/>
        <v>0</v>
      </c>
      <c r="G210" s="18"/>
      <c r="H210" s="18" t="b">
        <v>0</v>
      </c>
      <c r="I210" s="18"/>
    </row>
    <row r="211">
      <c r="A211" s="19"/>
      <c r="B211" s="18"/>
      <c r="C211" s="19"/>
      <c r="D211" s="18"/>
      <c r="E211" s="19" t="str">
        <f t="shared" si="1"/>
        <v/>
      </c>
      <c r="F211" s="18" t="b">
        <f t="shared" si="2"/>
        <v>0</v>
      </c>
      <c r="G211" s="18"/>
      <c r="H211" s="18" t="b">
        <v>0</v>
      </c>
      <c r="I211" s="18"/>
    </row>
    <row r="212">
      <c r="A212" s="19"/>
      <c r="B212" s="18"/>
      <c r="C212" s="19"/>
      <c r="D212" s="18"/>
      <c r="E212" s="19" t="str">
        <f t="shared" si="1"/>
        <v/>
      </c>
      <c r="F212" s="18" t="b">
        <f t="shared" si="2"/>
        <v>0</v>
      </c>
      <c r="G212" s="18"/>
      <c r="H212" s="18" t="b">
        <v>0</v>
      </c>
      <c r="I212" s="18"/>
    </row>
    <row r="213">
      <c r="A213" s="19"/>
      <c r="B213" s="18"/>
      <c r="C213" s="19"/>
      <c r="D213" s="18"/>
      <c r="E213" s="19" t="str">
        <f t="shared" si="1"/>
        <v/>
      </c>
      <c r="F213" s="18" t="b">
        <f t="shared" si="2"/>
        <v>0</v>
      </c>
      <c r="G213" s="18"/>
      <c r="H213" s="18" t="b">
        <v>0</v>
      </c>
      <c r="I213" s="18"/>
    </row>
    <row r="214">
      <c r="A214" s="19"/>
      <c r="B214" s="18"/>
      <c r="C214" s="19"/>
      <c r="D214" s="18"/>
      <c r="E214" s="19" t="str">
        <f t="shared" si="1"/>
        <v/>
      </c>
      <c r="F214" s="18" t="b">
        <f t="shared" si="2"/>
        <v>0</v>
      </c>
      <c r="G214" s="18"/>
      <c r="H214" s="18" t="b">
        <v>0</v>
      </c>
      <c r="I214" s="18"/>
    </row>
    <row r="215">
      <c r="A215" s="19"/>
      <c r="B215" s="18"/>
      <c r="C215" s="19"/>
      <c r="D215" s="18"/>
      <c r="E215" s="19" t="str">
        <f t="shared" si="1"/>
        <v/>
      </c>
      <c r="F215" s="18" t="b">
        <f t="shared" si="2"/>
        <v>0</v>
      </c>
      <c r="G215" s="18"/>
      <c r="H215" s="18" t="b">
        <v>0</v>
      </c>
      <c r="I215" s="18"/>
    </row>
    <row r="216">
      <c r="A216" s="19"/>
      <c r="B216" s="18"/>
      <c r="C216" s="19"/>
      <c r="D216" s="18"/>
      <c r="E216" s="19" t="str">
        <f t="shared" si="1"/>
        <v/>
      </c>
      <c r="F216" s="18" t="b">
        <f t="shared" si="2"/>
        <v>0</v>
      </c>
      <c r="G216" s="18"/>
      <c r="H216" s="18" t="b">
        <v>0</v>
      </c>
      <c r="I216" s="18"/>
    </row>
    <row r="217">
      <c r="A217" s="19"/>
      <c r="B217" s="18"/>
      <c r="C217" s="19"/>
      <c r="D217" s="18"/>
      <c r="E217" s="19" t="str">
        <f t="shared" si="1"/>
        <v/>
      </c>
      <c r="F217" s="18" t="b">
        <f t="shared" si="2"/>
        <v>0</v>
      </c>
      <c r="G217" s="18"/>
      <c r="H217" s="18" t="b">
        <v>0</v>
      </c>
      <c r="I217" s="18"/>
    </row>
    <row r="218">
      <c r="A218" s="19"/>
      <c r="B218" s="18"/>
      <c r="C218" s="19"/>
      <c r="D218" s="18"/>
      <c r="E218" s="19" t="str">
        <f t="shared" si="1"/>
        <v/>
      </c>
      <c r="F218" s="18" t="b">
        <f t="shared" si="2"/>
        <v>0</v>
      </c>
      <c r="G218" s="18"/>
      <c r="H218" s="18" t="b">
        <v>0</v>
      </c>
      <c r="I218" s="18"/>
    </row>
    <row r="219">
      <c r="A219" s="19"/>
      <c r="B219" s="18"/>
      <c r="C219" s="19"/>
      <c r="D219" s="18"/>
      <c r="E219" s="19" t="str">
        <f t="shared" si="1"/>
        <v/>
      </c>
      <c r="F219" s="18" t="b">
        <f t="shared" si="2"/>
        <v>0</v>
      </c>
      <c r="G219" s="18"/>
      <c r="H219" s="18" t="b">
        <v>0</v>
      </c>
      <c r="I219" s="18"/>
    </row>
    <row r="220">
      <c r="A220" s="19"/>
      <c r="B220" s="18"/>
      <c r="C220" s="19"/>
      <c r="D220" s="18"/>
      <c r="E220" s="19" t="str">
        <f t="shared" si="1"/>
        <v/>
      </c>
      <c r="F220" s="18" t="b">
        <f t="shared" si="2"/>
        <v>0</v>
      </c>
      <c r="G220" s="18"/>
      <c r="H220" s="18" t="b">
        <v>0</v>
      </c>
      <c r="I220" s="18"/>
    </row>
    <row r="221">
      <c r="A221" s="19"/>
      <c r="B221" s="18"/>
      <c r="C221" s="19"/>
      <c r="D221" s="18"/>
      <c r="E221" s="19" t="str">
        <f t="shared" si="1"/>
        <v/>
      </c>
      <c r="F221" s="18" t="b">
        <f t="shared" si="2"/>
        <v>0</v>
      </c>
      <c r="G221" s="18"/>
      <c r="H221" s="18" t="b">
        <v>0</v>
      </c>
      <c r="I221" s="18"/>
    </row>
    <row r="222">
      <c r="A222" s="19"/>
      <c r="B222" s="18"/>
      <c r="C222" s="19"/>
      <c r="D222" s="18"/>
      <c r="E222" s="19" t="str">
        <f t="shared" si="1"/>
        <v/>
      </c>
      <c r="F222" s="18" t="b">
        <f t="shared" si="2"/>
        <v>0</v>
      </c>
      <c r="G222" s="18"/>
      <c r="H222" s="18" t="b">
        <v>0</v>
      </c>
      <c r="I222" s="18"/>
    </row>
    <row r="223">
      <c r="A223" s="19"/>
      <c r="B223" s="18"/>
      <c r="C223" s="19"/>
      <c r="D223" s="18"/>
      <c r="E223" s="19" t="str">
        <f t="shared" si="1"/>
        <v/>
      </c>
      <c r="F223" s="18" t="b">
        <f t="shared" si="2"/>
        <v>0</v>
      </c>
      <c r="G223" s="18"/>
      <c r="H223" s="18" t="b">
        <v>0</v>
      </c>
      <c r="I223" s="18"/>
    </row>
    <row r="224">
      <c r="A224" s="19"/>
      <c r="B224" s="18"/>
      <c r="C224" s="19"/>
      <c r="D224" s="18"/>
      <c r="E224" s="19" t="str">
        <f t="shared" si="1"/>
        <v/>
      </c>
      <c r="F224" s="18" t="b">
        <f t="shared" si="2"/>
        <v>0</v>
      </c>
      <c r="G224" s="18"/>
      <c r="H224" s="18" t="b">
        <v>0</v>
      </c>
      <c r="I224" s="18"/>
    </row>
    <row r="225">
      <c r="A225" s="19"/>
      <c r="B225" s="18"/>
      <c r="C225" s="19"/>
      <c r="D225" s="18"/>
      <c r="E225" s="19" t="str">
        <f t="shared" si="1"/>
        <v/>
      </c>
      <c r="F225" s="18" t="b">
        <f t="shared" si="2"/>
        <v>0</v>
      </c>
      <c r="G225" s="18"/>
      <c r="H225" s="18" t="b">
        <v>0</v>
      </c>
      <c r="I225" s="18"/>
    </row>
    <row r="226">
      <c r="A226" s="19"/>
      <c r="B226" s="18"/>
      <c r="C226" s="19"/>
      <c r="D226" s="18"/>
      <c r="E226" s="19" t="str">
        <f t="shared" si="1"/>
        <v/>
      </c>
      <c r="F226" s="18" t="b">
        <f t="shared" si="2"/>
        <v>0</v>
      </c>
      <c r="G226" s="18"/>
      <c r="H226" s="18" t="b">
        <v>0</v>
      </c>
      <c r="I226" s="18"/>
    </row>
    <row r="227">
      <c r="A227" s="19"/>
      <c r="B227" s="18"/>
      <c r="C227" s="19"/>
      <c r="D227" s="18"/>
      <c r="E227" s="19" t="str">
        <f t="shared" si="1"/>
        <v/>
      </c>
      <c r="F227" s="18" t="b">
        <f t="shared" si="2"/>
        <v>0</v>
      </c>
      <c r="G227" s="18"/>
      <c r="H227" s="18" t="b">
        <v>0</v>
      </c>
      <c r="I227" s="18"/>
    </row>
    <row r="228">
      <c r="A228" s="19"/>
      <c r="B228" s="18"/>
      <c r="C228" s="19"/>
      <c r="D228" s="18"/>
      <c r="E228" s="19" t="str">
        <f t="shared" si="1"/>
        <v/>
      </c>
      <c r="F228" s="18" t="b">
        <f t="shared" si="2"/>
        <v>0</v>
      </c>
      <c r="G228" s="18"/>
      <c r="H228" s="18" t="b">
        <v>0</v>
      </c>
      <c r="I228" s="18"/>
    </row>
    <row r="229">
      <c r="A229" s="19"/>
      <c r="B229" s="18"/>
      <c r="C229" s="19"/>
      <c r="D229" s="18"/>
      <c r="E229" s="19" t="str">
        <f t="shared" si="1"/>
        <v/>
      </c>
      <c r="F229" s="18" t="b">
        <f t="shared" si="2"/>
        <v>0</v>
      </c>
      <c r="G229" s="18"/>
      <c r="H229" s="18" t="b">
        <v>0</v>
      </c>
      <c r="I229" s="18"/>
    </row>
    <row r="230">
      <c r="A230" s="19"/>
      <c r="B230" s="18"/>
      <c r="C230" s="19"/>
      <c r="D230" s="18"/>
      <c r="E230" s="19" t="str">
        <f t="shared" si="1"/>
        <v/>
      </c>
      <c r="F230" s="18" t="b">
        <f t="shared" si="2"/>
        <v>0</v>
      </c>
      <c r="G230" s="18"/>
      <c r="H230" s="18" t="b">
        <v>0</v>
      </c>
      <c r="I230" s="18"/>
    </row>
    <row r="231">
      <c r="A231" s="19"/>
      <c r="B231" s="18"/>
      <c r="C231" s="19"/>
      <c r="D231" s="18"/>
      <c r="E231" s="19" t="str">
        <f t="shared" si="1"/>
        <v/>
      </c>
      <c r="F231" s="18" t="b">
        <f t="shared" si="2"/>
        <v>0</v>
      </c>
      <c r="G231" s="18"/>
      <c r="H231" s="18" t="b">
        <v>0</v>
      </c>
      <c r="I231" s="18"/>
    </row>
    <row r="232">
      <c r="A232" s="19"/>
      <c r="B232" s="18"/>
      <c r="C232" s="19"/>
      <c r="D232" s="18"/>
      <c r="E232" s="19" t="str">
        <f t="shared" si="1"/>
        <v/>
      </c>
      <c r="F232" s="18" t="b">
        <f t="shared" si="2"/>
        <v>0</v>
      </c>
      <c r="G232" s="18"/>
      <c r="H232" s="18" t="b">
        <v>0</v>
      </c>
      <c r="I232" s="18"/>
    </row>
    <row r="233">
      <c r="A233" s="19"/>
      <c r="B233" s="18"/>
      <c r="C233" s="19"/>
      <c r="D233" s="18"/>
      <c r="E233" s="19" t="str">
        <f t="shared" si="1"/>
        <v/>
      </c>
      <c r="F233" s="18" t="b">
        <f t="shared" si="2"/>
        <v>0</v>
      </c>
      <c r="G233" s="18"/>
      <c r="H233" s="18" t="b">
        <v>0</v>
      </c>
      <c r="I233" s="18"/>
    </row>
    <row r="234">
      <c r="A234" s="19"/>
      <c r="B234" s="18"/>
      <c r="C234" s="19"/>
      <c r="D234" s="18"/>
      <c r="E234" s="19" t="str">
        <f t="shared" si="1"/>
        <v/>
      </c>
      <c r="F234" s="18" t="b">
        <f t="shared" si="2"/>
        <v>0</v>
      </c>
      <c r="G234" s="18"/>
      <c r="H234" s="18" t="b">
        <v>0</v>
      </c>
      <c r="I234" s="18"/>
    </row>
    <row r="235">
      <c r="A235" s="19"/>
      <c r="B235" s="18"/>
      <c r="C235" s="19"/>
      <c r="D235" s="18"/>
      <c r="E235" s="19" t="str">
        <f t="shared" si="1"/>
        <v/>
      </c>
      <c r="F235" s="18" t="b">
        <f t="shared" si="2"/>
        <v>0</v>
      </c>
      <c r="G235" s="18"/>
      <c r="H235" s="18" t="b">
        <v>0</v>
      </c>
      <c r="I235" s="18"/>
    </row>
    <row r="236">
      <c r="A236" s="19"/>
      <c r="B236" s="18"/>
      <c r="C236" s="19"/>
      <c r="D236" s="18"/>
      <c r="E236" s="19" t="str">
        <f t="shared" si="1"/>
        <v/>
      </c>
      <c r="F236" s="18" t="b">
        <f t="shared" si="2"/>
        <v>0</v>
      </c>
      <c r="G236" s="18"/>
      <c r="H236" s="18" t="b">
        <v>0</v>
      </c>
      <c r="I236" s="18"/>
    </row>
    <row r="237">
      <c r="A237" s="19"/>
      <c r="B237" s="18"/>
      <c r="C237" s="19"/>
      <c r="D237" s="18"/>
      <c r="E237" s="19" t="str">
        <f t="shared" si="1"/>
        <v/>
      </c>
      <c r="F237" s="18" t="b">
        <f t="shared" si="2"/>
        <v>0</v>
      </c>
      <c r="G237" s="18"/>
      <c r="H237" s="18" t="b">
        <v>0</v>
      </c>
      <c r="I237" s="18"/>
    </row>
    <row r="238">
      <c r="A238" s="19"/>
      <c r="B238" s="18"/>
      <c r="C238" s="19"/>
      <c r="D238" s="18"/>
      <c r="E238" s="19" t="str">
        <f t="shared" si="1"/>
        <v/>
      </c>
      <c r="F238" s="18" t="b">
        <f t="shared" si="2"/>
        <v>0</v>
      </c>
      <c r="G238" s="18"/>
      <c r="H238" s="18" t="b">
        <v>0</v>
      </c>
      <c r="I238" s="18"/>
    </row>
    <row r="239">
      <c r="A239" s="19"/>
      <c r="B239" s="18"/>
      <c r="C239" s="19"/>
      <c r="D239" s="18"/>
      <c r="E239" s="19" t="str">
        <f t="shared" si="1"/>
        <v/>
      </c>
      <c r="F239" s="18" t="b">
        <f t="shared" si="2"/>
        <v>0</v>
      </c>
      <c r="G239" s="18"/>
      <c r="H239" s="18" t="b">
        <v>0</v>
      </c>
      <c r="I239" s="18"/>
    </row>
    <row r="240">
      <c r="A240" s="19"/>
      <c r="B240" s="18"/>
      <c r="C240" s="19"/>
      <c r="D240" s="18"/>
      <c r="E240" s="19" t="str">
        <f t="shared" si="1"/>
        <v/>
      </c>
      <c r="F240" s="18" t="b">
        <f t="shared" si="2"/>
        <v>0</v>
      </c>
      <c r="G240" s="18"/>
      <c r="H240" s="18" t="b">
        <v>0</v>
      </c>
      <c r="I240" s="18"/>
    </row>
    <row r="241">
      <c r="A241" s="19"/>
      <c r="B241" s="18"/>
      <c r="C241" s="19"/>
      <c r="D241" s="18"/>
      <c r="E241" s="19" t="str">
        <f t="shared" si="1"/>
        <v/>
      </c>
      <c r="F241" s="18" t="b">
        <f t="shared" si="2"/>
        <v>0</v>
      </c>
      <c r="G241" s="18"/>
      <c r="H241" s="18" t="b">
        <v>0</v>
      </c>
      <c r="I241" s="18"/>
    </row>
    <row r="242">
      <c r="A242" s="19"/>
      <c r="B242" s="18"/>
      <c r="C242" s="19"/>
      <c r="D242" s="18"/>
      <c r="E242" s="19" t="str">
        <f t="shared" si="1"/>
        <v/>
      </c>
      <c r="F242" s="18" t="b">
        <f t="shared" si="2"/>
        <v>0</v>
      </c>
      <c r="G242" s="18"/>
      <c r="H242" s="18" t="b">
        <v>0</v>
      </c>
      <c r="I242" s="18"/>
    </row>
    <row r="243">
      <c r="A243" s="19"/>
      <c r="B243" s="18"/>
      <c r="C243" s="19"/>
      <c r="D243" s="18"/>
      <c r="E243" s="19" t="str">
        <f t="shared" si="1"/>
        <v/>
      </c>
      <c r="F243" s="18" t="b">
        <f t="shared" si="2"/>
        <v>0</v>
      </c>
      <c r="G243" s="18"/>
      <c r="H243" s="18" t="b">
        <v>0</v>
      </c>
      <c r="I243" s="18"/>
    </row>
    <row r="244">
      <c r="A244" s="19"/>
      <c r="B244" s="18"/>
      <c r="C244" s="19"/>
      <c r="D244" s="18"/>
      <c r="E244" s="19" t="str">
        <f t="shared" si="1"/>
        <v/>
      </c>
      <c r="F244" s="18" t="b">
        <f t="shared" si="2"/>
        <v>0</v>
      </c>
      <c r="G244" s="18"/>
      <c r="H244" s="18" t="b">
        <v>0</v>
      </c>
      <c r="I244" s="18"/>
    </row>
    <row r="245">
      <c r="A245" s="19"/>
      <c r="B245" s="18"/>
      <c r="C245" s="19"/>
      <c r="D245" s="18"/>
      <c r="E245" s="19" t="str">
        <f t="shared" si="1"/>
        <v/>
      </c>
      <c r="F245" s="18" t="b">
        <f t="shared" si="2"/>
        <v>0</v>
      </c>
      <c r="G245" s="18"/>
      <c r="H245" s="18" t="b">
        <v>0</v>
      </c>
      <c r="I245" s="18"/>
    </row>
    <row r="246">
      <c r="A246" s="19"/>
      <c r="B246" s="18"/>
      <c r="C246" s="19"/>
      <c r="D246" s="18"/>
      <c r="E246" s="19" t="str">
        <f t="shared" si="1"/>
        <v/>
      </c>
      <c r="F246" s="18" t="b">
        <f t="shared" si="2"/>
        <v>0</v>
      </c>
      <c r="G246" s="18"/>
      <c r="H246" s="18" t="b">
        <v>0</v>
      </c>
      <c r="I246" s="18"/>
    </row>
    <row r="247">
      <c r="A247" s="19"/>
      <c r="B247" s="18"/>
      <c r="C247" s="19"/>
      <c r="D247" s="18"/>
      <c r="E247" s="19" t="str">
        <f t="shared" si="1"/>
        <v/>
      </c>
      <c r="F247" s="18" t="b">
        <f t="shared" si="2"/>
        <v>0</v>
      </c>
      <c r="G247" s="18"/>
      <c r="H247" s="18" t="b">
        <v>0</v>
      </c>
      <c r="I247" s="18"/>
    </row>
    <row r="248">
      <c r="A248" s="19"/>
      <c r="B248" s="18"/>
      <c r="C248" s="19"/>
      <c r="D248" s="18"/>
      <c r="E248" s="19" t="str">
        <f t="shared" si="1"/>
        <v/>
      </c>
      <c r="F248" s="18" t="b">
        <f t="shared" si="2"/>
        <v>0</v>
      </c>
      <c r="G248" s="18"/>
      <c r="H248" s="18" t="b">
        <v>0</v>
      </c>
      <c r="I248" s="18"/>
    </row>
    <row r="249">
      <c r="A249" s="19"/>
      <c r="B249" s="18"/>
      <c r="C249" s="19"/>
      <c r="D249" s="18"/>
      <c r="E249" s="19" t="str">
        <f t="shared" si="1"/>
        <v/>
      </c>
      <c r="F249" s="18" t="b">
        <f t="shared" si="2"/>
        <v>0</v>
      </c>
      <c r="G249" s="18"/>
      <c r="H249" s="18" t="b">
        <v>0</v>
      </c>
      <c r="I249" s="18"/>
    </row>
    <row r="250">
      <c r="A250" s="19"/>
      <c r="B250" s="18"/>
      <c r="C250" s="19"/>
      <c r="D250" s="18"/>
      <c r="E250" s="19" t="str">
        <f t="shared" si="1"/>
        <v/>
      </c>
      <c r="F250" s="18" t="b">
        <f t="shared" si="2"/>
        <v>0</v>
      </c>
      <c r="G250" s="18"/>
      <c r="H250" s="18" t="b">
        <v>0</v>
      </c>
      <c r="I250" s="18"/>
    </row>
    <row r="251">
      <c r="A251" s="19"/>
      <c r="B251" s="18"/>
      <c r="C251" s="19"/>
      <c r="D251" s="18"/>
      <c r="E251" s="19" t="str">
        <f t="shared" si="1"/>
        <v/>
      </c>
      <c r="F251" s="18" t="b">
        <f t="shared" si="2"/>
        <v>0</v>
      </c>
      <c r="G251" s="18"/>
      <c r="H251" s="18" t="b">
        <v>0</v>
      </c>
      <c r="I251" s="18"/>
    </row>
    <row r="252">
      <c r="A252" s="19"/>
      <c r="B252" s="18"/>
      <c r="C252" s="19"/>
      <c r="D252" s="18"/>
      <c r="E252" s="19" t="str">
        <f t="shared" si="1"/>
        <v/>
      </c>
      <c r="F252" s="18" t="b">
        <f t="shared" si="2"/>
        <v>0</v>
      </c>
      <c r="G252" s="18"/>
      <c r="H252" s="18" t="b">
        <v>0</v>
      </c>
      <c r="I252" s="18"/>
    </row>
    <row r="253">
      <c r="A253" s="19"/>
      <c r="B253" s="18"/>
      <c r="C253" s="19"/>
      <c r="D253" s="18"/>
      <c r="E253" s="19" t="str">
        <f t="shared" si="1"/>
        <v/>
      </c>
      <c r="F253" s="18" t="b">
        <f t="shared" si="2"/>
        <v>0</v>
      </c>
      <c r="G253" s="18"/>
      <c r="H253" s="18" t="b">
        <v>0</v>
      </c>
      <c r="I253" s="18"/>
    </row>
    <row r="254">
      <c r="A254" s="19"/>
      <c r="B254" s="18"/>
      <c r="C254" s="19"/>
      <c r="D254" s="18"/>
      <c r="E254" s="19" t="str">
        <f t="shared" si="1"/>
        <v/>
      </c>
      <c r="F254" s="18" t="b">
        <f t="shared" si="2"/>
        <v>0</v>
      </c>
      <c r="G254" s="18"/>
      <c r="H254" s="18" t="b">
        <v>0</v>
      </c>
      <c r="I254" s="18"/>
    </row>
    <row r="255">
      <c r="A255" s="19"/>
      <c r="B255" s="18"/>
      <c r="C255" s="19"/>
      <c r="D255" s="18"/>
      <c r="E255" s="19" t="str">
        <f t="shared" si="1"/>
        <v/>
      </c>
      <c r="F255" s="18" t="b">
        <f t="shared" si="2"/>
        <v>0</v>
      </c>
      <c r="G255" s="18"/>
      <c r="H255" s="18" t="b">
        <v>0</v>
      </c>
      <c r="I255" s="18"/>
    </row>
    <row r="256">
      <c r="A256" s="19"/>
      <c r="B256" s="18"/>
      <c r="C256" s="19"/>
      <c r="D256" s="18"/>
      <c r="E256" s="19" t="str">
        <f t="shared" si="1"/>
        <v/>
      </c>
      <c r="F256" s="18" t="b">
        <f t="shared" si="2"/>
        <v>0</v>
      </c>
      <c r="G256" s="18"/>
      <c r="H256" s="18" t="b">
        <v>0</v>
      </c>
      <c r="I256" s="18"/>
    </row>
    <row r="257">
      <c r="A257" s="19"/>
      <c r="B257" s="18"/>
      <c r="C257" s="19"/>
      <c r="D257" s="18"/>
      <c r="E257" s="19" t="str">
        <f t="shared" si="1"/>
        <v/>
      </c>
      <c r="F257" s="18" t="b">
        <f t="shared" si="2"/>
        <v>0</v>
      </c>
      <c r="G257" s="18"/>
      <c r="H257" s="18" t="b">
        <v>0</v>
      </c>
      <c r="I257" s="18"/>
    </row>
    <row r="258">
      <c r="A258" s="19"/>
      <c r="B258" s="18"/>
      <c r="C258" s="19"/>
      <c r="D258" s="18"/>
      <c r="E258" s="19" t="str">
        <f t="shared" si="1"/>
        <v/>
      </c>
      <c r="F258" s="18" t="b">
        <f t="shared" si="2"/>
        <v>0</v>
      </c>
      <c r="G258" s="18"/>
      <c r="H258" s="18" t="b">
        <v>0</v>
      </c>
      <c r="I258" s="18"/>
    </row>
    <row r="259">
      <c r="A259" s="19"/>
      <c r="B259" s="18"/>
      <c r="C259" s="19"/>
      <c r="D259" s="18"/>
      <c r="E259" s="19" t="str">
        <f t="shared" si="1"/>
        <v/>
      </c>
      <c r="F259" s="18" t="b">
        <f t="shared" si="2"/>
        <v>0</v>
      </c>
      <c r="G259" s="18"/>
      <c r="H259" s="18" t="b">
        <v>0</v>
      </c>
      <c r="I259" s="18"/>
    </row>
    <row r="260">
      <c r="A260" s="19"/>
      <c r="B260" s="18"/>
      <c r="C260" s="19"/>
      <c r="D260" s="18"/>
      <c r="E260" s="19" t="str">
        <f t="shared" si="1"/>
        <v/>
      </c>
      <c r="F260" s="18" t="b">
        <f t="shared" si="2"/>
        <v>0</v>
      </c>
      <c r="G260" s="18"/>
      <c r="H260" s="18" t="b">
        <v>0</v>
      </c>
      <c r="I260" s="18"/>
    </row>
    <row r="261">
      <c r="A261" s="19"/>
      <c r="B261" s="18"/>
      <c r="C261" s="19"/>
      <c r="D261" s="18"/>
      <c r="E261" s="19" t="str">
        <f t="shared" si="1"/>
        <v/>
      </c>
      <c r="F261" s="18" t="b">
        <f t="shared" si="2"/>
        <v>0</v>
      </c>
      <c r="G261" s="18"/>
      <c r="H261" s="18" t="b">
        <v>0</v>
      </c>
      <c r="I261" s="18"/>
    </row>
    <row r="262">
      <c r="A262" s="19"/>
      <c r="B262" s="18"/>
      <c r="C262" s="19"/>
      <c r="D262" s="18"/>
      <c r="E262" s="19" t="str">
        <f t="shared" si="1"/>
        <v/>
      </c>
      <c r="F262" s="18" t="b">
        <f t="shared" si="2"/>
        <v>0</v>
      </c>
      <c r="G262" s="18"/>
      <c r="H262" s="18" t="b">
        <v>0</v>
      </c>
      <c r="I262" s="18"/>
    </row>
    <row r="263">
      <c r="A263" s="19"/>
      <c r="B263" s="18"/>
      <c r="C263" s="19"/>
      <c r="D263" s="18"/>
      <c r="E263" s="19" t="str">
        <f t="shared" si="1"/>
        <v/>
      </c>
      <c r="F263" s="18" t="b">
        <f t="shared" si="2"/>
        <v>0</v>
      </c>
      <c r="G263" s="18"/>
      <c r="H263" s="18" t="b">
        <v>0</v>
      </c>
      <c r="I263" s="18"/>
    </row>
    <row r="264">
      <c r="A264" s="19"/>
      <c r="B264" s="18"/>
      <c r="C264" s="19"/>
      <c r="D264" s="18"/>
      <c r="E264" s="19" t="str">
        <f t="shared" si="1"/>
        <v/>
      </c>
      <c r="F264" s="18" t="b">
        <f t="shared" si="2"/>
        <v>0</v>
      </c>
      <c r="G264" s="18"/>
      <c r="H264" s="18" t="b">
        <v>0</v>
      </c>
      <c r="I264" s="18"/>
    </row>
    <row r="265">
      <c r="A265" s="19"/>
      <c r="B265" s="18"/>
      <c r="C265" s="19"/>
      <c r="D265" s="18"/>
      <c r="E265" s="19" t="str">
        <f t="shared" si="1"/>
        <v/>
      </c>
      <c r="F265" s="18" t="b">
        <f t="shared" si="2"/>
        <v>0</v>
      </c>
      <c r="G265" s="18"/>
      <c r="H265" s="18" t="b">
        <v>0</v>
      </c>
      <c r="I265" s="18"/>
    </row>
    <row r="266">
      <c r="A266" s="19"/>
      <c r="B266" s="18"/>
      <c r="C266" s="19"/>
      <c r="D266" s="18"/>
      <c r="E266" s="19" t="str">
        <f t="shared" si="1"/>
        <v/>
      </c>
      <c r="F266" s="18" t="b">
        <f t="shared" si="2"/>
        <v>0</v>
      </c>
      <c r="G266" s="18"/>
      <c r="H266" s="18" t="b">
        <v>0</v>
      </c>
      <c r="I266" s="18"/>
    </row>
    <row r="267">
      <c r="A267" s="19"/>
      <c r="B267" s="18"/>
      <c r="C267" s="19"/>
      <c r="D267" s="18"/>
      <c r="E267" s="19" t="str">
        <f t="shared" si="1"/>
        <v/>
      </c>
      <c r="F267" s="18" t="b">
        <f t="shared" si="2"/>
        <v>0</v>
      </c>
      <c r="G267" s="18"/>
      <c r="H267" s="18" t="b">
        <v>0</v>
      </c>
      <c r="I267" s="18"/>
    </row>
    <row r="268">
      <c r="A268" s="19"/>
      <c r="B268" s="18"/>
      <c r="C268" s="19"/>
      <c r="D268" s="18"/>
      <c r="E268" s="19" t="str">
        <f t="shared" si="1"/>
        <v/>
      </c>
      <c r="F268" s="18" t="b">
        <f t="shared" si="2"/>
        <v>0</v>
      </c>
      <c r="G268" s="18"/>
      <c r="H268" s="18" t="b">
        <v>0</v>
      </c>
      <c r="I268" s="18"/>
    </row>
    <row r="269">
      <c r="A269" s="19"/>
      <c r="B269" s="18"/>
      <c r="C269" s="19"/>
      <c r="D269" s="18"/>
      <c r="E269" s="19" t="str">
        <f t="shared" si="1"/>
        <v/>
      </c>
      <c r="F269" s="18" t="b">
        <f t="shared" si="2"/>
        <v>0</v>
      </c>
      <c r="G269" s="18"/>
      <c r="H269" s="18" t="b">
        <v>0</v>
      </c>
      <c r="I269" s="18"/>
    </row>
    <row r="270">
      <c r="A270" s="19"/>
      <c r="B270" s="18"/>
      <c r="C270" s="19"/>
      <c r="D270" s="18"/>
      <c r="E270" s="19" t="str">
        <f t="shared" si="1"/>
        <v/>
      </c>
      <c r="F270" s="18" t="b">
        <f t="shared" si="2"/>
        <v>0</v>
      </c>
      <c r="G270" s="18"/>
      <c r="H270" s="18" t="b">
        <v>0</v>
      </c>
      <c r="I270" s="18"/>
    </row>
    <row r="271">
      <c r="A271" s="19"/>
      <c r="B271" s="18"/>
      <c r="C271" s="19"/>
      <c r="D271" s="18"/>
      <c r="E271" s="19" t="str">
        <f t="shared" si="1"/>
        <v/>
      </c>
      <c r="F271" s="18" t="b">
        <f t="shared" si="2"/>
        <v>0</v>
      </c>
      <c r="G271" s="18"/>
      <c r="H271" s="18" t="b">
        <v>0</v>
      </c>
      <c r="I271" s="18"/>
    </row>
    <row r="272">
      <c r="A272" s="19"/>
      <c r="B272" s="18"/>
      <c r="C272" s="19"/>
      <c r="D272" s="18"/>
      <c r="E272" s="19" t="str">
        <f t="shared" si="1"/>
        <v/>
      </c>
      <c r="F272" s="18" t="b">
        <f t="shared" si="2"/>
        <v>0</v>
      </c>
      <c r="G272" s="18"/>
      <c r="H272" s="18" t="b">
        <v>0</v>
      </c>
      <c r="I272" s="18"/>
    </row>
    <row r="273">
      <c r="A273" s="19"/>
      <c r="B273" s="18"/>
      <c r="C273" s="19"/>
      <c r="D273" s="18"/>
      <c r="E273" s="19" t="str">
        <f t="shared" si="1"/>
        <v/>
      </c>
      <c r="F273" s="18" t="b">
        <f t="shared" si="2"/>
        <v>0</v>
      </c>
      <c r="G273" s="18"/>
      <c r="H273" s="18" t="b">
        <v>0</v>
      </c>
      <c r="I273" s="18"/>
    </row>
    <row r="274">
      <c r="A274" s="19"/>
      <c r="B274" s="18"/>
      <c r="C274" s="19"/>
      <c r="D274" s="18"/>
      <c r="E274" s="19" t="str">
        <f t="shared" si="1"/>
        <v/>
      </c>
      <c r="F274" s="18" t="b">
        <f t="shared" si="2"/>
        <v>0</v>
      </c>
      <c r="G274" s="18"/>
      <c r="H274" s="18" t="b">
        <v>0</v>
      </c>
      <c r="I274" s="18"/>
    </row>
    <row r="275">
      <c r="A275" s="19"/>
      <c r="B275" s="18"/>
      <c r="C275" s="19"/>
      <c r="D275" s="18"/>
      <c r="E275" s="19" t="str">
        <f t="shared" si="1"/>
        <v/>
      </c>
      <c r="F275" s="18" t="b">
        <f t="shared" si="2"/>
        <v>0</v>
      </c>
      <c r="G275" s="18"/>
      <c r="H275" s="18" t="b">
        <v>0</v>
      </c>
      <c r="I275" s="18"/>
    </row>
    <row r="276">
      <c r="A276" s="19"/>
      <c r="B276" s="18"/>
      <c r="C276" s="19"/>
      <c r="D276" s="18"/>
      <c r="E276" s="19" t="str">
        <f t="shared" si="1"/>
        <v/>
      </c>
      <c r="F276" s="18" t="b">
        <f t="shared" si="2"/>
        <v>0</v>
      </c>
      <c r="G276" s="18"/>
      <c r="H276" s="18" t="b">
        <v>0</v>
      </c>
      <c r="I276" s="18"/>
    </row>
    <row r="277">
      <c r="A277" s="19"/>
      <c r="B277" s="18"/>
      <c r="C277" s="19"/>
      <c r="D277" s="18"/>
      <c r="E277" s="19" t="str">
        <f t="shared" si="1"/>
        <v/>
      </c>
      <c r="F277" s="18" t="b">
        <f t="shared" si="2"/>
        <v>0</v>
      </c>
      <c r="G277" s="18"/>
      <c r="H277" s="18" t="b">
        <v>0</v>
      </c>
      <c r="I277" s="18"/>
    </row>
    <row r="278">
      <c r="A278" s="19"/>
      <c r="B278" s="18"/>
      <c r="C278" s="19"/>
      <c r="D278" s="18"/>
      <c r="E278" s="19" t="str">
        <f t="shared" si="1"/>
        <v/>
      </c>
      <c r="F278" s="18" t="b">
        <f t="shared" si="2"/>
        <v>0</v>
      </c>
      <c r="G278" s="18"/>
      <c r="H278" s="18" t="b">
        <v>0</v>
      </c>
      <c r="I278" s="18"/>
    </row>
    <row r="279">
      <c r="A279" s="19"/>
      <c r="B279" s="18"/>
      <c r="C279" s="19"/>
      <c r="D279" s="18"/>
      <c r="E279" s="19" t="str">
        <f t="shared" si="1"/>
        <v/>
      </c>
      <c r="F279" s="18" t="b">
        <f t="shared" si="2"/>
        <v>0</v>
      </c>
      <c r="G279" s="18"/>
      <c r="H279" s="18" t="b">
        <v>0</v>
      </c>
      <c r="I279" s="18"/>
    </row>
    <row r="280">
      <c r="A280" s="19"/>
      <c r="B280" s="18"/>
      <c r="C280" s="19"/>
      <c r="D280" s="18"/>
      <c r="E280" s="19" t="str">
        <f t="shared" si="1"/>
        <v/>
      </c>
      <c r="F280" s="18" t="b">
        <f t="shared" si="2"/>
        <v>0</v>
      </c>
      <c r="G280" s="18"/>
      <c r="H280" s="18" t="b">
        <v>0</v>
      </c>
      <c r="I280" s="18"/>
    </row>
    <row r="281">
      <c r="A281" s="19"/>
      <c r="B281" s="18"/>
      <c r="C281" s="19"/>
      <c r="D281" s="18"/>
      <c r="E281" s="19" t="str">
        <f t="shared" si="1"/>
        <v/>
      </c>
      <c r="F281" s="18" t="b">
        <f t="shared" si="2"/>
        <v>0</v>
      </c>
      <c r="G281" s="18"/>
      <c r="H281" s="18" t="b">
        <v>0</v>
      </c>
      <c r="I281" s="18"/>
    </row>
    <row r="282">
      <c r="A282" s="19"/>
      <c r="B282" s="18"/>
      <c r="C282" s="19"/>
      <c r="D282" s="18"/>
      <c r="E282" s="19" t="str">
        <f t="shared" si="1"/>
        <v/>
      </c>
      <c r="F282" s="18" t="b">
        <f t="shared" si="2"/>
        <v>0</v>
      </c>
      <c r="G282" s="18"/>
      <c r="H282" s="18" t="b">
        <v>0</v>
      </c>
      <c r="I282" s="18"/>
    </row>
    <row r="283">
      <c r="A283" s="19"/>
      <c r="B283" s="18"/>
      <c r="C283" s="19"/>
      <c r="D283" s="18"/>
      <c r="E283" s="19" t="str">
        <f t="shared" si="1"/>
        <v/>
      </c>
      <c r="F283" s="18" t="b">
        <f t="shared" si="2"/>
        <v>0</v>
      </c>
      <c r="G283" s="18"/>
      <c r="H283" s="18" t="b">
        <v>0</v>
      </c>
      <c r="I283" s="18"/>
    </row>
    <row r="284">
      <c r="A284" s="19"/>
      <c r="B284" s="18"/>
      <c r="C284" s="19"/>
      <c r="D284" s="18"/>
      <c r="E284" s="19" t="str">
        <f t="shared" si="1"/>
        <v/>
      </c>
      <c r="F284" s="18" t="b">
        <f t="shared" si="2"/>
        <v>0</v>
      </c>
      <c r="G284" s="18"/>
      <c r="H284" s="18" t="b">
        <v>0</v>
      </c>
      <c r="I284" s="18"/>
    </row>
    <row r="285">
      <c r="A285" s="19"/>
      <c r="B285" s="18"/>
      <c r="C285" s="19"/>
      <c r="D285" s="18"/>
      <c r="E285" s="19" t="str">
        <f t="shared" si="1"/>
        <v/>
      </c>
      <c r="F285" s="18" t="b">
        <f t="shared" si="2"/>
        <v>0</v>
      </c>
      <c r="G285" s="18"/>
      <c r="H285" s="18" t="b">
        <v>0</v>
      </c>
      <c r="I285" s="18"/>
    </row>
    <row r="286">
      <c r="A286" s="19"/>
      <c r="B286" s="18"/>
      <c r="C286" s="19"/>
      <c r="D286" s="18"/>
      <c r="E286" s="19" t="str">
        <f t="shared" si="1"/>
        <v/>
      </c>
      <c r="F286" s="18" t="b">
        <f t="shared" si="2"/>
        <v>0</v>
      </c>
      <c r="G286" s="18"/>
      <c r="H286" s="18" t="b">
        <v>0</v>
      </c>
      <c r="I286" s="18"/>
    </row>
    <row r="287">
      <c r="A287" s="19"/>
      <c r="B287" s="18"/>
      <c r="C287" s="19"/>
      <c r="D287" s="18"/>
      <c r="E287" s="19" t="str">
        <f t="shared" si="1"/>
        <v/>
      </c>
      <c r="F287" s="18" t="b">
        <f t="shared" si="2"/>
        <v>0</v>
      </c>
      <c r="G287" s="18"/>
      <c r="H287" s="18" t="b">
        <v>0</v>
      </c>
      <c r="I287" s="18"/>
    </row>
    <row r="288">
      <c r="A288" s="19"/>
      <c r="B288" s="18"/>
      <c r="C288" s="19"/>
      <c r="D288" s="18"/>
      <c r="E288" s="19" t="str">
        <f t="shared" si="1"/>
        <v/>
      </c>
      <c r="F288" s="18" t="b">
        <f t="shared" si="2"/>
        <v>0</v>
      </c>
      <c r="G288" s="18"/>
      <c r="H288" s="18" t="b">
        <v>0</v>
      </c>
      <c r="I288" s="18"/>
    </row>
    <row r="289">
      <c r="A289" s="19"/>
      <c r="B289" s="18"/>
      <c r="C289" s="19"/>
      <c r="D289" s="18"/>
      <c r="E289" s="19" t="str">
        <f t="shared" si="1"/>
        <v/>
      </c>
      <c r="F289" s="18" t="b">
        <f t="shared" si="2"/>
        <v>0</v>
      </c>
      <c r="G289" s="18"/>
      <c r="H289" s="18" t="b">
        <v>0</v>
      </c>
      <c r="I289" s="18"/>
    </row>
    <row r="290">
      <c r="A290" s="19"/>
      <c r="B290" s="18"/>
      <c r="C290" s="19"/>
      <c r="D290" s="18"/>
      <c r="E290" s="19" t="str">
        <f t="shared" si="1"/>
        <v/>
      </c>
      <c r="F290" s="18" t="b">
        <f t="shared" si="2"/>
        <v>0</v>
      </c>
      <c r="G290" s="18"/>
      <c r="H290" s="18" t="b">
        <v>0</v>
      </c>
      <c r="I290" s="18"/>
    </row>
    <row r="291">
      <c r="A291" s="19"/>
      <c r="B291" s="18"/>
      <c r="C291" s="19"/>
      <c r="D291" s="18"/>
      <c r="E291" s="19" t="str">
        <f t="shared" si="1"/>
        <v/>
      </c>
      <c r="F291" s="18" t="b">
        <f t="shared" si="2"/>
        <v>0</v>
      </c>
      <c r="G291" s="18"/>
      <c r="H291" s="18" t="b">
        <v>0</v>
      </c>
      <c r="I291" s="18"/>
    </row>
    <row r="292">
      <c r="A292" s="19"/>
      <c r="B292" s="18"/>
      <c r="C292" s="19"/>
      <c r="D292" s="18"/>
      <c r="E292" s="19" t="str">
        <f t="shared" si="1"/>
        <v/>
      </c>
      <c r="F292" s="18" t="b">
        <f t="shared" si="2"/>
        <v>0</v>
      </c>
      <c r="G292" s="18"/>
      <c r="H292" s="18" t="b">
        <v>0</v>
      </c>
      <c r="I292" s="18"/>
    </row>
    <row r="293">
      <c r="A293" s="19"/>
      <c r="B293" s="18"/>
      <c r="C293" s="19"/>
      <c r="D293" s="18"/>
      <c r="E293" s="19" t="str">
        <f t="shared" si="1"/>
        <v/>
      </c>
      <c r="F293" s="18" t="b">
        <f t="shared" si="2"/>
        <v>0</v>
      </c>
      <c r="G293" s="18"/>
      <c r="H293" s="18" t="b">
        <v>0</v>
      </c>
      <c r="I293" s="18"/>
    </row>
    <row r="294">
      <c r="A294" s="19"/>
      <c r="B294" s="18"/>
      <c r="C294" s="19"/>
      <c r="D294" s="18"/>
      <c r="E294" s="19" t="str">
        <f t="shared" si="1"/>
        <v/>
      </c>
      <c r="F294" s="18" t="b">
        <f t="shared" si="2"/>
        <v>0</v>
      </c>
      <c r="G294" s="18"/>
      <c r="H294" s="18" t="b">
        <v>0</v>
      </c>
      <c r="I294" s="18"/>
    </row>
    <row r="295">
      <c r="A295" s="19"/>
      <c r="B295" s="18"/>
      <c r="C295" s="19"/>
      <c r="D295" s="18"/>
      <c r="E295" s="19" t="str">
        <f t="shared" si="1"/>
        <v/>
      </c>
      <c r="F295" s="18" t="b">
        <f t="shared" si="2"/>
        <v>0</v>
      </c>
      <c r="G295" s="18"/>
      <c r="H295" s="18" t="b">
        <v>0</v>
      </c>
      <c r="I295" s="18"/>
    </row>
    <row r="296">
      <c r="A296" s="19"/>
      <c r="B296" s="18"/>
      <c r="C296" s="19"/>
      <c r="D296" s="18"/>
      <c r="E296" s="19" t="str">
        <f t="shared" si="1"/>
        <v/>
      </c>
      <c r="F296" s="18" t="b">
        <f t="shared" si="2"/>
        <v>0</v>
      </c>
      <c r="G296" s="18"/>
      <c r="H296" s="18" t="b">
        <v>0</v>
      </c>
      <c r="I296" s="18"/>
    </row>
    <row r="297">
      <c r="A297" s="19"/>
      <c r="B297" s="18"/>
      <c r="C297" s="19"/>
      <c r="D297" s="18"/>
      <c r="E297" s="19" t="str">
        <f t="shared" si="1"/>
        <v/>
      </c>
      <c r="F297" s="18" t="b">
        <f t="shared" si="2"/>
        <v>0</v>
      </c>
      <c r="G297" s="18"/>
      <c r="H297" s="18" t="b">
        <v>0</v>
      </c>
      <c r="I297" s="18"/>
    </row>
    <row r="298">
      <c r="A298" s="19"/>
      <c r="B298" s="18"/>
      <c r="C298" s="19"/>
      <c r="D298" s="18"/>
      <c r="E298" s="19" t="str">
        <f t="shared" si="1"/>
        <v/>
      </c>
      <c r="F298" s="18" t="b">
        <f t="shared" si="2"/>
        <v>0</v>
      </c>
      <c r="G298" s="18"/>
      <c r="H298" s="18" t="b">
        <v>0</v>
      </c>
      <c r="I298" s="18"/>
    </row>
    <row r="299">
      <c r="A299" s="19"/>
      <c r="B299" s="18"/>
      <c r="C299" s="19"/>
      <c r="D299" s="18"/>
      <c r="E299" s="19" t="str">
        <f t="shared" si="1"/>
        <v/>
      </c>
      <c r="F299" s="18" t="b">
        <f t="shared" si="2"/>
        <v>0</v>
      </c>
      <c r="G299" s="18"/>
      <c r="H299" s="18" t="b">
        <v>0</v>
      </c>
      <c r="I299" s="18"/>
    </row>
    <row r="300">
      <c r="A300" s="19"/>
      <c r="B300" s="18"/>
      <c r="C300" s="19"/>
      <c r="D300" s="18"/>
      <c r="E300" s="19" t="str">
        <f t="shared" si="1"/>
        <v/>
      </c>
      <c r="F300" s="18" t="b">
        <f t="shared" si="2"/>
        <v>0</v>
      </c>
      <c r="G300" s="18"/>
      <c r="H300" s="18" t="b">
        <v>0</v>
      </c>
      <c r="I300" s="18"/>
    </row>
    <row r="301">
      <c r="A301" s="19"/>
      <c r="B301" s="18"/>
      <c r="C301" s="19"/>
      <c r="D301" s="18"/>
      <c r="E301" s="19" t="str">
        <f t="shared" si="1"/>
        <v/>
      </c>
      <c r="F301" s="18" t="b">
        <f t="shared" si="2"/>
        <v>0</v>
      </c>
      <c r="G301" s="18"/>
      <c r="H301" s="18" t="b">
        <v>0</v>
      </c>
      <c r="I301" s="18"/>
    </row>
    <row r="302">
      <c r="A302" s="19"/>
      <c r="B302" s="18"/>
      <c r="C302" s="19"/>
      <c r="D302" s="18"/>
      <c r="E302" s="19" t="str">
        <f t="shared" si="1"/>
        <v/>
      </c>
      <c r="F302" s="18" t="b">
        <f t="shared" si="2"/>
        <v>0</v>
      </c>
      <c r="G302" s="18"/>
      <c r="H302" s="18" t="b">
        <v>0</v>
      </c>
      <c r="I302" s="18"/>
    </row>
    <row r="303">
      <c r="A303" s="19"/>
      <c r="B303" s="18"/>
      <c r="C303" s="19"/>
      <c r="D303" s="18"/>
      <c r="E303" s="19" t="str">
        <f t="shared" si="1"/>
        <v/>
      </c>
      <c r="F303" s="18" t="b">
        <f t="shared" si="2"/>
        <v>0</v>
      </c>
      <c r="G303" s="18"/>
      <c r="H303" s="18" t="b">
        <v>0</v>
      </c>
      <c r="I303" s="18"/>
    </row>
    <row r="304">
      <c r="A304" s="19"/>
      <c r="B304" s="18"/>
      <c r="C304" s="19"/>
      <c r="D304" s="18"/>
      <c r="E304" s="19" t="str">
        <f t="shared" si="1"/>
        <v/>
      </c>
      <c r="F304" s="18" t="b">
        <f t="shared" si="2"/>
        <v>0</v>
      </c>
      <c r="G304" s="18"/>
      <c r="H304" s="18" t="b">
        <v>0</v>
      </c>
      <c r="I304" s="18"/>
    </row>
    <row r="305">
      <c r="A305" s="19"/>
      <c r="B305" s="18"/>
      <c r="C305" s="19"/>
      <c r="D305" s="18"/>
      <c r="E305" s="19" t="str">
        <f t="shared" si="1"/>
        <v/>
      </c>
      <c r="F305" s="18" t="b">
        <f t="shared" si="2"/>
        <v>0</v>
      </c>
      <c r="G305" s="18"/>
      <c r="H305" s="18" t="b">
        <v>0</v>
      </c>
      <c r="I305" s="18"/>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sheetData>
    <row r="1">
      <c r="A1" s="22" t="s">
        <v>75</v>
      </c>
      <c r="C1" s="22" t="s">
        <v>76</v>
      </c>
    </row>
    <row r="2">
      <c r="A2" s="22" t="s">
        <v>77</v>
      </c>
      <c r="B2" s="22" t="s">
        <v>78</v>
      </c>
      <c r="C2" s="22" t="s">
        <v>79</v>
      </c>
      <c r="D2" s="23" t="s">
        <v>77</v>
      </c>
      <c r="E2" s="23" t="str">
        <f t="array" ref="E2">vlookup(D2,{Index_Team!$B:$B,Index_Team!$A:$A},2,false)</f>
        <v>Boston Fleet</v>
      </c>
      <c r="F2" s="23" t="s">
        <v>79</v>
      </c>
      <c r="G2" s="23" t="str">
        <f t="array" ref="G2">vlookup(F2,{Index_Team!$B:$B,Index_Team!$A:$A},2,false)</f>
        <v>Toronto Sceptres</v>
      </c>
      <c r="H2" s="24">
        <v>45626.0</v>
      </c>
    </row>
    <row r="3">
      <c r="A3" s="22" t="s">
        <v>80</v>
      </c>
      <c r="B3" s="22" t="s">
        <v>78</v>
      </c>
      <c r="C3" s="22" t="s">
        <v>76</v>
      </c>
      <c r="D3" s="23" t="s">
        <v>80</v>
      </c>
      <c r="E3" s="23" t="str">
        <f t="array" ref="E3">vlookup(D3,{Index_Team!$B:$B,Index_Team!$A:$A},2,false)</f>
        <v>Ottawa Charge</v>
      </c>
      <c r="F3" s="23" t="s">
        <v>81</v>
      </c>
      <c r="G3" s="23" t="str">
        <f t="array" ref="G3">vlookup(F3,{Index_Team!$B:$B,Index_Team!$A:$A},2,false)</f>
        <v>Montreal Victoire</v>
      </c>
      <c r="H3" s="24">
        <v>45626.0</v>
      </c>
    </row>
    <row r="4">
      <c r="A4" s="22" t="s">
        <v>82</v>
      </c>
      <c r="B4" s="22" t="s">
        <v>78</v>
      </c>
      <c r="C4" s="22" t="s">
        <v>83</v>
      </c>
      <c r="D4" s="23" t="s">
        <v>82</v>
      </c>
      <c r="E4" s="23" t="str">
        <f t="array" ref="E4">vlookup(D4,{Index_Team!$B:$B,Index_Team!$A:$A},2,false)</f>
        <v>New York Sirens</v>
      </c>
      <c r="F4" s="23" t="s">
        <v>83</v>
      </c>
      <c r="G4" s="23" t="str">
        <f t="array" ref="G4">vlookup(F4,{Index_Team!$B:$B,Index_Team!$A:$A},2,false)</f>
        <v>Minnesota Frost</v>
      </c>
      <c r="H4" s="24">
        <v>45627.0</v>
      </c>
    </row>
    <row r="5">
      <c r="A5" s="22" t="s">
        <v>79</v>
      </c>
      <c r="B5" s="22" t="s">
        <v>78</v>
      </c>
      <c r="C5" s="22" t="s">
        <v>80</v>
      </c>
      <c r="D5" s="23" t="s">
        <v>79</v>
      </c>
      <c r="E5" s="23" t="str">
        <f t="array" ref="E5">vlookup(D5,{Index_Team!$B:$B,Index_Team!$A:$A},2,false)</f>
        <v>Toronto Sceptres</v>
      </c>
      <c r="F5" s="23" t="s">
        <v>80</v>
      </c>
      <c r="G5" s="23" t="str">
        <f t="array" ref="G5">vlookup(F5,{Index_Team!$B:$B,Index_Team!$A:$A},2,false)</f>
        <v>Ottawa Charge</v>
      </c>
      <c r="H5" s="24">
        <v>45629.0</v>
      </c>
    </row>
    <row r="6">
      <c r="A6" s="22" t="s">
        <v>83</v>
      </c>
      <c r="B6" s="22" t="s">
        <v>78</v>
      </c>
      <c r="C6" s="22" t="s">
        <v>77</v>
      </c>
      <c r="D6" s="23" t="s">
        <v>83</v>
      </c>
      <c r="E6" s="23" t="str">
        <f t="array" ref="E6">vlookup(D6,{Index_Team!$B:$B,Index_Team!$A:$A},2,false)</f>
        <v>Minnesota Frost</v>
      </c>
      <c r="F6" s="23" t="s">
        <v>77</v>
      </c>
      <c r="G6" s="23" t="str">
        <f t="array" ref="G6">vlookup(F6,{Index_Team!$B:$B,Index_Team!$A:$A},2,false)</f>
        <v>Boston Fleet</v>
      </c>
      <c r="H6" s="24">
        <v>45630.0</v>
      </c>
    </row>
    <row r="7">
      <c r="A7" s="22" t="s">
        <v>82</v>
      </c>
      <c r="B7" s="22" t="s">
        <v>78</v>
      </c>
      <c r="C7" s="22" t="s">
        <v>76</v>
      </c>
      <c r="D7" s="23" t="s">
        <v>82</v>
      </c>
      <c r="E7" s="23" t="str">
        <f t="array" ref="E7">vlookup(D7,{Index_Team!$B:$B,Index_Team!$A:$A},2,false)</f>
        <v>New York Sirens</v>
      </c>
      <c r="F7" s="23" t="s">
        <v>81</v>
      </c>
      <c r="G7" s="23" t="str">
        <f t="array" ref="G7">vlookup(F7,{Index_Team!$B:$B,Index_Team!$A:$A},2,false)</f>
        <v>Montreal Victoire</v>
      </c>
      <c r="H7" s="24">
        <v>45630.0</v>
      </c>
    </row>
    <row r="8">
      <c r="A8" s="22" t="s">
        <v>76</v>
      </c>
      <c r="B8" s="22" t="s">
        <v>78</v>
      </c>
      <c r="C8" s="22" t="s">
        <v>80</v>
      </c>
      <c r="D8" s="23" t="s">
        <v>81</v>
      </c>
      <c r="E8" s="23" t="str">
        <f t="array" ref="E8">vlookup(D8,{Index_Team!$B:$B,Index_Team!$A:$A},2,false)</f>
        <v>Montreal Victoire</v>
      </c>
      <c r="F8" s="23" t="s">
        <v>80</v>
      </c>
      <c r="G8" s="23" t="str">
        <f t="array" ref="G8">vlookup(F8,{Index_Team!$B:$B,Index_Team!$A:$A},2,false)</f>
        <v>Ottawa Charge</v>
      </c>
      <c r="H8" s="24">
        <v>45632.0</v>
      </c>
    </row>
    <row r="9">
      <c r="A9" s="22" t="s">
        <v>83</v>
      </c>
      <c r="B9" s="22" t="s">
        <v>78</v>
      </c>
      <c r="C9" s="22" t="s">
        <v>79</v>
      </c>
      <c r="D9" s="23" t="s">
        <v>83</v>
      </c>
      <c r="E9" s="23" t="str">
        <f t="array" ref="E9">vlookup(D9,{Index_Team!$B:$B,Index_Team!$A:$A},2,false)</f>
        <v>Minnesota Frost</v>
      </c>
      <c r="F9" s="23" t="s">
        <v>79</v>
      </c>
      <c r="G9" s="23" t="str">
        <f t="array" ref="G9">vlookup(F9,{Index_Team!$B:$B,Index_Team!$A:$A},2,false)</f>
        <v>Toronto Sceptres</v>
      </c>
      <c r="H9" s="24">
        <v>45633.0</v>
      </c>
    </row>
    <row r="10">
      <c r="A10" s="22" t="s">
        <v>82</v>
      </c>
      <c r="B10" s="22" t="s">
        <v>78</v>
      </c>
      <c r="C10" s="22" t="s">
        <v>77</v>
      </c>
      <c r="D10" s="23" t="s">
        <v>82</v>
      </c>
      <c r="E10" s="23" t="str">
        <f t="array" ref="E10">vlookup(D10,{Index_Team!$B:$B,Index_Team!$A:$A},2,false)</f>
        <v>New York Sirens</v>
      </c>
      <c r="F10" s="23" t="s">
        <v>77</v>
      </c>
      <c r="G10" s="23" t="str">
        <f t="array" ref="G10">vlookup(F10,{Index_Team!$B:$B,Index_Team!$A:$A},2,false)</f>
        <v>Boston Fleet</v>
      </c>
      <c r="H10" s="24">
        <v>45634.0</v>
      </c>
    </row>
    <row r="11">
      <c r="A11" s="22" t="s">
        <v>80</v>
      </c>
      <c r="B11" s="22" t="s">
        <v>78</v>
      </c>
      <c r="C11" s="22" t="s">
        <v>77</v>
      </c>
      <c r="D11" s="23" t="s">
        <v>80</v>
      </c>
      <c r="E11" s="23" t="str">
        <f t="array" ref="E11">vlookup(D11,{Index_Team!$B:$B,Index_Team!$A:$A},2,false)</f>
        <v>Ottawa Charge</v>
      </c>
      <c r="F11" s="23" t="s">
        <v>77</v>
      </c>
      <c r="G11" s="23" t="str">
        <f t="array" ref="G11">vlookup(F11,{Index_Team!$B:$B,Index_Team!$A:$A},2,false)</f>
        <v>Boston Fleet</v>
      </c>
      <c r="H11" s="24">
        <v>45643.0</v>
      </c>
    </row>
    <row r="12">
      <c r="A12" s="22" t="s">
        <v>79</v>
      </c>
      <c r="B12" s="22" t="s">
        <v>78</v>
      </c>
      <c r="C12" s="22" t="s">
        <v>82</v>
      </c>
      <c r="D12" s="23" t="s">
        <v>79</v>
      </c>
      <c r="E12" s="23" t="str">
        <f t="array" ref="E12">vlookup(D12,{Index_Team!$B:$B,Index_Team!$A:$A},2,false)</f>
        <v>Toronto Sceptres</v>
      </c>
      <c r="F12" s="23" t="s">
        <v>82</v>
      </c>
      <c r="G12" s="23" t="str">
        <f t="array" ref="G12">vlookup(F12,{Index_Team!$B:$B,Index_Team!$A:$A},2,false)</f>
        <v>New York Sirens</v>
      </c>
      <c r="H12" s="24">
        <v>45644.0</v>
      </c>
    </row>
    <row r="13">
      <c r="A13" s="22" t="s">
        <v>80</v>
      </c>
      <c r="B13" s="22" t="s">
        <v>78</v>
      </c>
      <c r="C13" s="22" t="s">
        <v>83</v>
      </c>
      <c r="D13" s="23" t="s">
        <v>80</v>
      </c>
      <c r="E13" s="23" t="str">
        <f t="array" ref="E13">vlookup(D13,{Index_Team!$B:$B,Index_Team!$A:$A},2,false)</f>
        <v>Ottawa Charge</v>
      </c>
      <c r="F13" s="23" t="s">
        <v>83</v>
      </c>
      <c r="G13" s="23" t="str">
        <f t="array" ref="G13">vlookup(F13,{Index_Team!$B:$B,Index_Team!$A:$A},2,false)</f>
        <v>Minnesota Frost</v>
      </c>
      <c r="H13" s="24">
        <v>45645.0</v>
      </c>
    </row>
    <row r="14">
      <c r="A14" s="22" t="s">
        <v>76</v>
      </c>
      <c r="B14" s="22" t="s">
        <v>78</v>
      </c>
      <c r="C14" s="22" t="s">
        <v>79</v>
      </c>
      <c r="D14" s="23" t="s">
        <v>81</v>
      </c>
      <c r="E14" s="23" t="str">
        <f t="array" ref="E14">vlookup(D14,{Index_Team!$B:$B,Index_Team!$A:$A},2,false)</f>
        <v>Montreal Victoire</v>
      </c>
      <c r="F14" s="23" t="s">
        <v>79</v>
      </c>
      <c r="G14" s="23" t="str">
        <f t="array" ref="G14">vlookup(F14,{Index_Team!$B:$B,Index_Team!$A:$A},2,false)</f>
        <v>Toronto Sceptres</v>
      </c>
      <c r="H14" s="24">
        <v>45647.0</v>
      </c>
    </row>
    <row r="15">
      <c r="A15" s="22" t="s">
        <v>83</v>
      </c>
      <c r="B15" s="22" t="s">
        <v>78</v>
      </c>
      <c r="C15" s="22" t="s">
        <v>82</v>
      </c>
      <c r="D15" s="23" t="s">
        <v>83</v>
      </c>
      <c r="E15" s="23" t="str">
        <f t="array" ref="E15">vlookup(D15,{Index_Team!$B:$B,Index_Team!$A:$A},2,false)</f>
        <v>Minnesota Frost</v>
      </c>
      <c r="F15" s="23" t="s">
        <v>82</v>
      </c>
      <c r="G15" s="23" t="str">
        <f t="array" ref="G15">vlookup(F15,{Index_Team!$B:$B,Index_Team!$A:$A},2,false)</f>
        <v>New York Sirens</v>
      </c>
      <c r="H15" s="24">
        <v>45648.0</v>
      </c>
    </row>
    <row r="16">
      <c r="A16" s="22" t="s">
        <v>77</v>
      </c>
      <c r="B16" s="22" t="s">
        <v>78</v>
      </c>
      <c r="C16" s="22" t="s">
        <v>79</v>
      </c>
      <c r="D16" s="23" t="s">
        <v>77</v>
      </c>
      <c r="E16" s="23" t="str">
        <f t="array" ref="E16">vlookup(D16,{Index_Team!$B:$B,Index_Team!$A:$A},2,false)</f>
        <v>Boston Fleet</v>
      </c>
      <c r="F16" s="23" t="s">
        <v>79</v>
      </c>
      <c r="G16" s="23" t="str">
        <f t="array" ref="G16">vlookup(F16,{Index_Team!$B:$B,Index_Team!$A:$A},2,false)</f>
        <v>Toronto Sceptres</v>
      </c>
      <c r="H16" s="24">
        <v>45653.0</v>
      </c>
    </row>
    <row r="17">
      <c r="A17" s="22" t="s">
        <v>76</v>
      </c>
      <c r="B17" s="22" t="s">
        <v>78</v>
      </c>
      <c r="C17" s="22" t="s">
        <v>83</v>
      </c>
      <c r="D17" s="23" t="s">
        <v>81</v>
      </c>
      <c r="E17" s="23" t="str">
        <f t="array" ref="E17">vlookup(D17,{Index_Team!$B:$B,Index_Team!$A:$A},2,false)</f>
        <v>Montreal Victoire</v>
      </c>
      <c r="F17" s="23" t="s">
        <v>83</v>
      </c>
      <c r="G17" s="23" t="str">
        <f t="array" ref="G17">vlookup(F17,{Index_Team!$B:$B,Index_Team!$A:$A},2,false)</f>
        <v>Minnesota Frost</v>
      </c>
      <c r="H17" s="24">
        <v>45654.0</v>
      </c>
    </row>
    <row r="18">
      <c r="A18" s="22" t="s">
        <v>80</v>
      </c>
      <c r="B18" s="22" t="s">
        <v>78</v>
      </c>
      <c r="C18" s="22" t="s">
        <v>82</v>
      </c>
      <c r="D18" s="23" t="s">
        <v>80</v>
      </c>
      <c r="E18" s="23" t="str">
        <f t="array" ref="E18">vlookup(D18,{Index_Team!$B:$B,Index_Team!$A:$A},2,false)</f>
        <v>Ottawa Charge</v>
      </c>
      <c r="F18" s="23" t="s">
        <v>82</v>
      </c>
      <c r="G18" s="23" t="str">
        <f t="array" ref="G18">vlookup(F18,{Index_Team!$B:$B,Index_Team!$A:$A},2,false)</f>
        <v>New York Sirens</v>
      </c>
      <c r="H18" s="24">
        <v>45655.0</v>
      </c>
    </row>
    <row r="19">
      <c r="A19" s="22" t="s">
        <v>77</v>
      </c>
      <c r="B19" s="22" t="s">
        <v>78</v>
      </c>
      <c r="C19" s="22" t="s">
        <v>76</v>
      </c>
      <c r="D19" s="23" t="s">
        <v>77</v>
      </c>
      <c r="E19" s="23" t="str">
        <f t="array" ref="E19">vlookup(D19,{Index_Team!$B:$B,Index_Team!$A:$A},2,false)</f>
        <v>Boston Fleet</v>
      </c>
      <c r="F19" s="23" t="s">
        <v>81</v>
      </c>
      <c r="G19" s="23" t="str">
        <f t="array" ref="G19">vlookup(F19,{Index_Team!$B:$B,Index_Team!$A:$A},2,false)</f>
        <v>Montreal Victoire</v>
      </c>
      <c r="H19" s="24">
        <v>45656.0</v>
      </c>
    </row>
    <row r="20">
      <c r="A20" s="22" t="s">
        <v>80</v>
      </c>
      <c r="B20" s="22" t="s">
        <v>78</v>
      </c>
      <c r="C20" s="22" t="s">
        <v>79</v>
      </c>
      <c r="D20" s="23" t="s">
        <v>80</v>
      </c>
      <c r="E20" s="23" t="str">
        <f t="array" ref="E20">vlookup(D20,{Index_Team!$B:$B,Index_Team!$A:$A},2,false)</f>
        <v>Ottawa Charge</v>
      </c>
      <c r="F20" s="23" t="s">
        <v>79</v>
      </c>
      <c r="G20" s="23" t="str">
        <f t="array" ref="G20">vlookup(F20,{Index_Team!$B:$B,Index_Team!$A:$A},2,false)</f>
        <v>Toronto Sceptres</v>
      </c>
      <c r="H20" s="24">
        <v>45657.0</v>
      </c>
    </row>
    <row r="21">
      <c r="A21" s="22" t="s">
        <v>77</v>
      </c>
      <c r="B21" s="22" t="s">
        <v>78</v>
      </c>
      <c r="C21" s="22" t="s">
        <v>83</v>
      </c>
      <c r="D21" s="23" t="s">
        <v>77</v>
      </c>
      <c r="E21" s="23" t="str">
        <f t="array" ref="E21">vlookup(D21,{Index_Team!$B:$B,Index_Team!$A:$A},2,false)</f>
        <v>Boston Fleet</v>
      </c>
      <c r="F21" s="23" t="s">
        <v>83</v>
      </c>
      <c r="G21" s="23" t="str">
        <f t="array" ref="G21">vlookup(F21,{Index_Team!$B:$B,Index_Team!$A:$A},2,false)</f>
        <v>Minnesota Frost</v>
      </c>
      <c r="H21" s="24">
        <v>45659.0</v>
      </c>
    </row>
    <row r="22">
      <c r="A22" s="22" t="s">
        <v>82</v>
      </c>
      <c r="B22" s="22" t="s">
        <v>78</v>
      </c>
      <c r="C22" s="22" t="s">
        <v>83</v>
      </c>
      <c r="D22" s="23" t="s">
        <v>82</v>
      </c>
      <c r="E22" s="23" t="str">
        <f t="array" ref="E22">vlookup(D22,{Index_Team!$B:$B,Index_Team!$A:$A},2,false)</f>
        <v>New York Sirens</v>
      </c>
      <c r="F22" s="23" t="s">
        <v>83</v>
      </c>
      <c r="G22" s="23" t="str">
        <f t="array" ref="G22">vlookup(F22,{Index_Team!$B:$B,Index_Team!$A:$A},2,false)</f>
        <v>Minnesota Frost</v>
      </c>
      <c r="H22" s="24">
        <v>45661.0</v>
      </c>
    </row>
    <row r="23">
      <c r="A23" s="22" t="s">
        <v>76</v>
      </c>
      <c r="B23" s="22" t="s">
        <v>78</v>
      </c>
      <c r="C23" s="22" t="s">
        <v>77</v>
      </c>
      <c r="D23" s="23" t="s">
        <v>81</v>
      </c>
      <c r="E23" s="23" t="str">
        <f t="array" ref="E23">vlookup(D23,{Index_Team!$B:$B,Index_Team!$A:$A},2,false)</f>
        <v>Montreal Victoire</v>
      </c>
      <c r="F23" s="23" t="s">
        <v>77</v>
      </c>
      <c r="G23" s="23" t="str">
        <f t="array" ref="G23">vlookup(F23,{Index_Team!$B:$B,Index_Team!$A:$A},2,false)</f>
        <v>Boston Fleet</v>
      </c>
      <c r="H23" s="24">
        <v>45662.0</v>
      </c>
    </row>
    <row r="24">
      <c r="A24" s="22" t="s">
        <v>80</v>
      </c>
      <c r="B24" s="22" t="s">
        <v>78</v>
      </c>
      <c r="C24" s="22" t="s">
        <v>82</v>
      </c>
      <c r="D24" s="23" t="s">
        <v>80</v>
      </c>
      <c r="E24" s="23" t="str">
        <f t="array" ref="E24">vlookup(D24,{Index_Team!$B:$B,Index_Team!$A:$A},2,false)</f>
        <v>Ottawa Charge</v>
      </c>
      <c r="F24" s="23" t="s">
        <v>82</v>
      </c>
      <c r="G24" s="23" t="str">
        <f t="array" ref="G24">vlookup(F24,{Index_Team!$B:$B,Index_Team!$A:$A},2,false)</f>
        <v>New York Sirens</v>
      </c>
      <c r="H24" s="24">
        <v>45664.0</v>
      </c>
    </row>
    <row r="25">
      <c r="A25" s="22" t="s">
        <v>77</v>
      </c>
      <c r="B25" s="22" t="s">
        <v>78</v>
      </c>
      <c r="C25" s="22" t="s">
        <v>83</v>
      </c>
      <c r="D25" s="23" t="s">
        <v>77</v>
      </c>
      <c r="E25" s="23" t="str">
        <f t="array" ref="E25">vlookup(D25,{Index_Team!$B:$B,Index_Team!$A:$A},2,false)</f>
        <v>Boston Fleet</v>
      </c>
      <c r="F25" s="23" t="s">
        <v>83</v>
      </c>
      <c r="G25" s="23" t="str">
        <f t="array" ref="G25">vlookup(F25,{Index_Team!$B:$B,Index_Team!$A:$A},2,false)</f>
        <v>Minnesota Frost</v>
      </c>
      <c r="H25" s="24">
        <v>45665.0</v>
      </c>
    </row>
    <row r="26">
      <c r="A26" s="22" t="s">
        <v>76</v>
      </c>
      <c r="B26" s="22" t="s">
        <v>78</v>
      </c>
      <c r="C26" s="22" t="s">
        <v>79</v>
      </c>
      <c r="D26" s="23" t="s">
        <v>81</v>
      </c>
      <c r="E26" s="23" t="str">
        <f t="array" ref="E26">vlookup(D26,{Index_Team!$B:$B,Index_Team!$A:$A},2,false)</f>
        <v>Montreal Victoire</v>
      </c>
      <c r="F26" s="23" t="s">
        <v>79</v>
      </c>
      <c r="G26" s="23" t="str">
        <f t="array" ref="G26">vlookup(F26,{Index_Team!$B:$B,Index_Team!$A:$A},2,false)</f>
        <v>Toronto Sceptres</v>
      </c>
      <c r="H26" s="24">
        <v>45665.0</v>
      </c>
    </row>
    <row r="27">
      <c r="A27" s="22" t="s">
        <v>77</v>
      </c>
      <c r="B27" s="22" t="s">
        <v>78</v>
      </c>
      <c r="C27" s="22" t="s">
        <v>80</v>
      </c>
      <c r="D27" s="23" t="s">
        <v>77</v>
      </c>
      <c r="E27" s="23" t="str">
        <f t="array" ref="E27">vlookup(D27,{Index_Team!$B:$B,Index_Team!$A:$A},2,false)</f>
        <v>Boston Fleet</v>
      </c>
      <c r="F27" s="23" t="s">
        <v>80</v>
      </c>
      <c r="G27" s="23" t="str">
        <f t="array" ref="G27">vlookup(F27,{Index_Team!$B:$B,Index_Team!$A:$A},2,false)</f>
        <v>Ottawa Charge</v>
      </c>
      <c r="H27" s="24">
        <v>45668.0</v>
      </c>
    </row>
    <row r="28">
      <c r="A28" s="22" t="s">
        <v>79</v>
      </c>
      <c r="B28" s="22" t="s">
        <v>78</v>
      </c>
      <c r="C28" s="22" t="s">
        <v>82</v>
      </c>
      <c r="D28" s="23" t="s">
        <v>79</v>
      </c>
      <c r="E28" s="23" t="str">
        <f t="array" ref="E28">vlookup(D28,{Index_Team!$B:$B,Index_Team!$A:$A},2,false)</f>
        <v>Toronto Sceptres</v>
      </c>
      <c r="F28" s="23" t="s">
        <v>82</v>
      </c>
      <c r="G28" s="23" t="str">
        <f t="array" ref="G28">vlookup(F28,{Index_Team!$B:$B,Index_Team!$A:$A},2,false)</f>
        <v>New York Sirens</v>
      </c>
      <c r="H28" s="24">
        <v>45669.0</v>
      </c>
    </row>
    <row r="29">
      <c r="A29" s="22" t="s">
        <v>76</v>
      </c>
      <c r="B29" s="22" t="s">
        <v>78</v>
      </c>
      <c r="C29" s="22" t="s">
        <v>83</v>
      </c>
      <c r="D29" s="23" t="s">
        <v>81</v>
      </c>
      <c r="E29" s="23" t="str">
        <f t="array" ref="E29">vlookup(D29,{Index_Team!$B:$B,Index_Team!$A:$A},2,false)</f>
        <v>Montreal Victoire</v>
      </c>
      <c r="F29" s="23" t="s">
        <v>83</v>
      </c>
      <c r="G29" s="23" t="str">
        <f t="array" ref="G29">vlookup(F29,{Index_Team!$B:$B,Index_Team!$A:$A},2,false)</f>
        <v>Minnesota Frost</v>
      </c>
      <c r="H29" s="24">
        <v>45669.0</v>
      </c>
    </row>
    <row r="30">
      <c r="A30" s="22" t="s">
        <v>79</v>
      </c>
      <c r="B30" s="22" t="s">
        <v>78</v>
      </c>
      <c r="C30" s="22" t="s">
        <v>80</v>
      </c>
      <c r="D30" s="23" t="s">
        <v>79</v>
      </c>
      <c r="E30" s="23" t="str">
        <f t="array" ref="E30">vlookup(D30,{Index_Team!$B:$B,Index_Team!$A:$A},2,false)</f>
        <v>Toronto Sceptres</v>
      </c>
      <c r="F30" s="23" t="s">
        <v>80</v>
      </c>
      <c r="G30" s="23" t="str">
        <f t="array" ref="G30">vlookup(F30,{Index_Team!$B:$B,Index_Team!$A:$A},2,false)</f>
        <v>Ottawa Charge</v>
      </c>
      <c r="H30" s="24">
        <v>45671.0</v>
      </c>
    </row>
    <row r="31">
      <c r="A31" s="22" t="s">
        <v>83</v>
      </c>
      <c r="B31" s="22" t="s">
        <v>78</v>
      </c>
      <c r="C31" s="22" t="s">
        <v>82</v>
      </c>
      <c r="D31" s="23" t="s">
        <v>83</v>
      </c>
      <c r="E31" s="23" t="str">
        <f t="array" ref="E31">vlookup(D31,{Index_Team!$B:$B,Index_Team!$A:$A},2,false)</f>
        <v>Minnesota Frost</v>
      </c>
      <c r="F31" s="23" t="s">
        <v>82</v>
      </c>
      <c r="G31" s="23" t="str">
        <f t="array" ref="G31">vlookup(F31,{Index_Team!$B:$B,Index_Team!$A:$A},2,false)</f>
        <v>New York Sirens</v>
      </c>
      <c r="H31" s="24">
        <v>45672.0</v>
      </c>
    </row>
    <row r="32">
      <c r="A32" s="22" t="s">
        <v>83</v>
      </c>
      <c r="B32" s="22" t="s">
        <v>78</v>
      </c>
      <c r="C32" s="22" t="s">
        <v>76</v>
      </c>
      <c r="D32" s="23" t="s">
        <v>83</v>
      </c>
      <c r="E32" s="23" t="str">
        <f t="array" ref="E32">vlookup(D32,{Index_Team!$B:$B,Index_Team!$A:$A},2,false)</f>
        <v>Minnesota Frost</v>
      </c>
      <c r="F32" s="23" t="s">
        <v>81</v>
      </c>
      <c r="G32" s="23" t="str">
        <f t="array" ref="G32">vlookup(F32,{Index_Team!$B:$B,Index_Team!$A:$A},2,false)</f>
        <v>Montreal Victoire</v>
      </c>
      <c r="H32" s="24">
        <v>45674.0</v>
      </c>
    </row>
    <row r="33">
      <c r="A33" s="22" t="s">
        <v>80</v>
      </c>
      <c r="B33" s="22" t="s">
        <v>78</v>
      </c>
      <c r="C33" s="22" t="s">
        <v>76</v>
      </c>
      <c r="D33" s="23" t="s">
        <v>80</v>
      </c>
      <c r="E33" s="23" t="str">
        <f t="array" ref="E33">vlookup(D33,{Index_Team!$B:$B,Index_Team!$A:$A},2,false)</f>
        <v>Ottawa Charge</v>
      </c>
      <c r="F33" s="23" t="s">
        <v>81</v>
      </c>
      <c r="G33" s="23" t="str">
        <f t="array" ref="G33">vlookup(F33,{Index_Team!$B:$B,Index_Team!$A:$A},2,false)</f>
        <v>Montreal Victoire</v>
      </c>
      <c r="H33" s="24">
        <v>45676.0</v>
      </c>
    </row>
    <row r="34">
      <c r="A34" s="22" t="s">
        <v>80</v>
      </c>
      <c r="B34" s="22" t="s">
        <v>78</v>
      </c>
      <c r="C34" s="22" t="s">
        <v>83</v>
      </c>
      <c r="D34" s="23" t="s">
        <v>80</v>
      </c>
      <c r="E34" s="23" t="str">
        <f t="array" ref="E34">vlookup(D34,{Index_Team!$B:$B,Index_Team!$A:$A},2,false)</f>
        <v>Ottawa Charge</v>
      </c>
      <c r="F34" s="23" t="s">
        <v>83</v>
      </c>
      <c r="G34" s="23" t="str">
        <f t="array" ref="G34">vlookup(F34,{Index_Team!$B:$B,Index_Team!$A:$A},2,false)</f>
        <v>Minnesota Frost</v>
      </c>
      <c r="H34" s="24">
        <v>45678.0</v>
      </c>
    </row>
    <row r="35">
      <c r="A35" s="22" t="s">
        <v>79</v>
      </c>
      <c r="B35" s="22" t="s">
        <v>78</v>
      </c>
      <c r="C35" s="22" t="s">
        <v>77</v>
      </c>
      <c r="D35" s="23" t="s">
        <v>79</v>
      </c>
      <c r="E35" s="23" t="str">
        <f t="array" ref="E35">vlookup(D35,{Index_Team!$B:$B,Index_Team!$A:$A},2,false)</f>
        <v>Toronto Sceptres</v>
      </c>
      <c r="F35" s="23" t="s">
        <v>77</v>
      </c>
      <c r="G35" s="23" t="str">
        <f t="array" ref="G35">vlookup(F35,{Index_Team!$B:$B,Index_Team!$A:$A},2,false)</f>
        <v>Boston Fleet</v>
      </c>
      <c r="H35" s="24">
        <v>45679.0</v>
      </c>
    </row>
    <row r="36">
      <c r="A36" s="22" t="s">
        <v>82</v>
      </c>
      <c r="B36" s="22" t="s">
        <v>78</v>
      </c>
      <c r="C36" s="22" t="s">
        <v>79</v>
      </c>
      <c r="D36" s="23" t="s">
        <v>82</v>
      </c>
      <c r="E36" s="23" t="str">
        <f t="array" ref="E36">vlookup(D36,{Index_Team!$B:$B,Index_Team!$A:$A},2,false)</f>
        <v>New York Sirens</v>
      </c>
      <c r="F36" s="23" t="s">
        <v>79</v>
      </c>
      <c r="G36" s="23" t="str">
        <f t="array" ref="G36">vlookup(F36,{Index_Team!$B:$B,Index_Team!$A:$A},2,false)</f>
        <v>Toronto Sceptres</v>
      </c>
      <c r="H36" s="24">
        <v>45682.0</v>
      </c>
    </row>
    <row r="37">
      <c r="A37" s="22" t="s">
        <v>77</v>
      </c>
      <c r="B37" s="22" t="s">
        <v>78</v>
      </c>
      <c r="C37" s="22" t="s">
        <v>83</v>
      </c>
      <c r="D37" s="23" t="s">
        <v>77</v>
      </c>
      <c r="E37" s="23" t="str">
        <f t="array" ref="E37">vlookup(D37,{Index_Team!$B:$B,Index_Team!$A:$A},2,false)</f>
        <v>Boston Fleet</v>
      </c>
      <c r="F37" s="23" t="s">
        <v>83</v>
      </c>
      <c r="G37" s="23" t="str">
        <f t="array" ref="G37">vlookup(F37,{Index_Team!$B:$B,Index_Team!$A:$A},2,false)</f>
        <v>Minnesota Frost</v>
      </c>
      <c r="H37" s="24">
        <v>45683.0</v>
      </c>
    </row>
    <row r="38">
      <c r="A38" s="22" t="s">
        <v>82</v>
      </c>
      <c r="B38" s="22" t="s">
        <v>78</v>
      </c>
      <c r="C38" s="22" t="s">
        <v>80</v>
      </c>
      <c r="D38" s="23" t="s">
        <v>82</v>
      </c>
      <c r="E38" s="23" t="str">
        <f t="array" ref="E38">vlookup(D38,{Index_Team!$B:$B,Index_Team!$A:$A},2,false)</f>
        <v>New York Sirens</v>
      </c>
      <c r="F38" s="23" t="s">
        <v>80</v>
      </c>
      <c r="G38" s="23" t="str">
        <f t="array" ref="G38">vlookup(F38,{Index_Team!$B:$B,Index_Team!$A:$A},2,false)</f>
        <v>Ottawa Charge</v>
      </c>
      <c r="H38" s="24">
        <v>45684.0</v>
      </c>
    </row>
    <row r="39">
      <c r="A39" s="22" t="s">
        <v>79</v>
      </c>
      <c r="B39" s="22" t="s">
        <v>78</v>
      </c>
      <c r="C39" s="22" t="s">
        <v>83</v>
      </c>
      <c r="D39" s="23" t="s">
        <v>79</v>
      </c>
      <c r="E39" s="23" t="str">
        <f t="array" ref="E39">vlookup(D39,{Index_Team!$B:$B,Index_Team!$A:$A},2,false)</f>
        <v>Toronto Sceptres</v>
      </c>
      <c r="F39" s="23" t="s">
        <v>83</v>
      </c>
      <c r="G39" s="23" t="str">
        <f t="array" ref="G39">vlookup(F39,{Index_Team!$B:$B,Index_Team!$A:$A},2,false)</f>
        <v>Minnesota Frost</v>
      </c>
      <c r="H39" s="24">
        <v>45685.0</v>
      </c>
    </row>
    <row r="40">
      <c r="A40" s="22" t="s">
        <v>80</v>
      </c>
      <c r="B40" s="22" t="s">
        <v>78</v>
      </c>
      <c r="C40" s="22" t="s">
        <v>76</v>
      </c>
      <c r="D40" s="23" t="s">
        <v>80</v>
      </c>
      <c r="E40" s="23" t="str">
        <f t="array" ref="E40">vlookup(D40,{Index_Team!$B:$B,Index_Team!$A:$A},2,false)</f>
        <v>Ottawa Charge</v>
      </c>
      <c r="F40" s="23" t="s">
        <v>81</v>
      </c>
      <c r="G40" s="23" t="str">
        <f t="array" ref="G40">vlookup(F40,{Index_Team!$B:$B,Index_Team!$A:$A},2,false)</f>
        <v>Montreal Victoire</v>
      </c>
      <c r="H40" s="24">
        <v>45686.0</v>
      </c>
    </row>
    <row r="41">
      <c r="A41" s="22" t="s">
        <v>79</v>
      </c>
      <c r="B41" s="22" t="s">
        <v>78</v>
      </c>
      <c r="C41" s="22" t="s">
        <v>76</v>
      </c>
      <c r="D41" s="23" t="s">
        <v>79</v>
      </c>
      <c r="E41" s="23" t="str">
        <f t="array" ref="E41">vlookup(D41,{Index_Team!$B:$B,Index_Team!$A:$A},2,false)</f>
        <v>Toronto Sceptres</v>
      </c>
      <c r="F41" s="23" t="s">
        <v>81</v>
      </c>
      <c r="G41" s="23" t="str">
        <f t="array" ref="G41">vlookup(F41,{Index_Team!$B:$B,Index_Team!$A:$A},2,false)</f>
        <v>Montreal Victoire</v>
      </c>
      <c r="H41" s="24">
        <v>45687.0</v>
      </c>
    </row>
    <row r="42">
      <c r="A42" s="22" t="s">
        <v>82</v>
      </c>
      <c r="B42" s="22" t="s">
        <v>78</v>
      </c>
      <c r="C42" s="22" t="s">
        <v>77</v>
      </c>
      <c r="D42" s="23" t="s">
        <v>82</v>
      </c>
      <c r="E42" s="23" t="str">
        <f t="array" ref="E42">vlookup(D42,{Index_Team!$B:$B,Index_Team!$A:$A},2,false)</f>
        <v>New York Sirens</v>
      </c>
      <c r="F42" s="23" t="s">
        <v>77</v>
      </c>
      <c r="G42" s="23" t="str">
        <f t="array" ref="G42">vlookup(F42,{Index_Team!$B:$B,Index_Team!$A:$A},2,false)</f>
        <v>Boston Fleet</v>
      </c>
      <c r="H42" s="24">
        <v>45688.0</v>
      </c>
    </row>
    <row r="43">
      <c r="A43" s="22" t="s">
        <v>80</v>
      </c>
      <c r="B43" s="22" t="s">
        <v>78</v>
      </c>
      <c r="C43" s="22" t="s">
        <v>79</v>
      </c>
      <c r="D43" s="23" t="s">
        <v>80</v>
      </c>
      <c r="E43" s="23" t="str">
        <f t="array" ref="E43">vlookup(D43,{Index_Team!$B:$B,Index_Team!$A:$A},2,false)</f>
        <v>Ottawa Charge</v>
      </c>
      <c r="F43" s="23" t="s">
        <v>79</v>
      </c>
      <c r="G43" s="23" t="str">
        <f t="array" ref="G43">vlookup(F43,{Index_Team!$B:$B,Index_Team!$A:$A},2,false)</f>
        <v>Toronto Sceptres</v>
      </c>
      <c r="H43" s="24">
        <v>45689.0</v>
      </c>
    </row>
    <row r="44">
      <c r="A44" s="22" t="s">
        <v>76</v>
      </c>
      <c r="B44" s="22" t="s">
        <v>78</v>
      </c>
      <c r="C44" s="22" t="s">
        <v>82</v>
      </c>
      <c r="D44" s="23" t="s">
        <v>81</v>
      </c>
      <c r="E44" s="23" t="str">
        <f t="array" ref="E44">vlookup(D44,{Index_Team!$B:$B,Index_Team!$A:$A},2,false)</f>
        <v>Montreal Victoire</v>
      </c>
      <c r="F44" s="23" t="s">
        <v>82</v>
      </c>
      <c r="G44" s="23" t="str">
        <f t="array" ref="G44">vlookup(F44,{Index_Team!$B:$B,Index_Team!$A:$A},2,false)</f>
        <v>New York Sirens</v>
      </c>
      <c r="H44" s="24">
        <v>45690.0</v>
      </c>
    </row>
    <row r="45">
      <c r="A45" s="22" t="s">
        <v>83</v>
      </c>
      <c r="B45" s="22" t="s">
        <v>78</v>
      </c>
      <c r="C45" s="22" t="s">
        <v>79</v>
      </c>
      <c r="D45" s="23" t="s">
        <v>83</v>
      </c>
      <c r="E45" s="23" t="str">
        <f t="array" ref="E45">vlookup(D45,{Index_Team!$B:$B,Index_Team!$A:$A},2,false)</f>
        <v>Minnesota Frost</v>
      </c>
      <c r="F45" s="23" t="s">
        <v>79</v>
      </c>
      <c r="G45" s="23" t="str">
        <f t="array" ref="G45">vlookup(F45,{Index_Team!$B:$B,Index_Team!$A:$A},2,false)</f>
        <v>Toronto Sceptres</v>
      </c>
      <c r="H45" s="24">
        <v>45699.0</v>
      </c>
    </row>
    <row r="46">
      <c r="A46" s="22" t="s">
        <v>77</v>
      </c>
      <c r="B46" s="22" t="s">
        <v>78</v>
      </c>
      <c r="C46" s="22" t="s">
        <v>82</v>
      </c>
      <c r="D46" s="23" t="s">
        <v>77</v>
      </c>
      <c r="E46" s="23" t="str">
        <f t="array" ref="E46">vlookup(D46,{Index_Team!$B:$B,Index_Team!$A:$A},2,false)</f>
        <v>Boston Fleet</v>
      </c>
      <c r="F46" s="23" t="s">
        <v>82</v>
      </c>
      <c r="G46" s="23" t="str">
        <f t="array" ref="G46">vlookup(F46,{Index_Team!$B:$B,Index_Team!$A:$A},2,false)</f>
        <v>New York Sirens</v>
      </c>
      <c r="H46" s="24">
        <v>45700.0</v>
      </c>
    </row>
    <row r="47">
      <c r="A47" s="22" t="s">
        <v>83</v>
      </c>
      <c r="B47" s="22" t="s">
        <v>78</v>
      </c>
      <c r="C47" s="22" t="s">
        <v>80</v>
      </c>
      <c r="D47" s="23" t="s">
        <v>83</v>
      </c>
      <c r="E47" s="23" t="str">
        <f t="array" ref="E47">vlookup(D47,{Index_Team!$B:$B,Index_Team!$A:$A},2,false)</f>
        <v>Minnesota Frost</v>
      </c>
      <c r="F47" s="23" t="s">
        <v>80</v>
      </c>
      <c r="G47" s="23" t="str">
        <f t="array" ref="G47">vlookup(F47,{Index_Team!$B:$B,Index_Team!$A:$A},2,false)</f>
        <v>Ottawa Charge</v>
      </c>
      <c r="H47" s="24">
        <v>45701.0</v>
      </c>
    </row>
    <row r="48">
      <c r="A48" s="22" t="s">
        <v>77</v>
      </c>
      <c r="B48" s="22" t="s">
        <v>78</v>
      </c>
      <c r="C48" s="22" t="s">
        <v>79</v>
      </c>
      <c r="D48" s="23" t="s">
        <v>77</v>
      </c>
      <c r="E48" s="23" t="str">
        <f t="array" ref="E48">vlookup(D48,{Index_Team!$B:$B,Index_Team!$A:$A},2,false)</f>
        <v>Boston Fleet</v>
      </c>
      <c r="F48" s="23" t="s">
        <v>79</v>
      </c>
      <c r="G48" s="23" t="str">
        <f t="array" ref="G48">vlookup(F48,{Index_Team!$B:$B,Index_Team!$A:$A},2,false)</f>
        <v>Toronto Sceptres</v>
      </c>
      <c r="H48" s="24">
        <v>45702.0</v>
      </c>
    </row>
    <row r="49">
      <c r="A49" s="22" t="s">
        <v>82</v>
      </c>
      <c r="B49" s="22" t="s">
        <v>78</v>
      </c>
      <c r="C49" s="22" t="s">
        <v>76</v>
      </c>
      <c r="D49" s="23" t="s">
        <v>82</v>
      </c>
      <c r="E49" s="23" t="str">
        <f t="array" ref="E49">vlookup(D49,{Index_Team!$B:$B,Index_Team!$A:$A},2,false)</f>
        <v>New York Sirens</v>
      </c>
      <c r="F49" s="23" t="s">
        <v>81</v>
      </c>
      <c r="G49" s="23" t="str">
        <f t="array" ref="G49">vlookup(F49,{Index_Team!$B:$B,Index_Team!$A:$A},2,false)</f>
        <v>Montreal Victoire</v>
      </c>
      <c r="H49" s="24">
        <v>45703.0</v>
      </c>
    </row>
    <row r="50">
      <c r="A50" s="22" t="s">
        <v>79</v>
      </c>
      <c r="B50" s="22" t="s">
        <v>78</v>
      </c>
      <c r="C50" s="22" t="s">
        <v>80</v>
      </c>
      <c r="D50" s="23" t="s">
        <v>79</v>
      </c>
      <c r="E50" s="23" t="str">
        <f t="array" ref="E50">vlookup(D50,{Index_Team!$B:$B,Index_Team!$A:$A},2,false)</f>
        <v>Toronto Sceptres</v>
      </c>
      <c r="F50" s="23" t="s">
        <v>80</v>
      </c>
      <c r="G50" s="23" t="str">
        <f t="array" ref="G50">vlookup(F50,{Index_Team!$B:$B,Index_Team!$A:$A},2,false)</f>
        <v>Ottawa Charge</v>
      </c>
      <c r="H50" s="24">
        <v>45704.0</v>
      </c>
    </row>
    <row r="51">
      <c r="A51" s="22" t="s">
        <v>83</v>
      </c>
      <c r="B51" s="22" t="s">
        <v>78</v>
      </c>
      <c r="C51" s="22" t="s">
        <v>77</v>
      </c>
      <c r="D51" s="23" t="s">
        <v>83</v>
      </c>
      <c r="E51" s="23" t="str">
        <f t="array" ref="E51">vlookup(D51,{Index_Team!$B:$B,Index_Team!$A:$A},2,false)</f>
        <v>Minnesota Frost</v>
      </c>
      <c r="F51" s="23" t="s">
        <v>77</v>
      </c>
      <c r="G51" s="23" t="str">
        <f t="array" ref="G51">vlookup(F51,{Index_Team!$B:$B,Index_Team!$A:$A},2,false)</f>
        <v>Boston Fleet</v>
      </c>
      <c r="H51" s="24">
        <v>45704.0</v>
      </c>
    </row>
    <row r="52">
      <c r="A52" s="22" t="s">
        <v>77</v>
      </c>
      <c r="B52" s="22" t="s">
        <v>78</v>
      </c>
      <c r="C52" s="22" t="s">
        <v>82</v>
      </c>
      <c r="D52" s="23" t="s">
        <v>77</v>
      </c>
      <c r="E52" s="23" t="str">
        <f t="array" ref="E52">vlookup(D52,{Index_Team!$B:$B,Index_Team!$A:$A},2,false)</f>
        <v>Boston Fleet</v>
      </c>
      <c r="F52" s="23" t="s">
        <v>82</v>
      </c>
      <c r="G52" s="23" t="str">
        <f t="array" ref="G52">vlookup(F52,{Index_Team!$B:$B,Index_Team!$A:$A},2,false)</f>
        <v>New York Sirens</v>
      </c>
      <c r="H52" s="24">
        <v>45705.0</v>
      </c>
    </row>
    <row r="53">
      <c r="A53" s="22" t="s">
        <v>83</v>
      </c>
      <c r="B53" s="22" t="s">
        <v>78</v>
      </c>
      <c r="C53" s="22" t="s">
        <v>76</v>
      </c>
      <c r="D53" s="23" t="s">
        <v>83</v>
      </c>
      <c r="E53" s="23" t="str">
        <f t="array" ref="E53">vlookup(D53,{Index_Team!$B:$B,Index_Team!$A:$A},2,false)</f>
        <v>Minnesota Frost</v>
      </c>
      <c r="F53" s="23" t="s">
        <v>81</v>
      </c>
      <c r="G53" s="23" t="str">
        <f t="array" ref="G53">vlookup(F53,{Index_Team!$B:$B,Index_Team!$A:$A},2,false)</f>
        <v>Montreal Victoire</v>
      </c>
      <c r="H53" s="24">
        <v>45706.0</v>
      </c>
    </row>
    <row r="54">
      <c r="A54" s="22" t="s">
        <v>79</v>
      </c>
      <c r="B54" s="22" t="s">
        <v>78</v>
      </c>
      <c r="C54" s="22" t="s">
        <v>82</v>
      </c>
      <c r="D54" s="23" t="s">
        <v>79</v>
      </c>
      <c r="E54" s="23" t="str">
        <f t="array" ref="E54">vlookup(D54,{Index_Team!$B:$B,Index_Team!$A:$A},2,false)</f>
        <v>Toronto Sceptres</v>
      </c>
      <c r="F54" s="23" t="s">
        <v>82</v>
      </c>
      <c r="G54" s="23" t="str">
        <f t="array" ref="G54">vlookup(F54,{Index_Team!$B:$B,Index_Team!$A:$A},2,false)</f>
        <v>New York Sirens</v>
      </c>
      <c r="H54" s="24">
        <v>45707.0</v>
      </c>
    </row>
    <row r="55">
      <c r="A55" s="22" t="s">
        <v>77</v>
      </c>
      <c r="B55" s="22" t="s">
        <v>78</v>
      </c>
      <c r="C55" s="22" t="s">
        <v>80</v>
      </c>
      <c r="D55" s="23" t="s">
        <v>77</v>
      </c>
      <c r="E55" s="23" t="str">
        <f t="array" ref="E55">vlookup(D55,{Index_Team!$B:$B,Index_Team!$A:$A},2,false)</f>
        <v>Boston Fleet</v>
      </c>
      <c r="F55" s="23" t="s">
        <v>80</v>
      </c>
      <c r="G55" s="23" t="str">
        <f t="array" ref="G55">vlookup(F55,{Index_Team!$B:$B,Index_Team!$A:$A},2,false)</f>
        <v>Ottawa Charge</v>
      </c>
      <c r="H55" s="24">
        <v>45708.0</v>
      </c>
    </row>
    <row r="56">
      <c r="A56" s="22" t="s">
        <v>76</v>
      </c>
      <c r="B56" s="22" t="s">
        <v>78</v>
      </c>
      <c r="C56" s="22" t="s">
        <v>80</v>
      </c>
      <c r="D56" s="23" t="s">
        <v>81</v>
      </c>
      <c r="E56" s="23" t="str">
        <f t="array" ref="E56">vlookup(D56,{Index_Team!$B:$B,Index_Team!$A:$A},2,false)</f>
        <v>Montreal Victoire</v>
      </c>
      <c r="F56" s="23" t="s">
        <v>80</v>
      </c>
      <c r="G56" s="23" t="str">
        <f t="array" ref="G56">vlookup(F56,{Index_Team!$B:$B,Index_Team!$A:$A},2,false)</f>
        <v>Ottawa Charge</v>
      </c>
      <c r="H56" s="24">
        <v>45710.0</v>
      </c>
    </row>
    <row r="57">
      <c r="A57" s="22" t="s">
        <v>79</v>
      </c>
      <c r="B57" s="22" t="s">
        <v>78</v>
      </c>
      <c r="C57" s="22" t="s">
        <v>83</v>
      </c>
      <c r="D57" s="23" t="s">
        <v>79</v>
      </c>
      <c r="E57" s="23" t="str">
        <f t="array" ref="E57">vlookup(D57,{Index_Team!$B:$B,Index_Team!$A:$A},2,false)</f>
        <v>Toronto Sceptres</v>
      </c>
      <c r="F57" s="23" t="s">
        <v>83</v>
      </c>
      <c r="G57" s="23" t="str">
        <f t="array" ref="G57">vlookup(F57,{Index_Team!$B:$B,Index_Team!$A:$A},2,false)</f>
        <v>Minnesota Frost</v>
      </c>
      <c r="H57" s="24">
        <v>45711.0</v>
      </c>
    </row>
    <row r="58">
      <c r="A58" s="22" t="s">
        <v>77</v>
      </c>
      <c r="B58" s="22" t="s">
        <v>78</v>
      </c>
      <c r="C58" s="22" t="s">
        <v>82</v>
      </c>
      <c r="D58" s="23" t="s">
        <v>77</v>
      </c>
      <c r="E58" s="23" t="str">
        <f t="array" ref="E58">vlookup(D58,{Index_Team!$B:$B,Index_Team!$A:$A},2,false)</f>
        <v>Boston Fleet</v>
      </c>
      <c r="F58" s="23" t="s">
        <v>82</v>
      </c>
      <c r="G58" s="23" t="str">
        <f t="array" ref="G58">vlookup(F58,{Index_Team!$B:$B,Index_Team!$A:$A},2,false)</f>
        <v>New York Sirens</v>
      </c>
      <c r="H58" s="24">
        <v>45711.0</v>
      </c>
    </row>
    <row r="59">
      <c r="A59" s="22" t="s">
        <v>79</v>
      </c>
      <c r="B59" s="22" t="s">
        <v>78</v>
      </c>
      <c r="C59" s="22" t="s">
        <v>76</v>
      </c>
      <c r="D59" s="23" t="s">
        <v>79</v>
      </c>
      <c r="E59" s="23" t="str">
        <f t="array" ref="E59">vlookup(D59,{Index_Team!$B:$B,Index_Team!$A:$A},2,false)</f>
        <v>Toronto Sceptres</v>
      </c>
      <c r="F59" s="23" t="s">
        <v>81</v>
      </c>
      <c r="G59" s="23" t="str">
        <f t="array" ref="G59">vlookup(F59,{Index_Team!$B:$B,Index_Team!$A:$A},2,false)</f>
        <v>Montreal Victoire</v>
      </c>
      <c r="H59" s="24">
        <v>45713.0</v>
      </c>
    </row>
    <row r="60">
      <c r="A60" s="22" t="s">
        <v>82</v>
      </c>
      <c r="B60" s="22" t="s">
        <v>78</v>
      </c>
      <c r="C60" s="22" t="s">
        <v>80</v>
      </c>
      <c r="D60" s="23" t="s">
        <v>82</v>
      </c>
      <c r="E60" s="23" t="str">
        <f t="array" ref="E60">vlookup(D60,{Index_Team!$B:$B,Index_Team!$A:$A},2,false)</f>
        <v>New York Sirens</v>
      </c>
      <c r="F60" s="23" t="s">
        <v>80</v>
      </c>
      <c r="G60" s="23" t="str">
        <f t="array" ref="G60">vlookup(F60,{Index_Team!$B:$B,Index_Team!$A:$A},2,false)</f>
        <v>Ottawa Charge</v>
      </c>
      <c r="H60" s="24">
        <v>45714.0</v>
      </c>
    </row>
    <row r="61">
      <c r="A61" s="22" t="s">
        <v>77</v>
      </c>
      <c r="B61" s="22" t="s">
        <v>78</v>
      </c>
      <c r="C61" s="22" t="s">
        <v>76</v>
      </c>
      <c r="D61" s="23" t="s">
        <v>77</v>
      </c>
      <c r="E61" s="23" t="str">
        <f t="array" ref="E61">vlookup(D61,{Index_Team!$B:$B,Index_Team!$A:$A},2,false)</f>
        <v>Boston Fleet</v>
      </c>
      <c r="F61" s="23" t="s">
        <v>81</v>
      </c>
      <c r="G61" s="23" t="str">
        <f t="array" ref="G61">vlookup(F61,{Index_Team!$B:$B,Index_Team!$A:$A},2,false)</f>
        <v>Montreal Victoire</v>
      </c>
      <c r="H61" s="24">
        <v>45718.0</v>
      </c>
    </row>
    <row r="62">
      <c r="A62" s="22" t="s">
        <v>83</v>
      </c>
      <c r="B62" s="22" t="s">
        <v>78</v>
      </c>
      <c r="C62" s="22" t="s">
        <v>76</v>
      </c>
      <c r="D62" s="23" t="s">
        <v>83</v>
      </c>
      <c r="E62" s="23" t="str">
        <f t="array" ref="E62">vlookup(D62,{Index_Team!$B:$B,Index_Team!$A:$A},2,false)</f>
        <v>Minnesota Frost</v>
      </c>
      <c r="F62" s="23" t="s">
        <v>81</v>
      </c>
      <c r="G62" s="23" t="str">
        <f t="array" ref="G62">vlookup(F62,{Index_Team!$B:$B,Index_Team!$A:$A},2,false)</f>
        <v>Montreal Victoire</v>
      </c>
      <c r="H62" s="24">
        <v>45721.0</v>
      </c>
    </row>
    <row r="63">
      <c r="A63" s="22" t="s">
        <v>82</v>
      </c>
      <c r="B63" s="22" t="s">
        <v>78</v>
      </c>
      <c r="C63" s="22" t="s">
        <v>77</v>
      </c>
      <c r="D63" s="23" t="s">
        <v>82</v>
      </c>
      <c r="E63" s="23" t="str">
        <f t="array" ref="E63">vlookup(D63,{Index_Team!$B:$B,Index_Team!$A:$A},2,false)</f>
        <v>New York Sirens</v>
      </c>
      <c r="F63" s="23" t="s">
        <v>77</v>
      </c>
      <c r="G63" s="23" t="str">
        <f t="array" ref="G63">vlookup(F63,{Index_Team!$B:$B,Index_Team!$A:$A},2,false)</f>
        <v>Boston Fleet</v>
      </c>
      <c r="H63" s="24">
        <v>45722.0</v>
      </c>
    </row>
    <row r="64">
      <c r="A64" s="22" t="s">
        <v>76</v>
      </c>
      <c r="B64" s="22" t="s">
        <v>78</v>
      </c>
      <c r="C64" s="22" t="s">
        <v>79</v>
      </c>
      <c r="D64" s="23" t="s">
        <v>81</v>
      </c>
      <c r="E64" s="23" t="str">
        <f t="array" ref="E64">vlookup(D64,{Index_Team!$B:$B,Index_Team!$A:$A},2,false)</f>
        <v>Montreal Victoire</v>
      </c>
      <c r="F64" s="23" t="s">
        <v>79</v>
      </c>
      <c r="G64" s="23" t="str">
        <f t="array" ref="G64">vlookup(F64,{Index_Team!$B:$B,Index_Team!$A:$A},2,false)</f>
        <v>Toronto Sceptres</v>
      </c>
      <c r="H64" s="24">
        <v>45723.0</v>
      </c>
    </row>
    <row r="65">
      <c r="A65" s="22" t="s">
        <v>80</v>
      </c>
      <c r="B65" s="22" t="s">
        <v>78</v>
      </c>
      <c r="C65" s="22" t="s">
        <v>83</v>
      </c>
      <c r="D65" s="23" t="s">
        <v>80</v>
      </c>
      <c r="E65" s="23" t="str">
        <f t="array" ref="E65">vlookup(D65,{Index_Team!$B:$B,Index_Team!$A:$A},2,false)</f>
        <v>Ottawa Charge</v>
      </c>
      <c r="F65" s="23" t="s">
        <v>83</v>
      </c>
      <c r="G65" s="23" t="str">
        <f t="array" ref="G65">vlookup(F65,{Index_Team!$B:$B,Index_Team!$A:$A},2,false)</f>
        <v>Minnesota Frost</v>
      </c>
      <c r="H65" s="24">
        <v>45724.0</v>
      </c>
    </row>
    <row r="66">
      <c r="A66" s="22" t="s">
        <v>76</v>
      </c>
      <c r="B66" s="22" t="s">
        <v>78</v>
      </c>
      <c r="C66" s="22" t="s">
        <v>77</v>
      </c>
      <c r="D66" s="23" t="s">
        <v>81</v>
      </c>
      <c r="E66" s="23" t="str">
        <f t="array" ref="E66">vlookup(D66,{Index_Team!$B:$B,Index_Team!$A:$A},2,false)</f>
        <v>Montreal Victoire</v>
      </c>
      <c r="F66" s="23" t="s">
        <v>77</v>
      </c>
      <c r="G66" s="23" t="str">
        <f t="array" ref="G66">vlookup(F66,{Index_Team!$B:$B,Index_Team!$A:$A},2,false)</f>
        <v>Boston Fleet</v>
      </c>
      <c r="H66" s="24">
        <v>45725.0</v>
      </c>
    </row>
    <row r="67">
      <c r="A67" s="22" t="s">
        <v>83</v>
      </c>
      <c r="B67" s="22" t="s">
        <v>78</v>
      </c>
      <c r="C67" s="22" t="s">
        <v>79</v>
      </c>
      <c r="D67" s="23" t="s">
        <v>83</v>
      </c>
      <c r="E67" s="23" t="str">
        <f t="array" ref="E67">vlookup(D67,{Index_Team!$B:$B,Index_Team!$A:$A},2,false)</f>
        <v>Minnesota Frost</v>
      </c>
      <c r="F67" s="23" t="s">
        <v>79</v>
      </c>
      <c r="G67" s="23" t="str">
        <f t="array" ref="G67">vlookup(F67,{Index_Team!$B:$B,Index_Team!$A:$A},2,false)</f>
        <v>Toronto Sceptres</v>
      </c>
      <c r="H67" s="24">
        <v>45726.0</v>
      </c>
    </row>
    <row r="68">
      <c r="A68" s="22" t="s">
        <v>83</v>
      </c>
      <c r="B68" s="22" t="s">
        <v>78</v>
      </c>
      <c r="C68" s="22" t="s">
        <v>80</v>
      </c>
      <c r="D68" s="23" t="s">
        <v>83</v>
      </c>
      <c r="E68" s="23" t="str">
        <f t="array" ref="E68">vlookup(D68,{Index_Team!$B:$B,Index_Team!$A:$A},2,false)</f>
        <v>Minnesota Frost</v>
      </c>
      <c r="F68" s="23" t="s">
        <v>80</v>
      </c>
      <c r="G68" s="23" t="str">
        <f t="array" ref="G68">vlookup(F68,{Index_Team!$B:$B,Index_Team!$A:$A},2,false)</f>
        <v>Ottawa Charge</v>
      </c>
      <c r="H68" s="24">
        <v>45728.0</v>
      </c>
    </row>
    <row r="69">
      <c r="A69" s="22" t="s">
        <v>76</v>
      </c>
      <c r="B69" s="22" t="s">
        <v>78</v>
      </c>
      <c r="C69" s="22" t="s">
        <v>82</v>
      </c>
      <c r="D69" s="23" t="s">
        <v>81</v>
      </c>
      <c r="E69" s="23" t="str">
        <f t="array" ref="E69">vlookup(D69,{Index_Team!$B:$B,Index_Team!$A:$A},2,false)</f>
        <v>Montreal Victoire</v>
      </c>
      <c r="F69" s="23" t="s">
        <v>82</v>
      </c>
      <c r="G69" s="23" t="str">
        <f t="array" ref="G69">vlookup(F69,{Index_Team!$B:$B,Index_Team!$A:$A},2,false)</f>
        <v>New York Sirens</v>
      </c>
      <c r="H69" s="24">
        <v>45729.0</v>
      </c>
    </row>
    <row r="70">
      <c r="A70" s="22" t="s">
        <v>77</v>
      </c>
      <c r="B70" s="22" t="s">
        <v>78</v>
      </c>
      <c r="C70" s="22" t="s">
        <v>80</v>
      </c>
      <c r="D70" s="23" t="s">
        <v>77</v>
      </c>
      <c r="E70" s="23" t="str">
        <f t="array" ref="E70">vlookup(D70,{Index_Team!$B:$B,Index_Team!$A:$A},2,false)</f>
        <v>Boston Fleet</v>
      </c>
      <c r="F70" s="23" t="s">
        <v>80</v>
      </c>
      <c r="G70" s="23" t="str">
        <f t="array" ref="G70">vlookup(F70,{Index_Team!$B:$B,Index_Team!$A:$A},2,false)</f>
        <v>Ottawa Charge</v>
      </c>
      <c r="H70" s="24">
        <v>45732.0</v>
      </c>
    </row>
    <row r="71">
      <c r="A71" s="22" t="s">
        <v>83</v>
      </c>
      <c r="B71" s="22" t="s">
        <v>78</v>
      </c>
      <c r="C71" s="22" t="s">
        <v>82</v>
      </c>
      <c r="D71" s="23" t="s">
        <v>83</v>
      </c>
      <c r="E71" s="23" t="str">
        <f t="array" ref="E71">vlookup(D71,{Index_Team!$B:$B,Index_Team!$A:$A},2,false)</f>
        <v>Minnesota Frost</v>
      </c>
      <c r="F71" s="23" t="s">
        <v>82</v>
      </c>
      <c r="G71" s="23" t="str">
        <f t="array" ref="G71">vlookup(F71,{Index_Team!$B:$B,Index_Team!$A:$A},2,false)</f>
        <v>New York Sirens</v>
      </c>
      <c r="H71" s="24">
        <v>45733.0</v>
      </c>
    </row>
    <row r="72">
      <c r="A72" s="22" t="s">
        <v>76</v>
      </c>
      <c r="B72" s="22" t="s">
        <v>78</v>
      </c>
      <c r="C72" s="22" t="s">
        <v>77</v>
      </c>
      <c r="D72" s="23" t="s">
        <v>81</v>
      </c>
      <c r="E72" s="23" t="str">
        <f t="array" ref="E72">vlookup(D72,{Index_Team!$B:$B,Index_Team!$A:$A},2,false)</f>
        <v>Montreal Victoire</v>
      </c>
      <c r="F72" s="23" t="s">
        <v>77</v>
      </c>
      <c r="G72" s="23" t="str">
        <f t="array" ref="G72">vlookup(F72,{Index_Team!$B:$B,Index_Team!$A:$A},2,false)</f>
        <v>Boston Fleet</v>
      </c>
      <c r="H72" s="24">
        <v>45735.0</v>
      </c>
    </row>
    <row r="73">
      <c r="A73" s="22" t="s">
        <v>82</v>
      </c>
      <c r="B73" s="22" t="s">
        <v>78</v>
      </c>
      <c r="C73" s="22" t="s">
        <v>79</v>
      </c>
      <c r="D73" s="23" t="s">
        <v>82</v>
      </c>
      <c r="E73" s="23" t="str">
        <f t="array" ref="E73">vlookup(D73,{Index_Team!$B:$B,Index_Team!$A:$A},2,false)</f>
        <v>New York Sirens</v>
      </c>
      <c r="F73" s="23" t="s">
        <v>79</v>
      </c>
      <c r="G73" s="23" t="str">
        <f t="array" ref="G73">vlookup(F73,{Index_Team!$B:$B,Index_Team!$A:$A},2,false)</f>
        <v>Toronto Sceptres</v>
      </c>
      <c r="H73" s="24">
        <v>45736.0</v>
      </c>
    </row>
    <row r="74">
      <c r="A74" s="22" t="s">
        <v>80</v>
      </c>
      <c r="B74" s="22" t="s">
        <v>78</v>
      </c>
      <c r="C74" s="22" t="s">
        <v>82</v>
      </c>
      <c r="D74" s="23" t="s">
        <v>80</v>
      </c>
      <c r="E74" s="23" t="str">
        <f t="array" ref="E74">vlookup(D74,{Index_Team!$B:$B,Index_Team!$A:$A},2,false)</f>
        <v>Ottawa Charge</v>
      </c>
      <c r="F74" s="23" t="s">
        <v>82</v>
      </c>
      <c r="G74" s="23" t="str">
        <f t="array" ref="G74">vlookup(F74,{Index_Team!$B:$B,Index_Team!$A:$A},2,false)</f>
        <v>New York Sirens</v>
      </c>
      <c r="H74" s="24">
        <v>45739.0</v>
      </c>
    </row>
    <row r="75">
      <c r="A75" s="22" t="s">
        <v>79</v>
      </c>
      <c r="B75" s="22" t="s">
        <v>78</v>
      </c>
      <c r="C75" s="22" t="s">
        <v>76</v>
      </c>
      <c r="D75" s="23" t="s">
        <v>79</v>
      </c>
      <c r="E75" s="23" t="str">
        <f t="array" ref="E75">vlookup(D75,{Index_Team!$B:$B,Index_Team!$A:$A},2,false)</f>
        <v>Toronto Sceptres</v>
      </c>
      <c r="F75" s="23" t="s">
        <v>81</v>
      </c>
      <c r="G75" s="23" t="str">
        <f t="array" ref="G75">vlookup(F75,{Index_Team!$B:$B,Index_Team!$A:$A},2,false)</f>
        <v>Montreal Victoire</v>
      </c>
      <c r="H75" s="24">
        <v>45740.0</v>
      </c>
    </row>
    <row r="76">
      <c r="A76" s="22" t="s">
        <v>82</v>
      </c>
      <c r="B76" s="22" t="s">
        <v>78</v>
      </c>
      <c r="C76" s="22" t="s">
        <v>80</v>
      </c>
      <c r="D76" s="23" t="s">
        <v>82</v>
      </c>
      <c r="E76" s="23" t="str">
        <f t="array" ref="E76">vlookup(D76,{Index_Team!$B:$B,Index_Team!$A:$A},2,false)</f>
        <v>New York Sirens</v>
      </c>
      <c r="F76" s="23" t="s">
        <v>80</v>
      </c>
      <c r="G76" s="23" t="str">
        <f t="array" ref="G76">vlookup(F76,{Index_Team!$B:$B,Index_Team!$A:$A},2,false)</f>
        <v>Ottawa Charge</v>
      </c>
      <c r="H76" s="24">
        <v>45742.0</v>
      </c>
    </row>
    <row r="77">
      <c r="A77" s="22" t="s">
        <v>79</v>
      </c>
      <c r="B77" s="22" t="s">
        <v>78</v>
      </c>
      <c r="C77" s="22" t="s">
        <v>77</v>
      </c>
      <c r="D77" s="23" t="s">
        <v>79</v>
      </c>
      <c r="E77" s="23" t="str">
        <f t="array" ref="E77">vlookup(D77,{Index_Team!$B:$B,Index_Team!$A:$A},2,false)</f>
        <v>Toronto Sceptres</v>
      </c>
      <c r="F77" s="23" t="s">
        <v>77</v>
      </c>
      <c r="G77" s="23" t="str">
        <f t="array" ref="G77">vlookup(F77,{Index_Team!$B:$B,Index_Team!$A:$A},2,false)</f>
        <v>Boston Fleet</v>
      </c>
      <c r="H77" s="24">
        <v>45743.0</v>
      </c>
    </row>
    <row r="78">
      <c r="A78" s="22" t="s">
        <v>76</v>
      </c>
      <c r="B78" s="22" t="s">
        <v>78</v>
      </c>
      <c r="C78" s="22" t="s">
        <v>83</v>
      </c>
      <c r="D78" s="23" t="s">
        <v>81</v>
      </c>
      <c r="E78" s="23" t="str">
        <f t="array" ref="E78">vlookup(D78,{Index_Team!$B:$B,Index_Team!$A:$A},2,false)</f>
        <v>Montreal Victoire</v>
      </c>
      <c r="F78" s="23" t="s">
        <v>83</v>
      </c>
      <c r="G78" s="23" t="str">
        <f t="array" ref="G78">vlookup(F78,{Index_Team!$B:$B,Index_Team!$A:$A},2,false)</f>
        <v>Minnesota Frost</v>
      </c>
      <c r="H78" s="24">
        <v>45743.0</v>
      </c>
    </row>
    <row r="79">
      <c r="A79" s="22" t="s">
        <v>80</v>
      </c>
      <c r="B79" s="22" t="s">
        <v>78</v>
      </c>
      <c r="C79" s="22" t="s">
        <v>77</v>
      </c>
      <c r="D79" s="23" t="s">
        <v>80</v>
      </c>
      <c r="E79" s="23" t="str">
        <f t="array" ref="E79">vlookup(D79,{Index_Team!$B:$B,Index_Team!$A:$A},2,false)</f>
        <v>Ottawa Charge</v>
      </c>
      <c r="F79" s="23" t="s">
        <v>77</v>
      </c>
      <c r="G79" s="23" t="str">
        <f t="array" ref="G79">vlookup(F79,{Index_Team!$B:$B,Index_Team!$A:$A},2,false)</f>
        <v>Boston Fleet</v>
      </c>
      <c r="H79" s="24">
        <v>45746.0</v>
      </c>
    </row>
    <row r="80">
      <c r="A80" s="22" t="s">
        <v>79</v>
      </c>
      <c r="B80" s="22" t="s">
        <v>78</v>
      </c>
      <c r="C80" s="22" t="s">
        <v>83</v>
      </c>
      <c r="D80" s="23" t="s">
        <v>79</v>
      </c>
      <c r="E80" s="23" t="str">
        <f t="array" ref="E80">vlookup(D80,{Index_Team!$B:$B,Index_Team!$A:$A},2,false)</f>
        <v>Toronto Sceptres</v>
      </c>
      <c r="F80" s="23" t="s">
        <v>83</v>
      </c>
      <c r="G80" s="23" t="str">
        <f t="array" ref="G80">vlookup(F80,{Index_Team!$B:$B,Index_Team!$A:$A},2,false)</f>
        <v>Minnesota Frost</v>
      </c>
      <c r="H80" s="24">
        <v>45747.0</v>
      </c>
    </row>
    <row r="81">
      <c r="A81" s="22" t="s">
        <v>82</v>
      </c>
      <c r="B81" s="22" t="s">
        <v>78</v>
      </c>
      <c r="C81" s="22" t="s">
        <v>76</v>
      </c>
      <c r="D81" s="23" t="s">
        <v>82</v>
      </c>
      <c r="E81" s="23" t="str">
        <f t="array" ref="E81">vlookup(D81,{Index_Team!$B:$B,Index_Team!$A:$A},2,false)</f>
        <v>New York Sirens</v>
      </c>
      <c r="F81" s="23" t="s">
        <v>81</v>
      </c>
      <c r="G81" s="23" t="str">
        <f t="array" ref="G81">vlookup(F81,{Index_Team!$B:$B,Index_Team!$A:$A},2,false)</f>
        <v>Montreal Victoire</v>
      </c>
      <c r="H81" s="24">
        <v>45749.0</v>
      </c>
    </row>
    <row r="82">
      <c r="A82" s="22" t="s">
        <v>80</v>
      </c>
      <c r="B82" s="22" t="s">
        <v>78</v>
      </c>
      <c r="C82" s="22" t="s">
        <v>77</v>
      </c>
      <c r="D82" s="23" t="s">
        <v>80</v>
      </c>
      <c r="E82" s="23" t="str">
        <f t="array" ref="E82">vlookup(D82,{Index_Team!$B:$B,Index_Team!$A:$A},2,false)</f>
        <v>Ottawa Charge</v>
      </c>
      <c r="F82" s="23" t="s">
        <v>77</v>
      </c>
      <c r="G82" s="23" t="str">
        <f t="array" ref="G82">vlookup(F82,{Index_Team!$B:$B,Index_Team!$A:$A},2,false)</f>
        <v>Boston Fleet</v>
      </c>
      <c r="H82" s="24">
        <v>45750.0</v>
      </c>
    </row>
    <row r="83">
      <c r="A83" s="22" t="s">
        <v>79</v>
      </c>
      <c r="B83" s="22" t="s">
        <v>78</v>
      </c>
      <c r="C83" s="22" t="s">
        <v>77</v>
      </c>
      <c r="D83" s="23" t="s">
        <v>79</v>
      </c>
      <c r="E83" s="23" t="str">
        <f t="array" ref="E83">vlookup(D83,{Index_Team!$B:$B,Index_Team!$A:$A},2,false)</f>
        <v>Toronto Sceptres</v>
      </c>
      <c r="F83" s="23" t="s">
        <v>77</v>
      </c>
      <c r="G83" s="23" t="str">
        <f t="array" ref="G83">vlookup(F83,{Index_Team!$B:$B,Index_Team!$A:$A},2,false)</f>
        <v>Boston Fleet</v>
      </c>
      <c r="H83" s="24">
        <v>45774.0</v>
      </c>
    </row>
    <row r="84">
      <c r="A84" s="22" t="s">
        <v>76</v>
      </c>
      <c r="B84" s="22" t="s">
        <v>78</v>
      </c>
      <c r="C84" s="22" t="s">
        <v>80</v>
      </c>
      <c r="D84" s="23" t="s">
        <v>81</v>
      </c>
      <c r="E84" s="23" t="str">
        <f t="array" ref="E84">vlookup(D84,{Index_Team!$B:$B,Index_Team!$A:$A},2,false)</f>
        <v>Montreal Victoire</v>
      </c>
      <c r="F84" s="23" t="s">
        <v>80</v>
      </c>
      <c r="G84" s="23" t="str">
        <f t="array" ref="G84">vlookup(F84,{Index_Team!$B:$B,Index_Team!$A:$A},2,false)</f>
        <v>Ottawa Charge</v>
      </c>
      <c r="H84" s="24">
        <v>45774.0</v>
      </c>
    </row>
    <row r="85">
      <c r="A85" s="22" t="s">
        <v>82</v>
      </c>
      <c r="B85" s="22" t="s">
        <v>78</v>
      </c>
      <c r="C85" s="22" t="s">
        <v>83</v>
      </c>
      <c r="D85" s="23" t="s">
        <v>82</v>
      </c>
      <c r="E85" s="23" t="str">
        <f t="array" ref="E85">vlookup(D85,{Index_Team!$B:$B,Index_Team!$A:$A},2,false)</f>
        <v>New York Sirens</v>
      </c>
      <c r="F85" s="23" t="s">
        <v>83</v>
      </c>
      <c r="G85" s="23" t="str">
        <f t="array" ref="G85">vlookup(F85,{Index_Team!$B:$B,Index_Team!$A:$A},2,false)</f>
        <v>Minnesota Frost</v>
      </c>
      <c r="H85" s="24">
        <v>45774.0</v>
      </c>
    </row>
    <row r="86">
      <c r="A86" s="22" t="s">
        <v>77</v>
      </c>
      <c r="B86" s="22" t="s">
        <v>78</v>
      </c>
      <c r="C86" s="22" t="s">
        <v>76</v>
      </c>
      <c r="D86" s="23" t="s">
        <v>77</v>
      </c>
      <c r="E86" s="23" t="str">
        <f t="array" ref="E86">vlookup(D86,{Index_Team!$B:$B,Index_Team!$A:$A},2,false)</f>
        <v>Boston Fleet</v>
      </c>
      <c r="F86" s="23" t="s">
        <v>81</v>
      </c>
      <c r="G86" s="23" t="str">
        <f t="array" ref="G86">vlookup(F86,{Index_Team!$B:$B,Index_Team!$A:$A},2,false)</f>
        <v>Montreal Victoire</v>
      </c>
      <c r="H86" s="24">
        <v>45776.0</v>
      </c>
    </row>
    <row r="87">
      <c r="A87" s="22" t="s">
        <v>82</v>
      </c>
      <c r="B87" s="22" t="s">
        <v>78</v>
      </c>
      <c r="C87" s="22" t="s">
        <v>79</v>
      </c>
      <c r="D87" s="23" t="s">
        <v>82</v>
      </c>
      <c r="E87" s="23" t="str">
        <f t="array" ref="E87">vlookup(D87,{Index_Team!$B:$B,Index_Team!$A:$A},2,false)</f>
        <v>New York Sirens</v>
      </c>
      <c r="F87" s="23" t="s">
        <v>79</v>
      </c>
      <c r="G87" s="23" t="str">
        <f t="array" ref="G87">vlookup(F87,{Index_Team!$B:$B,Index_Team!$A:$A},2,false)</f>
        <v>Toronto Sceptres</v>
      </c>
      <c r="H87" s="24">
        <v>45777.0</v>
      </c>
    </row>
    <row r="88">
      <c r="A88" s="22" t="s">
        <v>83</v>
      </c>
      <c r="B88" s="22" t="s">
        <v>78</v>
      </c>
      <c r="C88" s="22" t="s">
        <v>80</v>
      </c>
      <c r="D88" s="23" t="s">
        <v>83</v>
      </c>
      <c r="E88" s="23" t="str">
        <f t="array" ref="E88">vlookup(D88,{Index_Team!$B:$B,Index_Team!$A:$A},2,false)</f>
        <v>Minnesota Frost</v>
      </c>
      <c r="F88" s="23" t="s">
        <v>80</v>
      </c>
      <c r="G88" s="23" t="str">
        <f t="array" ref="G88">vlookup(F88,{Index_Team!$B:$B,Index_Team!$A:$A},2,false)</f>
        <v>Ottawa Charge</v>
      </c>
      <c r="H88" s="25">
        <v>45778.0</v>
      </c>
    </row>
    <row r="89">
      <c r="A89" s="22" t="s">
        <v>76</v>
      </c>
      <c r="B89" s="22" t="s">
        <v>78</v>
      </c>
      <c r="C89" s="22" t="s">
        <v>82</v>
      </c>
      <c r="D89" s="23" t="s">
        <v>81</v>
      </c>
      <c r="E89" s="23" t="str">
        <f t="array" ref="E89">vlookup(D89,{Index_Team!$B:$B,Index_Team!$A:$A},2,false)</f>
        <v>Montreal Victoire</v>
      </c>
      <c r="F89" s="23" t="s">
        <v>82</v>
      </c>
      <c r="G89" s="23" t="str">
        <f t="array" ref="G89">vlookup(F89,{Index_Team!$B:$B,Index_Team!$A:$A},2,false)</f>
        <v>New York Sirens</v>
      </c>
      <c r="H89" s="25">
        <v>45780.0</v>
      </c>
    </row>
    <row r="90">
      <c r="A90" s="22" t="s">
        <v>83</v>
      </c>
      <c r="B90" s="22" t="s">
        <v>78</v>
      </c>
      <c r="C90" s="22" t="s">
        <v>77</v>
      </c>
      <c r="D90" s="23" t="s">
        <v>83</v>
      </c>
      <c r="E90" s="23" t="str">
        <f t="array" ref="E90">vlookup(D90,{Index_Team!$B:$B,Index_Team!$A:$A},2,false)</f>
        <v>Minnesota Frost</v>
      </c>
      <c r="F90" s="23" t="s">
        <v>77</v>
      </c>
      <c r="G90" s="23" t="str">
        <f t="array" ref="G90">vlookup(F90,{Index_Team!$B:$B,Index_Team!$A:$A},2,false)</f>
        <v>Boston Fleet</v>
      </c>
      <c r="H90" s="25">
        <v>45781.0</v>
      </c>
    </row>
    <row r="91">
      <c r="A91" s="22" t="s">
        <v>80</v>
      </c>
      <c r="B91" s="22" t="s">
        <v>78</v>
      </c>
      <c r="C91" s="22" t="s">
        <v>79</v>
      </c>
      <c r="D91" s="23" t="s">
        <v>80</v>
      </c>
      <c r="E91" s="23" t="str">
        <f t="array" ref="E91">vlookup(D91,{Index_Team!$B:$B,Index_Team!$A:$A},2,false)</f>
        <v>Ottawa Charge</v>
      </c>
      <c r="F91" s="23" t="s">
        <v>79</v>
      </c>
      <c r="G91" s="23" t="str">
        <f t="array" ref="G91">vlookup(F91,{Index_Team!$B:$B,Index_Team!$A:$A},2,false)</f>
        <v>Toronto Sceptres</v>
      </c>
      <c r="H91" s="25">
        <v>45781.0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5A6B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s>
  <sheetData>
    <row r="1">
      <c r="A1" s="15" t="s">
        <v>84</v>
      </c>
      <c r="B1" s="15" t="s">
        <v>85</v>
      </c>
      <c r="C1" s="15" t="s">
        <v>86</v>
      </c>
      <c r="D1" s="15" t="s">
        <v>87</v>
      </c>
      <c r="E1" s="15" t="s">
        <v>88</v>
      </c>
      <c r="F1" s="15" t="s">
        <v>89</v>
      </c>
      <c r="G1" s="15" t="s">
        <v>90</v>
      </c>
      <c r="H1" s="15" t="s">
        <v>91</v>
      </c>
    </row>
    <row r="2">
      <c r="A2" s="26" t="s">
        <v>69</v>
      </c>
      <c r="B2" s="26" t="s">
        <v>77</v>
      </c>
      <c r="C2" s="26" t="s">
        <v>92</v>
      </c>
      <c r="D2" s="26"/>
      <c r="E2" s="26"/>
      <c r="F2" s="26" t="s">
        <v>93</v>
      </c>
      <c r="G2" s="26" t="s">
        <v>94</v>
      </c>
      <c r="H2" s="26"/>
    </row>
    <row r="3">
      <c r="A3" s="26" t="s">
        <v>74</v>
      </c>
      <c r="B3" s="26" t="s">
        <v>83</v>
      </c>
      <c r="C3" s="26" t="s">
        <v>95</v>
      </c>
      <c r="D3" s="26"/>
      <c r="E3" s="26"/>
      <c r="F3" s="26" t="s">
        <v>96</v>
      </c>
      <c r="G3" s="26" t="s">
        <v>97</v>
      </c>
      <c r="H3" s="26"/>
    </row>
    <row r="4">
      <c r="A4" s="26" t="s">
        <v>72</v>
      </c>
      <c r="B4" s="26" t="s">
        <v>81</v>
      </c>
      <c r="C4" s="26" t="s">
        <v>98</v>
      </c>
      <c r="D4" s="26"/>
      <c r="E4" s="26"/>
      <c r="F4" s="26" t="s">
        <v>99</v>
      </c>
      <c r="G4" s="26" t="s">
        <v>100</v>
      </c>
      <c r="H4" s="26"/>
    </row>
    <row r="5">
      <c r="A5" s="26" t="s">
        <v>73</v>
      </c>
      <c r="B5" s="26" t="s">
        <v>82</v>
      </c>
      <c r="C5" s="26" t="s">
        <v>101</v>
      </c>
      <c r="D5" s="26"/>
      <c r="E5" s="26"/>
      <c r="F5" s="26" t="s">
        <v>102</v>
      </c>
      <c r="G5" s="26" t="s">
        <v>103</v>
      </c>
      <c r="H5" s="26"/>
    </row>
    <row r="6">
      <c r="A6" s="26" t="s">
        <v>71</v>
      </c>
      <c r="B6" s="26" t="s">
        <v>80</v>
      </c>
      <c r="C6" s="26" t="s">
        <v>104</v>
      </c>
      <c r="D6" s="26"/>
      <c r="E6" s="26"/>
      <c r="F6" s="26" t="s">
        <v>105</v>
      </c>
      <c r="G6" s="26" t="s">
        <v>106</v>
      </c>
      <c r="H6" s="26"/>
    </row>
    <row r="7">
      <c r="A7" s="26" t="s">
        <v>70</v>
      </c>
      <c r="B7" s="26" t="s">
        <v>79</v>
      </c>
      <c r="C7" s="26" t="s">
        <v>107</v>
      </c>
      <c r="D7" s="26"/>
      <c r="E7" s="26"/>
      <c r="F7" s="26" t="s">
        <v>108</v>
      </c>
      <c r="G7" s="26" t="s">
        <v>109</v>
      </c>
      <c r="H7" s="26"/>
    </row>
    <row r="8">
      <c r="A8" s="26"/>
      <c r="B8" s="26"/>
      <c r="C8" s="26"/>
      <c r="D8" s="26"/>
      <c r="E8" s="26"/>
      <c r="F8" s="26"/>
      <c r="G8" s="26"/>
      <c r="H8" s="26"/>
    </row>
    <row r="9">
      <c r="A9" s="26"/>
      <c r="B9" s="26"/>
      <c r="C9" s="26"/>
      <c r="D9" s="26"/>
      <c r="E9" s="26"/>
      <c r="F9" s="26"/>
      <c r="G9" s="26"/>
      <c r="H9" s="26"/>
    </row>
    <row r="10">
      <c r="A10" s="26"/>
      <c r="B10" s="26"/>
      <c r="C10" s="26"/>
      <c r="D10" s="26"/>
      <c r="E10" s="26"/>
      <c r="F10" s="26"/>
      <c r="G10" s="26"/>
      <c r="H10" s="26"/>
    </row>
    <row r="11">
      <c r="A11" s="26"/>
      <c r="B11" s="26"/>
      <c r="C11" s="26"/>
      <c r="D11" s="26"/>
      <c r="E11" s="26"/>
      <c r="F11" s="26"/>
      <c r="G11" s="26"/>
      <c r="H11" s="26"/>
    </row>
    <row r="12">
      <c r="A12" s="26"/>
      <c r="B12" s="26"/>
      <c r="C12" s="26"/>
      <c r="D12" s="26"/>
      <c r="E12" s="26"/>
      <c r="F12" s="26"/>
      <c r="G12" s="26"/>
      <c r="H12" s="26"/>
    </row>
    <row r="13">
      <c r="A13" s="26"/>
      <c r="B13" s="26"/>
      <c r="C13" s="26"/>
      <c r="D13" s="26"/>
      <c r="E13" s="26"/>
      <c r="F13" s="26"/>
      <c r="G13" s="26"/>
      <c r="H13" s="26"/>
    </row>
    <row r="14">
      <c r="A14" s="26"/>
      <c r="B14" s="26"/>
      <c r="C14" s="26"/>
      <c r="D14" s="26"/>
      <c r="E14" s="26"/>
      <c r="F14" s="26"/>
      <c r="G14" s="26"/>
      <c r="H14" s="26"/>
    </row>
    <row r="15">
      <c r="A15" s="26"/>
      <c r="B15" s="26"/>
      <c r="C15" s="26"/>
      <c r="D15" s="26"/>
      <c r="E15" s="26"/>
      <c r="F15" s="26"/>
      <c r="G15" s="26"/>
      <c r="H15" s="26"/>
    </row>
    <row r="16">
      <c r="A16" s="26"/>
      <c r="B16" s="26"/>
      <c r="C16" s="26"/>
      <c r="D16" s="26"/>
      <c r="E16" s="26"/>
      <c r="F16" s="26"/>
      <c r="G16" s="26"/>
      <c r="H16" s="26"/>
    </row>
    <row r="17">
      <c r="A17" s="26"/>
      <c r="B17" s="26"/>
      <c r="C17" s="26"/>
      <c r="D17" s="26"/>
      <c r="E17" s="26"/>
      <c r="F17" s="26"/>
      <c r="G17" s="26"/>
      <c r="H17" s="26"/>
    </row>
    <row r="18">
      <c r="A18" s="26"/>
      <c r="B18" s="26"/>
      <c r="C18" s="26"/>
      <c r="D18" s="26"/>
      <c r="E18" s="26"/>
      <c r="F18" s="26"/>
      <c r="G18" s="26"/>
      <c r="H18" s="26"/>
    </row>
    <row r="19">
      <c r="A19" s="26"/>
      <c r="B19" s="26"/>
      <c r="C19" s="26"/>
      <c r="D19" s="26"/>
      <c r="E19" s="26"/>
      <c r="F19" s="26"/>
      <c r="G19" s="26"/>
      <c r="H19" s="26"/>
    </row>
    <row r="20">
      <c r="A20" s="26"/>
      <c r="B20" s="26"/>
      <c r="C20" s="26"/>
      <c r="D20" s="26"/>
      <c r="E20" s="26"/>
      <c r="F20" s="26"/>
      <c r="G20" s="26"/>
      <c r="H20" s="26"/>
    </row>
    <row r="21">
      <c r="A21" s="26"/>
      <c r="B21" s="26"/>
      <c r="C21" s="26"/>
      <c r="D21" s="26"/>
      <c r="E21" s="26"/>
      <c r="F21" s="26"/>
      <c r="G21" s="26"/>
      <c r="H21" s="26"/>
    </row>
    <row r="22">
      <c r="A22" s="26"/>
      <c r="B22" s="26"/>
      <c r="C22" s="26"/>
      <c r="D22" s="26"/>
      <c r="E22" s="26"/>
      <c r="F22" s="26"/>
      <c r="G22" s="26"/>
      <c r="H22" s="26"/>
    </row>
    <row r="23">
      <c r="A23" s="26"/>
      <c r="B23" s="26"/>
      <c r="C23" s="26"/>
      <c r="D23" s="26"/>
      <c r="E23" s="26"/>
      <c r="F23" s="26"/>
      <c r="G23" s="26"/>
      <c r="H23" s="26"/>
    </row>
    <row r="24">
      <c r="A24" s="26"/>
      <c r="B24" s="26"/>
      <c r="C24" s="26"/>
      <c r="D24" s="26"/>
      <c r="E24" s="26"/>
      <c r="F24" s="26"/>
      <c r="G24" s="26"/>
      <c r="H24" s="26"/>
    </row>
    <row r="25">
      <c r="A25" s="26"/>
      <c r="B25" s="26"/>
      <c r="C25" s="26"/>
      <c r="D25" s="26"/>
      <c r="E25" s="26"/>
      <c r="F25" s="26"/>
      <c r="G25" s="26"/>
      <c r="H25" s="26"/>
    </row>
    <row r="26">
      <c r="A26" s="26"/>
      <c r="B26" s="26"/>
      <c r="C26" s="26"/>
      <c r="D26" s="26"/>
      <c r="E26" s="26"/>
      <c r="F26" s="26"/>
      <c r="G26" s="26"/>
      <c r="H26" s="26"/>
    </row>
    <row r="27">
      <c r="A27" s="26"/>
      <c r="B27" s="26"/>
      <c r="C27" s="26"/>
      <c r="D27" s="26"/>
      <c r="E27" s="26"/>
      <c r="F27" s="26"/>
      <c r="G27" s="26"/>
      <c r="H27" s="26"/>
    </row>
    <row r="28">
      <c r="A28" s="26"/>
      <c r="B28" s="26"/>
      <c r="C28" s="26"/>
      <c r="D28" s="26"/>
      <c r="E28" s="26"/>
      <c r="F28" s="26"/>
      <c r="G28" s="26"/>
      <c r="H28" s="26"/>
    </row>
    <row r="29">
      <c r="A29" s="26"/>
      <c r="B29" s="26"/>
      <c r="C29" s="26"/>
      <c r="D29" s="26"/>
      <c r="E29" s="26"/>
      <c r="F29" s="26"/>
      <c r="G29" s="26"/>
      <c r="H29" s="26"/>
    </row>
    <row r="30">
      <c r="A30" s="26"/>
      <c r="B30" s="26"/>
      <c r="C30" s="26"/>
      <c r="D30" s="26"/>
      <c r="E30" s="26"/>
      <c r="F30" s="26"/>
      <c r="G30" s="26"/>
      <c r="H30" s="26"/>
    </row>
    <row r="31">
      <c r="A31" s="26"/>
      <c r="B31" s="26"/>
      <c r="C31" s="26"/>
      <c r="D31" s="26"/>
      <c r="E31" s="26"/>
      <c r="F31" s="26"/>
      <c r="G31" s="26"/>
      <c r="H31" s="26"/>
    </row>
    <row r="32">
      <c r="A32" s="26"/>
      <c r="B32" s="26"/>
      <c r="C32" s="26"/>
      <c r="D32" s="26"/>
      <c r="E32" s="26"/>
      <c r="F32" s="26"/>
      <c r="G32" s="26"/>
      <c r="H32" s="26"/>
    </row>
    <row r="33">
      <c r="A33" s="26"/>
      <c r="B33" s="26"/>
      <c r="C33" s="26"/>
      <c r="D33" s="26"/>
      <c r="E33" s="26"/>
      <c r="F33" s="26"/>
      <c r="G33" s="26"/>
      <c r="H33" s="26"/>
    </row>
  </sheetData>
  <drawing r:id="rId2"/>
  <legacyDrawing r:id="rId3"/>
  <extLst>
    <ext uri="{05C60535-1F16-4fd2-B633-F4F36F0B64E0}">
      <x14:sparklineGroups>
        <x14:sparklineGroup type="column" displayEmptyCellsAs="gap">
          <x14:colorSeries rgb="FF268356"/>
          <x14:sparklines>
            <x14:sparkline>
              <xm:f>Index_Team!G2</xm:f>
              <xm:sqref>H2</xm:sqref>
            </x14:sparkline>
          </x14:sparklines>
        </x14:sparklineGroup>
        <x14:sparklineGroup type="column" displayEmptyCellsAs="gap">
          <x14:colorSeries rgb="FF9E7DB8"/>
          <x14:sparklines>
            <x14:sparkline>
              <xm:f>Index_Team!G3</xm:f>
              <xm:sqref>H3</xm:sqref>
            </x14:sparkline>
          </x14:sparklines>
        </x14:sparklineGroup>
        <x14:sparklineGroup type="column" displayEmptyCellsAs="gap">
          <x14:colorSeries rgb="FF862633"/>
          <x14:sparklines>
            <x14:sparkline>
              <xm:f>Index_Team!G4</xm:f>
              <xm:sqref>H4</xm:sqref>
            </x14:sparkline>
          </x14:sparklines>
        </x14:sparklineGroup>
        <x14:sparklineGroup type="column" displayEmptyCellsAs="gap">
          <x14:colorSeries rgb="FF03B9B3"/>
          <x14:sparklines>
            <x14:sparkline>
              <xm:f>Index_Team!G5</xm:f>
              <xm:sqref>H5</xm:sqref>
            </x14:sparkline>
          </x14:sparklines>
        </x14:sparklineGroup>
        <x14:sparklineGroup type="column" displayEmptyCellsAs="gap">
          <x14:colorSeries rgb="FFCC253B"/>
          <x14:sparklines>
            <x14:sparkline>
              <xm:f>Index_Team!G6</xm:f>
              <xm:sqref>H6</xm:sqref>
            </x14:sparkline>
          </x14:sparklines>
        </x14:sparklineGroup>
        <x14:sparklineGroup type="column" displayEmptyCellsAs="gap">
          <x14:colorSeries rgb="FF0067B9"/>
          <x14:sparklines>
            <x14:sparkline>
              <xm:f>Index_Team!G7</xm:f>
              <xm:sqref>H7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5"/>
    <col customWidth="1" min="2" max="2" width="10.13"/>
    <col customWidth="1" min="3" max="3" width="8.5"/>
    <col customWidth="1" min="4" max="4" width="7.88"/>
    <col customWidth="1" min="5" max="5" width="2.75"/>
    <col customWidth="1" min="6" max="7" width="18.88"/>
    <col customWidth="1" min="8" max="8" width="6.38"/>
    <col customWidth="1" min="9" max="9" width="18.88"/>
    <col customWidth="1" min="10" max="10" width="6.38"/>
    <col customWidth="1" min="11" max="11" width="18.88"/>
    <col customWidth="1" min="13" max="13" width="9.25"/>
    <col customWidth="1" min="15" max="15" width="5.88"/>
    <col customWidth="1" min="16" max="16" width="10.25"/>
    <col customWidth="1" min="17" max="18" width="10.13"/>
    <col customWidth="1" min="19" max="24" width="5.75"/>
    <col customWidth="1" min="25" max="25" width="11.63"/>
    <col customWidth="1" min="26" max="34" width="6.38"/>
  </cols>
  <sheetData>
    <row r="1">
      <c r="A1" s="27"/>
      <c r="B1" s="16" t="s">
        <v>110</v>
      </c>
      <c r="E1" s="27"/>
      <c r="F1" s="15" t="s">
        <v>111</v>
      </c>
      <c r="G1" s="15" t="s">
        <v>60</v>
      </c>
      <c r="H1" s="16" t="s">
        <v>61</v>
      </c>
      <c r="I1" s="15" t="s">
        <v>62</v>
      </c>
      <c r="J1" s="16" t="s">
        <v>63</v>
      </c>
      <c r="K1" s="15" t="s">
        <v>64</v>
      </c>
      <c r="L1" s="16" t="s">
        <v>65</v>
      </c>
      <c r="M1" s="28" t="s">
        <v>66</v>
      </c>
      <c r="N1" s="16" t="s">
        <v>112</v>
      </c>
      <c r="O1" s="16" t="s">
        <v>113</v>
      </c>
      <c r="P1" s="16" t="s">
        <v>114</v>
      </c>
      <c r="Q1" s="16" t="s">
        <v>87</v>
      </c>
      <c r="R1" s="16" t="s">
        <v>88</v>
      </c>
      <c r="S1" s="16" t="s">
        <v>115</v>
      </c>
      <c r="T1" s="16" t="s">
        <v>116</v>
      </c>
      <c r="U1" s="16" t="s">
        <v>117</v>
      </c>
      <c r="V1" s="16" t="s">
        <v>118</v>
      </c>
      <c r="W1" s="16" t="s">
        <v>119</v>
      </c>
      <c r="X1" s="16" t="s">
        <v>120</v>
      </c>
      <c r="Y1" s="16" t="s">
        <v>121</v>
      </c>
      <c r="Z1" s="16" t="s">
        <v>122</v>
      </c>
      <c r="AA1" s="16" t="s">
        <v>123</v>
      </c>
      <c r="AB1" s="16" t="s">
        <v>124</v>
      </c>
      <c r="AC1" s="16" t="s">
        <v>125</v>
      </c>
      <c r="AD1" s="16" t="s">
        <v>126</v>
      </c>
      <c r="AE1" s="16" t="s">
        <v>127</v>
      </c>
      <c r="AF1" s="16" t="s">
        <v>128</v>
      </c>
      <c r="AG1" s="16" t="s">
        <v>129</v>
      </c>
      <c r="AH1" s="16" t="s">
        <v>130</v>
      </c>
    </row>
    <row r="2">
      <c r="A2" s="29"/>
      <c r="B2" s="29"/>
      <c r="C2" s="29"/>
      <c r="D2" s="29"/>
      <c r="E2" s="29"/>
      <c r="F2" s="30" t="str">
        <f>IFERROR(__xludf.DUMMYFUNCTION("sort(filter({Input_Games!$A2:$A888,Input_Games!$A2:$H888;Input_Games!$C2:$C888,Input_Games!$A2:$H888},{Input_Games!$A2:$A888&lt;&gt;""BYE"";Input_Games!$C2:$C888&lt;&gt;""BYE""},{Input_Games!$F2:$F888;Input_Games!$F2:$F888}),1,TRUE,8,TRUE)"),"Boston Fleet")</f>
        <v>Boston Fleet</v>
      </c>
      <c r="G2" s="30" t="str">
        <f>IFERROR(__xludf.DUMMYFUNCTION("""COMPUTED_VALUE"""),"Boston Fleet")</f>
        <v>Boston Fleet</v>
      </c>
      <c r="H2" s="31">
        <f>IFERROR(__xludf.DUMMYFUNCTION("""COMPUTED_VALUE"""),1.0)</f>
        <v>1</v>
      </c>
      <c r="I2" s="30" t="str">
        <f>IFERROR(__xludf.DUMMYFUNCTION("""COMPUTED_VALUE"""),"Toronto Sceptres")</f>
        <v>Toronto Sceptres</v>
      </c>
      <c r="J2" s="31">
        <f>IFERROR(__xludf.DUMMYFUNCTION("""COMPUTED_VALUE"""),3.0)</f>
        <v>3</v>
      </c>
      <c r="K2" s="32" t="str">
        <f>IFERROR(__xludf.DUMMYFUNCTION("""COMPUTED_VALUE"""),"Toronto Sceptres")</f>
        <v>Toronto Sceptres</v>
      </c>
      <c r="L2" s="31" t="b">
        <f>IFERROR(__xludf.DUMMYFUNCTION("""COMPUTED_VALUE"""),TRUE)</f>
        <v>1</v>
      </c>
      <c r="M2" s="33">
        <f>IFERROR(__xludf.DUMMYFUNCTION("""COMPUTED_VALUE"""),45626.0)</f>
        <v>45626</v>
      </c>
      <c r="N2" s="31" t="b">
        <f>IFERROR(__xludf.DUMMYFUNCTION("""COMPUTED_VALUE"""),FALSE)</f>
        <v>0</v>
      </c>
      <c r="O2" s="18" t="str">
        <f t="shared" ref="O2:O887" si="2">if(F2="","",if(K2="TIE","TIE",if(K2=F2,"Win","Loss")))</f>
        <v>Loss</v>
      </c>
      <c r="P2" s="18">
        <f t="shared" ref="P2:P887" si="3">if(F2="","",if(O2="Win",if(N2,4,1),if(O2="Loss",if(N2,5,2),if(O2="TIE",if(N2,6,3)))))</f>
        <v>2</v>
      </c>
      <c r="Q2" s="18" t="str">
        <f t="array" ref="Q2">if($F2="","",if($F2&lt;&gt;$F1,VLOOKUP($F2,{Index_Team!$A$2:$A$33,Index_Team!$D$2:$D$33},2,FALSE),Q1))</f>
        <v/>
      </c>
      <c r="R2" s="18" t="str">
        <f t="array" ref="R2">if($F2="","",if($F2&lt;&gt;$F1,VLOOKUP($F2,{Index_Team!$A$2:$A$33,Index_Team!$E$2:$E$33},2,FALSE),R1))</f>
        <v/>
      </c>
      <c r="S2" s="18">
        <f t="shared" ref="S2:T2" si="1">if($F2="","",if($F2&lt;&gt;$F1,0,V1))</f>
        <v>0</v>
      </c>
      <c r="T2" s="18">
        <f t="shared" si="1"/>
        <v>0</v>
      </c>
      <c r="U2" s="18">
        <f t="shared" ref="U2:U888" si="5">if($F2="","",T2/$D$22)</f>
        <v>0</v>
      </c>
      <c r="V2" s="18">
        <f t="shared" ref="V2:V887" si="6">if(S2="","",S2+1)</f>
        <v>1</v>
      </c>
      <c r="W2" s="18">
        <f t="shared" ref="W2:W887" si="7">if(F2="","",indirect("D"&amp;$D$8+P2)+T2)</f>
        <v>-3</v>
      </c>
      <c r="X2" s="18">
        <f t="shared" ref="X2:X888" si="8">if($F2="","",W2/$D$22)</f>
        <v>-1</v>
      </c>
      <c r="Y2" s="18" t="str">
        <f t="shared" ref="Y2:Y887" si="9">if(F2="","",if(N2,D$20,D$19))</f>
        <v>solid</v>
      </c>
      <c r="Z2" s="18">
        <f>IFERROR(__xludf.DUMMYFUNCTION("if($F2="""","""",count(filter($S$2:$S888,$S$2:$S888=$S2,$T$2:$T888=$T2,$V$2:$V888=$V2,$W$2:$W888=$W2)))"),1.0)</f>
        <v>1</v>
      </c>
      <c r="AA2" s="18">
        <f>IFERROR(__xludf.DUMMYFUNCTION("if($F2="""","""",1+Z2-count(filter($S2:$S888,$S2:$S888=$S2,$T2:$T888=$T2,$V2:$V888=$V2,$W2:$W888=$W2)))"),1.0)</f>
        <v>1</v>
      </c>
      <c r="AB2" s="18">
        <f>IFERROR(__xludf.DUMMYFUNCTION("if($F2="""","""",count(filter($S$2:$S888,$S$2:$S888=$S2,$T$2:$T888=$T2,$V$2:$V888=$V2,$W$2:$W888=$W2,$Q$2:$Q888=$Q2)))"),1.0)</f>
        <v>1</v>
      </c>
      <c r="AC2" s="18">
        <f>IFERROR(__xludf.DUMMYFUNCTION("if($F2="""","""",1+AB2-count(filter($S2:$S888,$S2:$S888=$S2,$T2:$T888=$T2,$V2:$V888=$V2,$W2:$W888=$W2,$Q2:$Q888=$Q2)))"),1.0)</f>
        <v>1</v>
      </c>
      <c r="AD2" s="18">
        <f>IFERROR(__xludf.DUMMYFUNCTION("if($F2="""","""",count(filter($S$2:$S888,$S$2:$S888=$S2,$T$2:$T888=$T2,$V$2:$V888=$V2,$W$2:$W888=$W2,$R$2:$R888=$R2)))"),1.0)</f>
        <v>1</v>
      </c>
      <c r="AE2" s="18">
        <f>IFERROR(__xludf.DUMMYFUNCTION("if($F2="""","""",1+AD2-count(filter($S2:$S888,$S2:$S888=$S2,$T2:$T888=$T2,$V2:$V888=$V2,$W2:$W888=$W2,$R2:$R888=$R2)))"),1.0)</f>
        <v>1</v>
      </c>
      <c r="AF2" s="18">
        <f t="shared" ref="AF2:AF888" si="10">if($F2="","",V2-S2)</f>
        <v>1</v>
      </c>
      <c r="AG2" s="18">
        <f t="shared" ref="AG2:AG159" si="11">if($F2="","",X2-U2)</f>
        <v>-1</v>
      </c>
      <c r="AH2" s="18">
        <f t="shared" ref="AH2:AH888" si="12">if($F2="","",atan(abs(AG2)/AF2))</f>
        <v>0.7853981634</v>
      </c>
    </row>
    <row r="3">
      <c r="A3" s="29"/>
      <c r="B3" s="34" t="s">
        <v>131</v>
      </c>
      <c r="D3" s="18">
        <v>30.0</v>
      </c>
      <c r="E3" s="29"/>
      <c r="F3" s="30" t="str">
        <f>IFERROR(__xludf.DUMMYFUNCTION("""COMPUTED_VALUE"""),"Boston Fleet")</f>
        <v>Boston Fleet</v>
      </c>
      <c r="G3" s="30" t="str">
        <f>IFERROR(__xludf.DUMMYFUNCTION("""COMPUTED_VALUE"""),"Minnesota Frost")</f>
        <v>Minnesota Frost</v>
      </c>
      <c r="H3" s="31">
        <f>IFERROR(__xludf.DUMMYFUNCTION("""COMPUTED_VALUE"""),2.0)</f>
        <v>2</v>
      </c>
      <c r="I3" s="30" t="str">
        <f>IFERROR(__xludf.DUMMYFUNCTION("""COMPUTED_VALUE"""),"Boston Fleet")</f>
        <v>Boston Fleet</v>
      </c>
      <c r="J3" s="31">
        <f>IFERROR(__xludf.DUMMYFUNCTION("""COMPUTED_VALUE"""),1.0)</f>
        <v>1</v>
      </c>
      <c r="K3" s="32" t="str">
        <f>IFERROR(__xludf.DUMMYFUNCTION("""COMPUTED_VALUE"""),"Minnesota Frost")</f>
        <v>Minnesota Frost</v>
      </c>
      <c r="L3" s="31" t="b">
        <f>IFERROR(__xludf.DUMMYFUNCTION("""COMPUTED_VALUE"""),TRUE)</f>
        <v>1</v>
      </c>
      <c r="M3" s="33">
        <f>IFERROR(__xludf.DUMMYFUNCTION("""COMPUTED_VALUE"""),45630.0)</f>
        <v>45630</v>
      </c>
      <c r="N3" s="31" t="b">
        <f>IFERROR(__xludf.DUMMYFUNCTION("""COMPUTED_VALUE"""),FALSE)</f>
        <v>0</v>
      </c>
      <c r="O3" s="18" t="str">
        <f t="shared" si="2"/>
        <v>Loss</v>
      </c>
      <c r="P3" s="18">
        <f t="shared" si="3"/>
        <v>2</v>
      </c>
      <c r="Q3" s="18" t="str">
        <f t="array" ref="Q3">if($F3="","",if($F3&lt;&gt;$F2,VLOOKUP($F3,{Index_Team!$A$2:$A$33,Index_Team!$D$2:$D$33},2,FALSE),Q2))</f>
        <v/>
      </c>
      <c r="R3" s="18" t="str">
        <f t="array" ref="R3">if($F3="","",if($F3&lt;&gt;$F2,VLOOKUP($F3,{Index_Team!$A$2:$A$33,Index_Team!$E$2:$E$33},2,FALSE),R2))</f>
        <v/>
      </c>
      <c r="S3" s="18">
        <f t="shared" ref="S3:T3" si="4">if($F3="","",if($F3&lt;&gt;$F2,0,V2))</f>
        <v>1</v>
      </c>
      <c r="T3" s="18">
        <f t="shared" si="4"/>
        <v>-3</v>
      </c>
      <c r="U3" s="18">
        <f t="shared" si="5"/>
        <v>-1</v>
      </c>
      <c r="V3" s="18">
        <f t="shared" si="6"/>
        <v>2</v>
      </c>
      <c r="W3" s="18">
        <f t="shared" si="7"/>
        <v>-6</v>
      </c>
      <c r="X3" s="18">
        <f t="shared" si="8"/>
        <v>-2</v>
      </c>
      <c r="Y3" s="18" t="str">
        <f t="shared" si="9"/>
        <v>solid</v>
      </c>
      <c r="Z3" s="18">
        <f>IFERROR(__xludf.DUMMYFUNCTION("if($F3="""","""",count(filter($S$2:$S888,$S$2:$S888=$S3,$T$2:$T888=$T3,$V$2:$V888=$V3,$W$2:$W888=$W3)))"),1.0)</f>
        <v>1</v>
      </c>
      <c r="AA3" s="18">
        <f>IFERROR(__xludf.DUMMYFUNCTION("if($F3="""","""",1+Z3-count(filter($S3:$S888,$S3:$S888=$S3,$T3:$T888=$T3,$V3:$V888=$V3,$W3:$W888=$W3)))"),1.0)</f>
        <v>1</v>
      </c>
      <c r="AB3" s="18">
        <f>IFERROR(__xludf.DUMMYFUNCTION("if($F3="""","""",count(filter($S$2:$S888,$S$2:$S888=$S3,$T$2:$T888=$T3,$V$2:$V888=$V3,$W$2:$W888=$W3,$Q$2:$Q888=$Q3)))"),1.0)</f>
        <v>1</v>
      </c>
      <c r="AC3" s="18">
        <f>IFERROR(__xludf.DUMMYFUNCTION("if($F3="""","""",1+AB3-count(filter($S3:$S888,$S3:$S888=$S3,$T3:$T888=$T3,$V3:$V888=$V3,$W3:$W888=$W3,$Q3:$Q888=$Q3)))"),1.0)</f>
        <v>1</v>
      </c>
      <c r="AD3" s="18">
        <f>IFERROR(__xludf.DUMMYFUNCTION("if($F3="""","""",count(filter($S$2:$S888,$S$2:$S888=$S3,$T$2:$T888=$T3,$V$2:$V888=$V3,$W$2:$W888=$W3,$R$2:$R888=$R3)))"),1.0)</f>
        <v>1</v>
      </c>
      <c r="AE3" s="18">
        <f>IFERROR(__xludf.DUMMYFUNCTION("if($F3="""","""",1+AD3-count(filter($S3:$S888,$S3:$S888=$S3,$T3:$T888=$T3,$V3:$V888=$V3,$W3:$W888=$W3,$R3:$R888=$R3)))"),1.0)</f>
        <v>1</v>
      </c>
      <c r="AF3" s="18">
        <f t="shared" si="10"/>
        <v>1</v>
      </c>
      <c r="AG3" s="18">
        <f t="shared" si="11"/>
        <v>-1</v>
      </c>
      <c r="AH3" s="18">
        <f t="shared" si="12"/>
        <v>0.7853981634</v>
      </c>
    </row>
    <row r="4">
      <c r="A4" s="29"/>
      <c r="B4" s="35" t="s">
        <v>132</v>
      </c>
      <c r="D4" s="36">
        <f>COUNTA(Index_Team!A2:A888)</f>
        <v>6</v>
      </c>
      <c r="E4" s="29"/>
      <c r="F4" s="30" t="str">
        <f>IFERROR(__xludf.DUMMYFUNCTION("""COMPUTED_VALUE"""),"Boston Fleet")</f>
        <v>Boston Fleet</v>
      </c>
      <c r="G4" s="30" t="str">
        <f>IFERROR(__xludf.DUMMYFUNCTION("""COMPUTED_VALUE"""),"New York Sirens")</f>
        <v>New York Sirens</v>
      </c>
      <c r="H4" s="31">
        <f>IFERROR(__xludf.DUMMYFUNCTION("""COMPUTED_VALUE"""),2.0)</f>
        <v>2</v>
      </c>
      <c r="I4" s="30" t="str">
        <f>IFERROR(__xludf.DUMMYFUNCTION("""COMPUTED_VALUE"""),"Boston Fleet")</f>
        <v>Boston Fleet</v>
      </c>
      <c r="J4" s="31">
        <f>IFERROR(__xludf.DUMMYFUNCTION("""COMPUTED_VALUE"""),4.0)</f>
        <v>4</v>
      </c>
      <c r="K4" s="32" t="str">
        <f>IFERROR(__xludf.DUMMYFUNCTION("""COMPUTED_VALUE"""),"Boston Fleet")</f>
        <v>Boston Fleet</v>
      </c>
      <c r="L4" s="31" t="b">
        <f>IFERROR(__xludf.DUMMYFUNCTION("""COMPUTED_VALUE"""),TRUE)</f>
        <v>1</v>
      </c>
      <c r="M4" s="33">
        <f>IFERROR(__xludf.DUMMYFUNCTION("""COMPUTED_VALUE"""),45634.0)</f>
        <v>45634</v>
      </c>
      <c r="N4" s="31" t="b">
        <f>IFERROR(__xludf.DUMMYFUNCTION("""COMPUTED_VALUE"""),FALSE)</f>
        <v>0</v>
      </c>
      <c r="O4" s="18" t="str">
        <f t="shared" si="2"/>
        <v>Win</v>
      </c>
      <c r="P4" s="18">
        <f t="shared" si="3"/>
        <v>1</v>
      </c>
      <c r="Q4" s="18" t="str">
        <f t="array" ref="Q4">if($F4="","",if($F4&lt;&gt;$F3,VLOOKUP($F4,{Index_Team!$A$2:$A$33,Index_Team!$D$2:$D$33},2,FALSE),Q3))</f>
        <v/>
      </c>
      <c r="R4" s="18" t="str">
        <f t="array" ref="R4">if($F4="","",if($F4&lt;&gt;$F3,VLOOKUP($F4,{Index_Team!$A$2:$A$33,Index_Team!$E$2:$E$33},2,FALSE),R3))</f>
        <v/>
      </c>
      <c r="S4" s="18">
        <f t="shared" ref="S4:T4" si="13">if($F4="","",if($F4&lt;&gt;$F3,0,V3))</f>
        <v>2</v>
      </c>
      <c r="T4" s="18">
        <f t="shared" si="13"/>
        <v>-6</v>
      </c>
      <c r="U4" s="18">
        <f t="shared" si="5"/>
        <v>-2</v>
      </c>
      <c r="V4" s="18">
        <f t="shared" si="6"/>
        <v>3</v>
      </c>
      <c r="W4" s="18">
        <f t="shared" si="7"/>
        <v>-3</v>
      </c>
      <c r="X4" s="18">
        <f t="shared" si="8"/>
        <v>-1</v>
      </c>
      <c r="Y4" s="18" t="str">
        <f t="shared" si="9"/>
        <v>solid</v>
      </c>
      <c r="Z4" s="18">
        <f>IFERROR(__xludf.DUMMYFUNCTION("if($F4="""","""",count(filter($S$2:$S888,$S$2:$S888=$S4,$T$2:$T888=$T4,$V$2:$V888=$V4,$W$2:$W888=$W4)))"),1.0)</f>
        <v>1</v>
      </c>
      <c r="AA4" s="18">
        <f>IFERROR(__xludf.DUMMYFUNCTION("if($F4="""","""",1+Z4-count(filter($S4:$S888,$S4:$S888=$S4,$T4:$T888=$T4,$V4:$V888=$V4,$W4:$W888=$W4)))"),1.0)</f>
        <v>1</v>
      </c>
      <c r="AB4" s="18">
        <f>IFERROR(__xludf.DUMMYFUNCTION("if($F4="""","""",count(filter($S$2:$S888,$S$2:$S888=$S4,$T$2:$T888=$T4,$V$2:$V888=$V4,$W$2:$W888=$W4,$Q$2:$Q888=$Q4)))"),1.0)</f>
        <v>1</v>
      </c>
      <c r="AC4" s="18">
        <f>IFERROR(__xludf.DUMMYFUNCTION("if($F4="""","""",1+AB4-count(filter($S4:$S888,$S4:$S888=$S4,$T4:$T888=$T4,$V4:$V888=$V4,$W4:$W888=$W4,$Q4:$Q888=$Q4)))"),1.0)</f>
        <v>1</v>
      </c>
      <c r="AD4" s="18">
        <f>IFERROR(__xludf.DUMMYFUNCTION("if($F4="""","""",count(filter($S$2:$S888,$S$2:$S888=$S4,$T$2:$T888=$T4,$V$2:$V888=$V4,$W$2:$W888=$W4,$R$2:$R888=$R4)))"),1.0)</f>
        <v>1</v>
      </c>
      <c r="AE4" s="18">
        <f>IFERROR(__xludf.DUMMYFUNCTION("if($F4="""","""",1+AD4-count(filter($S4:$S888,$S4:$S888=$S4,$T4:$T888=$T4,$V4:$V888=$V4,$W4:$W888=$W4,$R4:$R888=$R4)))"),1.0)</f>
        <v>1</v>
      </c>
      <c r="AF4" s="18">
        <f t="shared" si="10"/>
        <v>1</v>
      </c>
      <c r="AG4" s="18">
        <f t="shared" si="11"/>
        <v>1</v>
      </c>
      <c r="AH4" s="18">
        <f t="shared" si="12"/>
        <v>0.7853981634</v>
      </c>
    </row>
    <row r="5">
      <c r="A5" s="29"/>
      <c r="B5" s="29"/>
      <c r="C5" s="29"/>
      <c r="D5" s="37"/>
      <c r="E5" s="29"/>
      <c r="F5" s="30" t="str">
        <f>IFERROR(__xludf.DUMMYFUNCTION("""COMPUTED_VALUE"""),"Boston Fleet")</f>
        <v>Boston Fleet</v>
      </c>
      <c r="G5" s="30" t="str">
        <f>IFERROR(__xludf.DUMMYFUNCTION("""COMPUTED_VALUE"""),"Ottawa Charge")</f>
        <v>Ottawa Charge</v>
      </c>
      <c r="H5" s="31">
        <f>IFERROR(__xludf.DUMMYFUNCTION("""COMPUTED_VALUE"""),2.0)</f>
        <v>2</v>
      </c>
      <c r="I5" s="30" t="str">
        <f>IFERROR(__xludf.DUMMYFUNCTION("""COMPUTED_VALUE"""),"Boston Fleet")</f>
        <v>Boston Fleet</v>
      </c>
      <c r="J5" s="31">
        <f>IFERROR(__xludf.DUMMYFUNCTION("""COMPUTED_VALUE"""),3.0)</f>
        <v>3</v>
      </c>
      <c r="K5" s="32" t="str">
        <f>IFERROR(__xludf.DUMMYFUNCTION("""COMPUTED_VALUE"""),"Boston Fleet")</f>
        <v>Boston Fleet</v>
      </c>
      <c r="L5" s="31" t="b">
        <f>IFERROR(__xludf.DUMMYFUNCTION("""COMPUTED_VALUE"""),TRUE)</f>
        <v>1</v>
      </c>
      <c r="M5" s="33">
        <f>IFERROR(__xludf.DUMMYFUNCTION("""COMPUTED_VALUE"""),45643.0)</f>
        <v>45643</v>
      </c>
      <c r="N5" s="31" t="b">
        <f>IFERROR(__xludf.DUMMYFUNCTION("""COMPUTED_VALUE"""),FALSE)</f>
        <v>0</v>
      </c>
      <c r="O5" s="18" t="str">
        <f t="shared" si="2"/>
        <v>Win</v>
      </c>
      <c r="P5" s="18">
        <f t="shared" si="3"/>
        <v>1</v>
      </c>
      <c r="Q5" s="18" t="str">
        <f t="array" ref="Q5">if($F5="","",if($F5&lt;&gt;$F4,VLOOKUP($F5,{Index_Team!$A$2:$A$33,Index_Team!$D$2:$D$33},2,FALSE),Q4))</f>
        <v/>
      </c>
      <c r="R5" s="18" t="str">
        <f t="array" ref="R5">if($F5="","",if($F5&lt;&gt;$F4,VLOOKUP($F5,{Index_Team!$A$2:$A$33,Index_Team!$E$2:$E$33},2,FALSE),R4))</f>
        <v/>
      </c>
      <c r="S5" s="18">
        <f t="shared" ref="S5:T5" si="14">if($F5="","",if($F5&lt;&gt;$F4,0,V4))</f>
        <v>3</v>
      </c>
      <c r="T5" s="18">
        <f t="shared" si="14"/>
        <v>-3</v>
      </c>
      <c r="U5" s="18">
        <f t="shared" si="5"/>
        <v>-1</v>
      </c>
      <c r="V5" s="18">
        <f t="shared" si="6"/>
        <v>4</v>
      </c>
      <c r="W5" s="18">
        <f t="shared" si="7"/>
        <v>0</v>
      </c>
      <c r="X5" s="18">
        <f t="shared" si="8"/>
        <v>0</v>
      </c>
      <c r="Y5" s="18" t="str">
        <f t="shared" si="9"/>
        <v>solid</v>
      </c>
      <c r="Z5" s="18">
        <f>IFERROR(__xludf.DUMMYFUNCTION("if($F5="""","""",count(filter($S$2:$S888,$S$2:$S888=$S5,$T$2:$T888=$T5,$V$2:$V888=$V5,$W$2:$W888=$W5)))"),1.0)</f>
        <v>1</v>
      </c>
      <c r="AA5" s="18">
        <f>IFERROR(__xludf.DUMMYFUNCTION("if($F5="""","""",1+Z5-count(filter($S5:$S888,$S5:$S888=$S5,$T5:$T888=$T5,$V5:$V888=$V5,$W5:$W888=$W5)))"),1.0)</f>
        <v>1</v>
      </c>
      <c r="AB5" s="18">
        <f>IFERROR(__xludf.DUMMYFUNCTION("if($F5="""","""",count(filter($S$2:$S888,$S$2:$S888=$S5,$T$2:$T888=$T5,$V$2:$V888=$V5,$W$2:$W888=$W5,$Q$2:$Q888=$Q5)))"),1.0)</f>
        <v>1</v>
      </c>
      <c r="AC5" s="18">
        <f>IFERROR(__xludf.DUMMYFUNCTION("if($F5="""","""",1+AB5-count(filter($S5:$S888,$S5:$S888=$S5,$T5:$T888=$T5,$V5:$V888=$V5,$W5:$W888=$W5,$Q5:$Q888=$Q5)))"),1.0)</f>
        <v>1</v>
      </c>
      <c r="AD5" s="18">
        <f>IFERROR(__xludf.DUMMYFUNCTION("if($F5="""","""",count(filter($S$2:$S888,$S$2:$S888=$S5,$T$2:$T888=$T5,$V$2:$V888=$V5,$W$2:$W888=$W5,$R$2:$R888=$R5)))"),1.0)</f>
        <v>1</v>
      </c>
      <c r="AE5" s="18">
        <f>IFERROR(__xludf.DUMMYFUNCTION("if($F5="""","""",1+AD5-count(filter($S5:$S888,$S5:$S888=$S5,$T5:$T888=$T5,$V5:$V888=$V5,$W5:$W888=$W5,$R5:$R888=$R5)))"),1.0)</f>
        <v>1</v>
      </c>
      <c r="AF5" s="18">
        <f t="shared" si="10"/>
        <v>1</v>
      </c>
      <c r="AG5" s="18">
        <f t="shared" si="11"/>
        <v>1</v>
      </c>
      <c r="AH5" s="18">
        <f t="shared" si="12"/>
        <v>0.7853981634</v>
      </c>
    </row>
    <row r="6">
      <c r="A6" s="29"/>
      <c r="B6" s="35" t="s">
        <v>133</v>
      </c>
      <c r="D6" s="31">
        <f>D3*D4+1</f>
        <v>181</v>
      </c>
      <c r="E6" s="29"/>
      <c r="F6" s="30" t="str">
        <f>IFERROR(__xludf.DUMMYFUNCTION("""COMPUTED_VALUE"""),"Boston Fleet")</f>
        <v>Boston Fleet</v>
      </c>
      <c r="G6" s="30" t="str">
        <f>IFERROR(__xludf.DUMMYFUNCTION("""COMPUTED_VALUE"""),"Boston Fleet")</f>
        <v>Boston Fleet</v>
      </c>
      <c r="H6" s="31">
        <f>IFERROR(__xludf.DUMMYFUNCTION("""COMPUTED_VALUE"""),2.0)</f>
        <v>2</v>
      </c>
      <c r="I6" s="30" t="str">
        <f>IFERROR(__xludf.DUMMYFUNCTION("""COMPUTED_VALUE"""),"Toronto Sceptres")</f>
        <v>Toronto Sceptres</v>
      </c>
      <c r="J6" s="31">
        <f>IFERROR(__xludf.DUMMYFUNCTION("""COMPUTED_VALUE"""),4.0)</f>
        <v>4</v>
      </c>
      <c r="K6" s="32" t="str">
        <f>IFERROR(__xludf.DUMMYFUNCTION("""COMPUTED_VALUE"""),"Toronto Sceptres")</f>
        <v>Toronto Sceptres</v>
      </c>
      <c r="L6" s="31" t="b">
        <f>IFERROR(__xludf.DUMMYFUNCTION("""COMPUTED_VALUE"""),TRUE)</f>
        <v>1</v>
      </c>
      <c r="M6" s="33">
        <f>IFERROR(__xludf.DUMMYFUNCTION("""COMPUTED_VALUE"""),45653.0)</f>
        <v>45653</v>
      </c>
      <c r="N6" s="31" t="b">
        <f>IFERROR(__xludf.DUMMYFUNCTION("""COMPUTED_VALUE"""),FALSE)</f>
        <v>0</v>
      </c>
      <c r="O6" s="18" t="str">
        <f t="shared" si="2"/>
        <v>Loss</v>
      </c>
      <c r="P6" s="18">
        <f t="shared" si="3"/>
        <v>2</v>
      </c>
      <c r="Q6" s="18" t="str">
        <f t="array" ref="Q6">if($F6="","",if($F6&lt;&gt;$F5,VLOOKUP($F6,{Index_Team!$A$2:$A$33,Index_Team!$D$2:$D$33},2,FALSE),Q5))</f>
        <v/>
      </c>
      <c r="R6" s="18" t="str">
        <f t="array" ref="R6">if($F6="","",if($F6&lt;&gt;$F5,VLOOKUP($F6,{Index_Team!$A$2:$A$33,Index_Team!$E$2:$E$33},2,FALSE),R5))</f>
        <v/>
      </c>
      <c r="S6" s="18">
        <f t="shared" ref="S6:T6" si="15">if($F6="","",if($F6&lt;&gt;$F5,0,V5))</f>
        <v>4</v>
      </c>
      <c r="T6" s="18">
        <f t="shared" si="15"/>
        <v>0</v>
      </c>
      <c r="U6" s="18">
        <f t="shared" si="5"/>
        <v>0</v>
      </c>
      <c r="V6" s="18">
        <f t="shared" si="6"/>
        <v>5</v>
      </c>
      <c r="W6" s="18">
        <f t="shared" si="7"/>
        <v>-3</v>
      </c>
      <c r="X6" s="18">
        <f t="shared" si="8"/>
        <v>-1</v>
      </c>
      <c r="Y6" s="18" t="str">
        <f t="shared" si="9"/>
        <v>solid</v>
      </c>
      <c r="Z6" s="18">
        <f>IFERROR(__xludf.DUMMYFUNCTION("if($F6="""","""",count(filter($S$2:$S888,$S$2:$S888=$S6,$T$2:$T888=$T6,$V$2:$V888=$V6,$W$2:$W888=$W6)))"),1.0)</f>
        <v>1</v>
      </c>
      <c r="AA6" s="18">
        <f>IFERROR(__xludf.DUMMYFUNCTION("if($F6="""","""",1+Z6-count(filter($S6:$S888,$S6:$S888=$S6,$T6:$T888=$T6,$V6:$V888=$V6,$W6:$W888=$W6)))"),1.0)</f>
        <v>1</v>
      </c>
      <c r="AB6" s="18">
        <f>IFERROR(__xludf.DUMMYFUNCTION("if($F6="""","""",count(filter($S$2:$S888,$S$2:$S888=$S6,$T$2:$T888=$T6,$V$2:$V888=$V6,$W$2:$W888=$W6,$Q$2:$Q888=$Q6)))"),1.0)</f>
        <v>1</v>
      </c>
      <c r="AC6" s="18">
        <f>IFERROR(__xludf.DUMMYFUNCTION("if($F6="""","""",1+AB6-count(filter($S6:$S888,$S6:$S888=$S6,$T6:$T888=$T6,$V6:$V888=$V6,$W6:$W888=$W6,$Q6:$Q888=$Q6)))"),1.0)</f>
        <v>1</v>
      </c>
      <c r="AD6" s="18">
        <f>IFERROR(__xludf.DUMMYFUNCTION("if($F6="""","""",count(filter($S$2:$S888,$S$2:$S888=$S6,$T$2:$T888=$T6,$V$2:$V888=$V6,$W$2:$W888=$W6,$R$2:$R888=$R6)))"),1.0)</f>
        <v>1</v>
      </c>
      <c r="AE6" s="18">
        <f>IFERROR(__xludf.DUMMYFUNCTION("if($F6="""","""",1+AD6-count(filter($S6:$S888,$S6:$S888=$S6,$T6:$T888=$T6,$V6:$V888=$V6,$W6:$W888=$W6,$R6:$R888=$R6)))"),1.0)</f>
        <v>1</v>
      </c>
      <c r="AF6" s="18">
        <f t="shared" si="10"/>
        <v>1</v>
      </c>
      <c r="AG6" s="18">
        <f t="shared" si="11"/>
        <v>-1</v>
      </c>
      <c r="AH6" s="18">
        <f t="shared" si="12"/>
        <v>0.7853981634</v>
      </c>
    </row>
    <row r="7">
      <c r="A7" s="29"/>
      <c r="B7" s="29"/>
      <c r="C7" s="29"/>
      <c r="D7" s="37"/>
      <c r="E7" s="29"/>
      <c r="F7" s="30" t="str">
        <f>IFERROR(__xludf.DUMMYFUNCTION("""COMPUTED_VALUE"""),"Boston Fleet")</f>
        <v>Boston Fleet</v>
      </c>
      <c r="G7" s="30" t="str">
        <f>IFERROR(__xludf.DUMMYFUNCTION("""COMPUTED_VALUE"""),"Boston Fleet")</f>
        <v>Boston Fleet</v>
      </c>
      <c r="H7" s="31">
        <f>IFERROR(__xludf.DUMMYFUNCTION("""COMPUTED_VALUE"""),1.0)</f>
        <v>1</v>
      </c>
      <c r="I7" s="30" t="str">
        <f>IFERROR(__xludf.DUMMYFUNCTION("""COMPUTED_VALUE"""),"Montreal Victoire")</f>
        <v>Montreal Victoire</v>
      </c>
      <c r="J7" s="31">
        <f>IFERROR(__xludf.DUMMYFUNCTION("""COMPUTED_VALUE"""),3.0)</f>
        <v>3</v>
      </c>
      <c r="K7" s="32" t="str">
        <f>IFERROR(__xludf.DUMMYFUNCTION("""COMPUTED_VALUE"""),"Montreal Victoire")</f>
        <v>Montreal Victoire</v>
      </c>
      <c r="L7" s="31" t="b">
        <f>IFERROR(__xludf.DUMMYFUNCTION("""COMPUTED_VALUE"""),TRUE)</f>
        <v>1</v>
      </c>
      <c r="M7" s="33">
        <f>IFERROR(__xludf.DUMMYFUNCTION("""COMPUTED_VALUE"""),45656.0)</f>
        <v>45656</v>
      </c>
      <c r="N7" s="31" t="b">
        <f>IFERROR(__xludf.DUMMYFUNCTION("""COMPUTED_VALUE"""),FALSE)</f>
        <v>0</v>
      </c>
      <c r="O7" s="18" t="str">
        <f t="shared" si="2"/>
        <v>Loss</v>
      </c>
      <c r="P7" s="18">
        <f t="shared" si="3"/>
        <v>2</v>
      </c>
      <c r="Q7" s="18" t="str">
        <f t="array" ref="Q7">if($F7="","",if($F7&lt;&gt;$F6,VLOOKUP($F7,{Index_Team!$A$2:$A$33,Index_Team!$D$2:$D$33},2,FALSE),Q6))</f>
        <v/>
      </c>
      <c r="R7" s="18" t="str">
        <f t="array" ref="R7">if($F7="","",if($F7&lt;&gt;$F6,VLOOKUP($F7,{Index_Team!$A$2:$A$33,Index_Team!$E$2:$E$33},2,FALSE),R6))</f>
        <v/>
      </c>
      <c r="S7" s="18">
        <f t="shared" ref="S7:T7" si="16">if($F7="","",if($F7&lt;&gt;$F6,0,V6))</f>
        <v>5</v>
      </c>
      <c r="T7" s="18">
        <f t="shared" si="16"/>
        <v>-3</v>
      </c>
      <c r="U7" s="18">
        <f t="shared" si="5"/>
        <v>-1</v>
      </c>
      <c r="V7" s="18">
        <f t="shared" si="6"/>
        <v>6</v>
      </c>
      <c r="W7" s="18">
        <f t="shared" si="7"/>
        <v>-6</v>
      </c>
      <c r="X7" s="18">
        <f t="shared" si="8"/>
        <v>-2</v>
      </c>
      <c r="Y7" s="18" t="str">
        <f t="shared" si="9"/>
        <v>solid</v>
      </c>
      <c r="Z7" s="18">
        <f>IFERROR(__xludf.DUMMYFUNCTION("if($F7="""","""",count(filter($S$2:$S888,$S$2:$S888=$S7,$T$2:$T888=$T7,$V$2:$V888=$V7,$W$2:$W888=$W7)))"),1.0)</f>
        <v>1</v>
      </c>
      <c r="AA7" s="18">
        <f>IFERROR(__xludf.DUMMYFUNCTION("if($F7="""","""",1+Z7-count(filter($S7:$S888,$S7:$S888=$S7,$T7:$T888=$T7,$V7:$V888=$V7,$W7:$W888=$W7)))"),1.0)</f>
        <v>1</v>
      </c>
      <c r="AB7" s="18">
        <f>IFERROR(__xludf.DUMMYFUNCTION("if($F7="""","""",count(filter($S$2:$S888,$S$2:$S888=$S7,$T$2:$T888=$T7,$V$2:$V888=$V7,$W$2:$W888=$W7,$Q$2:$Q888=$Q7)))"),1.0)</f>
        <v>1</v>
      </c>
      <c r="AC7" s="18">
        <f>IFERROR(__xludf.DUMMYFUNCTION("if($F7="""","""",1+AB7-count(filter($S7:$S888,$S7:$S888=$S7,$T7:$T888=$T7,$V7:$V888=$V7,$W7:$W888=$W7,$Q7:$Q888=$Q7)))"),1.0)</f>
        <v>1</v>
      </c>
      <c r="AD7" s="18">
        <f>IFERROR(__xludf.DUMMYFUNCTION("if($F7="""","""",count(filter($S$2:$S888,$S$2:$S888=$S7,$T$2:$T888=$T7,$V$2:$V888=$V7,$W$2:$W888=$W7,$R$2:$R888=$R7)))"),1.0)</f>
        <v>1</v>
      </c>
      <c r="AE7" s="18">
        <f>IFERROR(__xludf.DUMMYFUNCTION("if($F7="""","""",1+AD7-count(filter($S7:$S888,$S7:$S888=$S7,$T7:$T888=$T7,$V7:$V888=$V7,$W7:$W888=$W7,$R7:$R888=$R7)))"),1.0)</f>
        <v>1</v>
      </c>
      <c r="AF7" s="18">
        <f t="shared" si="10"/>
        <v>1</v>
      </c>
      <c r="AG7" s="18">
        <f t="shared" si="11"/>
        <v>-1</v>
      </c>
      <c r="AH7" s="18">
        <f t="shared" si="12"/>
        <v>0.7853981634</v>
      </c>
    </row>
    <row r="8">
      <c r="A8" s="29"/>
      <c r="B8" s="35" t="s">
        <v>134</v>
      </c>
      <c r="D8" s="18">
        <v>10.0</v>
      </c>
      <c r="E8" s="29"/>
      <c r="F8" s="30" t="str">
        <f>IFERROR(__xludf.DUMMYFUNCTION("""COMPUTED_VALUE"""),"Boston Fleet")</f>
        <v>Boston Fleet</v>
      </c>
      <c r="G8" s="30" t="str">
        <f>IFERROR(__xludf.DUMMYFUNCTION("""COMPUTED_VALUE"""),"Boston Fleet")</f>
        <v>Boston Fleet</v>
      </c>
      <c r="H8" s="31">
        <f>IFERROR(__xludf.DUMMYFUNCTION("""COMPUTED_VALUE"""),3.0)</f>
        <v>3</v>
      </c>
      <c r="I8" s="30" t="str">
        <f>IFERROR(__xludf.DUMMYFUNCTION("""COMPUTED_VALUE"""),"Minnesota Frost")</f>
        <v>Minnesota Frost</v>
      </c>
      <c r="J8" s="31">
        <f>IFERROR(__xludf.DUMMYFUNCTION("""COMPUTED_VALUE"""),4.0)</f>
        <v>4</v>
      </c>
      <c r="K8" s="32" t="str">
        <f>IFERROR(__xludf.DUMMYFUNCTION("""COMPUTED_VALUE"""),"Minnesota Frost")</f>
        <v>Minnesota Frost</v>
      </c>
      <c r="L8" s="31" t="b">
        <f>IFERROR(__xludf.DUMMYFUNCTION("""COMPUTED_VALUE"""),TRUE)</f>
        <v>1</v>
      </c>
      <c r="M8" s="33">
        <f>IFERROR(__xludf.DUMMYFUNCTION("""COMPUTED_VALUE"""),45659.0)</f>
        <v>45659</v>
      </c>
      <c r="N8" s="31" t="b">
        <f>IFERROR(__xludf.DUMMYFUNCTION("""COMPUTED_VALUE"""),TRUE)</f>
        <v>1</v>
      </c>
      <c r="O8" s="18" t="str">
        <f t="shared" si="2"/>
        <v>Loss</v>
      </c>
      <c r="P8" s="18">
        <f t="shared" si="3"/>
        <v>5</v>
      </c>
      <c r="Q8" s="18" t="str">
        <f t="array" ref="Q8">if($F8="","",if($F8&lt;&gt;$F7,VLOOKUP($F8,{Index_Team!$A$2:$A$33,Index_Team!$D$2:$D$33},2,FALSE),Q7))</f>
        <v/>
      </c>
      <c r="R8" s="18" t="str">
        <f t="array" ref="R8">if($F8="","",if($F8&lt;&gt;$F7,VLOOKUP($F8,{Index_Team!$A$2:$A$33,Index_Team!$E$2:$E$33},2,FALSE),R7))</f>
        <v/>
      </c>
      <c r="S8" s="18">
        <f t="shared" ref="S8:T8" si="17">if($F8="","",if($F8&lt;&gt;$F7,0,V7))</f>
        <v>6</v>
      </c>
      <c r="T8" s="18">
        <f t="shared" si="17"/>
        <v>-6</v>
      </c>
      <c r="U8" s="18">
        <f t="shared" si="5"/>
        <v>-2</v>
      </c>
      <c r="V8" s="18">
        <f t="shared" si="6"/>
        <v>7</v>
      </c>
      <c r="W8" s="18">
        <f t="shared" si="7"/>
        <v>-7</v>
      </c>
      <c r="X8" s="18">
        <f t="shared" si="8"/>
        <v>-2.333333333</v>
      </c>
      <c r="Y8" s="18" t="str">
        <f t="shared" si="9"/>
        <v>solid</v>
      </c>
      <c r="Z8" s="18">
        <f>IFERROR(__xludf.DUMMYFUNCTION("if($F8="""","""",count(filter($S$2:$S888,$S$2:$S888=$S8,$T$2:$T888=$T8,$V$2:$V888=$V8,$W$2:$W888=$W8)))"),1.0)</f>
        <v>1</v>
      </c>
      <c r="AA8" s="18">
        <f>IFERROR(__xludf.DUMMYFUNCTION("if($F8="""","""",1+Z8-count(filter($S8:$S888,$S8:$S888=$S8,$T8:$T888=$T8,$V8:$V888=$V8,$W8:$W888=$W8)))"),1.0)</f>
        <v>1</v>
      </c>
      <c r="AB8" s="18">
        <f>IFERROR(__xludf.DUMMYFUNCTION("if($F8="""","""",count(filter($S$2:$S888,$S$2:$S888=$S8,$T$2:$T888=$T8,$V$2:$V888=$V8,$W$2:$W888=$W8,$Q$2:$Q888=$Q8)))"),1.0)</f>
        <v>1</v>
      </c>
      <c r="AC8" s="18">
        <f>IFERROR(__xludf.DUMMYFUNCTION("if($F8="""","""",1+AB8-count(filter($S8:$S888,$S8:$S888=$S8,$T8:$T888=$T8,$V8:$V888=$V8,$W8:$W888=$W8,$Q8:$Q888=$Q8)))"),1.0)</f>
        <v>1</v>
      </c>
      <c r="AD8" s="18">
        <f>IFERROR(__xludf.DUMMYFUNCTION("if($F8="""","""",count(filter($S$2:$S888,$S$2:$S888=$S8,$T$2:$T888=$T8,$V$2:$V888=$V8,$W$2:$W888=$W8,$R$2:$R888=$R8)))"),1.0)</f>
        <v>1</v>
      </c>
      <c r="AE8" s="18">
        <f>IFERROR(__xludf.DUMMYFUNCTION("if($F8="""","""",1+AD8-count(filter($S8:$S888,$S8:$S888=$S8,$T8:$T888=$T8,$V8:$V888=$V8,$W8:$W888=$W8,$R8:$R888=$R8)))"),1.0)</f>
        <v>1</v>
      </c>
      <c r="AF8" s="18">
        <f t="shared" si="10"/>
        <v>1</v>
      </c>
      <c r="AG8" s="18">
        <f t="shared" si="11"/>
        <v>-0.3333333333</v>
      </c>
      <c r="AH8" s="18">
        <f t="shared" si="12"/>
        <v>0.3217505544</v>
      </c>
    </row>
    <row r="9">
      <c r="A9" s="29"/>
      <c r="B9" s="29"/>
      <c r="C9" s="29"/>
      <c r="D9" s="37"/>
      <c r="E9" s="29"/>
      <c r="F9" s="30" t="str">
        <f>IFERROR(__xludf.DUMMYFUNCTION("""COMPUTED_VALUE"""),"Boston Fleet")</f>
        <v>Boston Fleet</v>
      </c>
      <c r="G9" s="30" t="str">
        <f>IFERROR(__xludf.DUMMYFUNCTION("""COMPUTED_VALUE"""),"Montreal Victoire")</f>
        <v>Montreal Victoire</v>
      </c>
      <c r="H9" s="31">
        <f>IFERROR(__xludf.DUMMYFUNCTION("""COMPUTED_VALUE"""),2.0)</f>
        <v>2</v>
      </c>
      <c r="I9" s="30" t="str">
        <f>IFERROR(__xludf.DUMMYFUNCTION("""COMPUTED_VALUE"""),"Boston Fleet")</f>
        <v>Boston Fleet</v>
      </c>
      <c r="J9" s="31">
        <f>IFERROR(__xludf.DUMMYFUNCTION("""COMPUTED_VALUE"""),3.0)</f>
        <v>3</v>
      </c>
      <c r="K9" s="32" t="str">
        <f>IFERROR(__xludf.DUMMYFUNCTION("""COMPUTED_VALUE"""),"Boston Fleet")</f>
        <v>Boston Fleet</v>
      </c>
      <c r="L9" s="31" t="b">
        <f>IFERROR(__xludf.DUMMYFUNCTION("""COMPUTED_VALUE"""),TRUE)</f>
        <v>1</v>
      </c>
      <c r="M9" s="33">
        <f>IFERROR(__xludf.DUMMYFUNCTION("""COMPUTED_VALUE"""),45662.0)</f>
        <v>45662</v>
      </c>
      <c r="N9" s="31" t="b">
        <f>IFERROR(__xludf.DUMMYFUNCTION("""COMPUTED_VALUE"""),TRUE)</f>
        <v>1</v>
      </c>
      <c r="O9" s="18" t="str">
        <f t="shared" si="2"/>
        <v>Win</v>
      </c>
      <c r="P9" s="18">
        <f t="shared" si="3"/>
        <v>4</v>
      </c>
      <c r="Q9" s="18" t="str">
        <f t="array" ref="Q9">if($F9="","",if($F9&lt;&gt;$F8,VLOOKUP($F9,{Index_Team!$A$2:$A$33,Index_Team!$D$2:$D$33},2,FALSE),Q8))</f>
        <v/>
      </c>
      <c r="R9" s="18" t="str">
        <f t="array" ref="R9">if($F9="","",if($F9&lt;&gt;$F8,VLOOKUP($F9,{Index_Team!$A$2:$A$33,Index_Team!$E$2:$E$33},2,FALSE),R8))</f>
        <v/>
      </c>
      <c r="S9" s="18">
        <f t="shared" ref="S9:T9" si="18">if($F9="","",if($F9&lt;&gt;$F8,0,V8))</f>
        <v>7</v>
      </c>
      <c r="T9" s="18">
        <f t="shared" si="18"/>
        <v>-7</v>
      </c>
      <c r="U9" s="18">
        <f t="shared" si="5"/>
        <v>-2.333333333</v>
      </c>
      <c r="V9" s="18">
        <f t="shared" si="6"/>
        <v>8</v>
      </c>
      <c r="W9" s="18">
        <f t="shared" si="7"/>
        <v>-6</v>
      </c>
      <c r="X9" s="18">
        <f t="shared" si="8"/>
        <v>-2</v>
      </c>
      <c r="Y9" s="18" t="str">
        <f t="shared" si="9"/>
        <v>solid</v>
      </c>
      <c r="Z9" s="18">
        <f>IFERROR(__xludf.DUMMYFUNCTION("if($F9="""","""",count(filter($S$2:$S888,$S$2:$S888=$S9,$T$2:$T888=$T9,$V$2:$V888=$V9,$W$2:$W888=$W9)))"),1.0)</f>
        <v>1</v>
      </c>
      <c r="AA9" s="18">
        <f>IFERROR(__xludf.DUMMYFUNCTION("if($F9="""","""",1+Z9-count(filter($S9:$S888,$S9:$S888=$S9,$T9:$T888=$T9,$V9:$V888=$V9,$W9:$W888=$W9)))"),1.0)</f>
        <v>1</v>
      </c>
      <c r="AB9" s="18">
        <f>IFERROR(__xludf.DUMMYFUNCTION("if($F9="""","""",count(filter($S$2:$S888,$S$2:$S888=$S9,$T$2:$T888=$T9,$V$2:$V888=$V9,$W$2:$W888=$W9,$Q$2:$Q888=$Q9)))"),1.0)</f>
        <v>1</v>
      </c>
      <c r="AC9" s="18">
        <f>IFERROR(__xludf.DUMMYFUNCTION("if($F9="""","""",1+AB9-count(filter($S9:$S888,$S9:$S888=$S9,$T9:$T888=$T9,$V9:$V888=$V9,$W9:$W888=$W9,$Q9:$Q888=$Q9)))"),1.0)</f>
        <v>1</v>
      </c>
      <c r="AD9" s="18">
        <f>IFERROR(__xludf.DUMMYFUNCTION("if($F9="""","""",count(filter($S$2:$S888,$S$2:$S888=$S9,$T$2:$T888=$T9,$V$2:$V888=$V9,$W$2:$W888=$W9,$R$2:$R888=$R9)))"),1.0)</f>
        <v>1</v>
      </c>
      <c r="AE9" s="18">
        <f>IFERROR(__xludf.DUMMYFUNCTION("if($F9="""","""",1+AD9-count(filter($S9:$S888,$S9:$S888=$S9,$T9:$T888=$T9,$V9:$V888=$V9,$W9:$W888=$W9,$R9:$R888=$R9)))"),1.0)</f>
        <v>1</v>
      </c>
      <c r="AF9" s="18">
        <f t="shared" si="10"/>
        <v>1</v>
      </c>
      <c r="AG9" s="18">
        <f t="shared" si="11"/>
        <v>0.3333333333</v>
      </c>
      <c r="AH9" s="18">
        <f t="shared" si="12"/>
        <v>0.3217505544</v>
      </c>
    </row>
    <row r="10">
      <c r="A10" s="29"/>
      <c r="B10" s="16" t="s">
        <v>113</v>
      </c>
      <c r="C10" s="16" t="s">
        <v>112</v>
      </c>
      <c r="D10" s="16" t="s">
        <v>135</v>
      </c>
      <c r="E10" s="29"/>
      <c r="F10" s="30" t="str">
        <f>IFERROR(__xludf.DUMMYFUNCTION("""COMPUTED_VALUE"""),"Boston Fleet")</f>
        <v>Boston Fleet</v>
      </c>
      <c r="G10" s="30" t="str">
        <f>IFERROR(__xludf.DUMMYFUNCTION("""COMPUTED_VALUE"""),"Boston Fleet")</f>
        <v>Boston Fleet</v>
      </c>
      <c r="H10" s="31">
        <f>IFERROR(__xludf.DUMMYFUNCTION("""COMPUTED_VALUE"""),1.0)</f>
        <v>1</v>
      </c>
      <c r="I10" s="30" t="str">
        <f>IFERROR(__xludf.DUMMYFUNCTION("""COMPUTED_VALUE"""),"Minnesota Frost")</f>
        <v>Minnesota Frost</v>
      </c>
      <c r="J10" s="31">
        <f>IFERROR(__xludf.DUMMYFUNCTION("""COMPUTED_VALUE"""),2.0)</f>
        <v>2</v>
      </c>
      <c r="K10" s="32" t="str">
        <f>IFERROR(__xludf.DUMMYFUNCTION("""COMPUTED_VALUE"""),"Minnesota Frost")</f>
        <v>Minnesota Frost</v>
      </c>
      <c r="L10" s="31" t="b">
        <f>IFERROR(__xludf.DUMMYFUNCTION("""COMPUTED_VALUE"""),TRUE)</f>
        <v>1</v>
      </c>
      <c r="M10" s="33">
        <f>IFERROR(__xludf.DUMMYFUNCTION("""COMPUTED_VALUE"""),45665.0)</f>
        <v>45665</v>
      </c>
      <c r="N10" s="31" t="b">
        <f>IFERROR(__xludf.DUMMYFUNCTION("""COMPUTED_VALUE"""),TRUE)</f>
        <v>1</v>
      </c>
      <c r="O10" s="18" t="str">
        <f t="shared" si="2"/>
        <v>Loss</v>
      </c>
      <c r="P10" s="18">
        <f t="shared" si="3"/>
        <v>5</v>
      </c>
      <c r="Q10" s="18" t="str">
        <f t="array" ref="Q10">if($F10="","",if($F10&lt;&gt;$F9,VLOOKUP($F10,{Index_Team!$A$2:$A$33,Index_Team!$D$2:$D$33},2,FALSE),Q9))</f>
        <v/>
      </c>
      <c r="R10" s="18" t="str">
        <f t="array" ref="R10">if($F10="","",if($F10&lt;&gt;$F9,VLOOKUP($F10,{Index_Team!$A$2:$A$33,Index_Team!$E$2:$E$33},2,FALSE),R9))</f>
        <v/>
      </c>
      <c r="S10" s="18">
        <f t="shared" ref="S10:T10" si="19">if($F10="","",if($F10&lt;&gt;$F9,0,V9))</f>
        <v>8</v>
      </c>
      <c r="T10" s="18">
        <f t="shared" si="19"/>
        <v>-6</v>
      </c>
      <c r="U10" s="18">
        <f t="shared" si="5"/>
        <v>-2</v>
      </c>
      <c r="V10" s="18">
        <f t="shared" si="6"/>
        <v>9</v>
      </c>
      <c r="W10" s="18">
        <f t="shared" si="7"/>
        <v>-7</v>
      </c>
      <c r="X10" s="18">
        <f t="shared" si="8"/>
        <v>-2.333333333</v>
      </c>
      <c r="Y10" s="18" t="str">
        <f t="shared" si="9"/>
        <v>solid</v>
      </c>
      <c r="Z10" s="18">
        <f>IFERROR(__xludf.DUMMYFUNCTION("if($F10="""","""",count(filter($S$2:$S888,$S$2:$S888=$S10,$T$2:$T888=$T10,$V$2:$V888=$V10,$W$2:$W888=$W10)))"),1.0)</f>
        <v>1</v>
      </c>
      <c r="AA10" s="18">
        <f>IFERROR(__xludf.DUMMYFUNCTION("if($F10="""","""",1+Z10-count(filter($S10:$S888,$S10:$S888=$S10,$T10:$T888=$T10,$V10:$V888=$V10,$W10:$W888=$W10)))"),1.0)</f>
        <v>1</v>
      </c>
      <c r="AB10" s="18">
        <f>IFERROR(__xludf.DUMMYFUNCTION("if($F10="""","""",count(filter($S$2:$S888,$S$2:$S888=$S10,$T$2:$T888=$T10,$V$2:$V888=$V10,$W$2:$W888=$W10,$Q$2:$Q888=$Q10)))"),1.0)</f>
        <v>1</v>
      </c>
      <c r="AC10" s="18">
        <f>IFERROR(__xludf.DUMMYFUNCTION("if($F10="""","""",1+AB10-count(filter($S10:$S888,$S10:$S888=$S10,$T10:$T888=$T10,$V10:$V888=$V10,$W10:$W888=$W10,$Q10:$Q888=$Q10)))"),1.0)</f>
        <v>1</v>
      </c>
      <c r="AD10" s="18">
        <f>IFERROR(__xludf.DUMMYFUNCTION("if($F10="""","""",count(filter($S$2:$S888,$S$2:$S888=$S10,$T$2:$T888=$T10,$V$2:$V888=$V10,$W$2:$W888=$W10,$R$2:$R888=$R10)))"),1.0)</f>
        <v>1</v>
      </c>
      <c r="AE10" s="18">
        <f>IFERROR(__xludf.DUMMYFUNCTION("if($F10="""","""",1+AD10-count(filter($S10:$S888,$S10:$S888=$S10,$T10:$T888=$T10,$V10:$V888=$V10,$W10:$W888=$W10,$R10:$R888=$R10)))"),1.0)</f>
        <v>1</v>
      </c>
      <c r="AF10" s="18">
        <f t="shared" si="10"/>
        <v>1</v>
      </c>
      <c r="AG10" s="18">
        <f t="shared" si="11"/>
        <v>-0.3333333333</v>
      </c>
      <c r="AH10" s="18">
        <f t="shared" si="12"/>
        <v>0.3217505544</v>
      </c>
    </row>
    <row r="11">
      <c r="A11" s="29"/>
      <c r="B11" s="38" t="s">
        <v>136</v>
      </c>
      <c r="C11" s="38" t="b">
        <v>0</v>
      </c>
      <c r="D11" s="18">
        <v>3.0</v>
      </c>
      <c r="E11" s="29"/>
      <c r="F11" s="30" t="str">
        <f>IFERROR(__xludf.DUMMYFUNCTION("""COMPUTED_VALUE"""),"Boston Fleet")</f>
        <v>Boston Fleet</v>
      </c>
      <c r="G11" s="30" t="str">
        <f>IFERROR(__xludf.DUMMYFUNCTION("""COMPUTED_VALUE"""),"Boston Fleet")</f>
        <v>Boston Fleet</v>
      </c>
      <c r="H11" s="31">
        <f>IFERROR(__xludf.DUMMYFUNCTION("""COMPUTED_VALUE"""),2.0)</f>
        <v>2</v>
      </c>
      <c r="I11" s="30" t="str">
        <f>IFERROR(__xludf.DUMMYFUNCTION("""COMPUTED_VALUE"""),"Ottawa Charge")</f>
        <v>Ottawa Charge</v>
      </c>
      <c r="J11" s="31">
        <f>IFERROR(__xludf.DUMMYFUNCTION("""COMPUTED_VALUE"""),1.0)</f>
        <v>1</v>
      </c>
      <c r="K11" s="32" t="str">
        <f>IFERROR(__xludf.DUMMYFUNCTION("""COMPUTED_VALUE"""),"Boston Fleet")</f>
        <v>Boston Fleet</v>
      </c>
      <c r="L11" s="31" t="b">
        <f>IFERROR(__xludf.DUMMYFUNCTION("""COMPUTED_VALUE"""),TRUE)</f>
        <v>1</v>
      </c>
      <c r="M11" s="33">
        <f>IFERROR(__xludf.DUMMYFUNCTION("""COMPUTED_VALUE"""),45668.0)</f>
        <v>45668</v>
      </c>
      <c r="N11" s="31" t="b">
        <f>IFERROR(__xludf.DUMMYFUNCTION("""COMPUTED_VALUE"""),TRUE)</f>
        <v>1</v>
      </c>
      <c r="O11" s="18" t="str">
        <f t="shared" si="2"/>
        <v>Win</v>
      </c>
      <c r="P11" s="18">
        <f t="shared" si="3"/>
        <v>4</v>
      </c>
      <c r="Q11" s="18" t="str">
        <f t="array" ref="Q11">if($F11="","",if($F11&lt;&gt;$F10,VLOOKUP($F11,{Index_Team!$A$2:$A$33,Index_Team!$D$2:$D$33},2,FALSE),Q10))</f>
        <v/>
      </c>
      <c r="R11" s="18" t="str">
        <f t="array" ref="R11">if($F11="","",if($F11&lt;&gt;$F10,VLOOKUP($F11,{Index_Team!$A$2:$A$33,Index_Team!$E$2:$E$33},2,FALSE),R10))</f>
        <v/>
      </c>
      <c r="S11" s="18">
        <f t="shared" ref="S11:T11" si="20">if($F11="","",if($F11&lt;&gt;$F10,0,V10))</f>
        <v>9</v>
      </c>
      <c r="T11" s="18">
        <f t="shared" si="20"/>
        <v>-7</v>
      </c>
      <c r="U11" s="18">
        <f t="shared" si="5"/>
        <v>-2.333333333</v>
      </c>
      <c r="V11" s="18">
        <f t="shared" si="6"/>
        <v>10</v>
      </c>
      <c r="W11" s="18">
        <f t="shared" si="7"/>
        <v>-6</v>
      </c>
      <c r="X11" s="18">
        <f t="shared" si="8"/>
        <v>-2</v>
      </c>
      <c r="Y11" s="18" t="str">
        <f t="shared" si="9"/>
        <v>solid</v>
      </c>
      <c r="Z11" s="18">
        <f>IFERROR(__xludf.DUMMYFUNCTION("if($F11="""","""",count(filter($S$2:$S888,$S$2:$S888=$S11,$T$2:$T888=$T11,$V$2:$V888=$V11,$W$2:$W888=$W11)))"),1.0)</f>
        <v>1</v>
      </c>
      <c r="AA11" s="18">
        <f>IFERROR(__xludf.DUMMYFUNCTION("if($F11="""","""",1+Z11-count(filter($S11:$S888,$S11:$S888=$S11,$T11:$T888=$T11,$V11:$V888=$V11,$W11:$W888=$W11)))"),1.0)</f>
        <v>1</v>
      </c>
      <c r="AB11" s="18">
        <f>IFERROR(__xludf.DUMMYFUNCTION("if($F11="""","""",count(filter($S$2:$S888,$S$2:$S888=$S11,$T$2:$T888=$T11,$V$2:$V888=$V11,$W$2:$W888=$W11,$Q$2:$Q888=$Q11)))"),1.0)</f>
        <v>1</v>
      </c>
      <c r="AC11" s="18">
        <f>IFERROR(__xludf.DUMMYFUNCTION("if($F11="""","""",1+AB11-count(filter($S11:$S888,$S11:$S888=$S11,$T11:$T888=$T11,$V11:$V888=$V11,$W11:$W888=$W11,$Q11:$Q888=$Q11)))"),1.0)</f>
        <v>1</v>
      </c>
      <c r="AD11" s="18">
        <f>IFERROR(__xludf.DUMMYFUNCTION("if($F11="""","""",count(filter($S$2:$S888,$S$2:$S888=$S11,$T$2:$T888=$T11,$V$2:$V888=$V11,$W$2:$W888=$W11,$R$2:$R888=$R11)))"),1.0)</f>
        <v>1</v>
      </c>
      <c r="AE11" s="18">
        <f>IFERROR(__xludf.DUMMYFUNCTION("if($F11="""","""",1+AD11-count(filter($S11:$S888,$S11:$S888=$S11,$T11:$T888=$T11,$V11:$V888=$V11,$W11:$W888=$W11,$R11:$R888=$R11)))"),1.0)</f>
        <v>1</v>
      </c>
      <c r="AF11" s="18">
        <f t="shared" si="10"/>
        <v>1</v>
      </c>
      <c r="AG11" s="18">
        <f t="shared" si="11"/>
        <v>0.3333333333</v>
      </c>
      <c r="AH11" s="18">
        <f t="shared" si="12"/>
        <v>0.3217505544</v>
      </c>
    </row>
    <row r="12">
      <c r="A12" s="29"/>
      <c r="B12" s="38" t="s">
        <v>137</v>
      </c>
      <c r="C12" s="38" t="b">
        <v>0</v>
      </c>
      <c r="D12" s="18">
        <v>-3.0</v>
      </c>
      <c r="E12" s="29"/>
      <c r="F12" s="30" t="str">
        <f>IFERROR(__xludf.DUMMYFUNCTION("""COMPUTED_VALUE"""),"Boston Fleet")</f>
        <v>Boston Fleet</v>
      </c>
      <c r="G12" s="30" t="str">
        <f>IFERROR(__xludf.DUMMYFUNCTION("""COMPUTED_VALUE"""),"Toronto Sceptres")</f>
        <v>Toronto Sceptres</v>
      </c>
      <c r="H12" s="31">
        <f>IFERROR(__xludf.DUMMYFUNCTION("""COMPUTED_VALUE"""),1.0)</f>
        <v>1</v>
      </c>
      <c r="I12" s="30" t="str">
        <f>IFERROR(__xludf.DUMMYFUNCTION("""COMPUTED_VALUE"""),"Boston Fleet")</f>
        <v>Boston Fleet</v>
      </c>
      <c r="J12" s="31">
        <f>IFERROR(__xludf.DUMMYFUNCTION("""COMPUTED_VALUE"""),4.0)</f>
        <v>4</v>
      </c>
      <c r="K12" s="32" t="str">
        <f>IFERROR(__xludf.DUMMYFUNCTION("""COMPUTED_VALUE"""),"Boston Fleet")</f>
        <v>Boston Fleet</v>
      </c>
      <c r="L12" s="31" t="b">
        <f>IFERROR(__xludf.DUMMYFUNCTION("""COMPUTED_VALUE"""),TRUE)</f>
        <v>1</v>
      </c>
      <c r="M12" s="33">
        <f>IFERROR(__xludf.DUMMYFUNCTION("""COMPUTED_VALUE"""),45679.0)</f>
        <v>45679</v>
      </c>
      <c r="N12" s="31" t="b">
        <f>IFERROR(__xludf.DUMMYFUNCTION("""COMPUTED_VALUE"""),FALSE)</f>
        <v>0</v>
      </c>
      <c r="O12" s="18" t="str">
        <f t="shared" si="2"/>
        <v>Win</v>
      </c>
      <c r="P12" s="18">
        <f t="shared" si="3"/>
        <v>1</v>
      </c>
      <c r="Q12" s="18" t="str">
        <f t="array" ref="Q12">if($F12="","",if($F12&lt;&gt;$F11,VLOOKUP($F12,{Index_Team!$A$2:$A$33,Index_Team!$D$2:$D$33},2,FALSE),Q11))</f>
        <v/>
      </c>
      <c r="R12" s="18" t="str">
        <f t="array" ref="R12">if($F12="","",if($F12&lt;&gt;$F11,VLOOKUP($F12,{Index_Team!$A$2:$A$33,Index_Team!$E$2:$E$33},2,FALSE),R11))</f>
        <v/>
      </c>
      <c r="S12" s="18">
        <f t="shared" ref="S12:T12" si="21">if($F12="","",if($F12&lt;&gt;$F11,0,V11))</f>
        <v>10</v>
      </c>
      <c r="T12" s="18">
        <f t="shared" si="21"/>
        <v>-6</v>
      </c>
      <c r="U12" s="18">
        <f t="shared" si="5"/>
        <v>-2</v>
      </c>
      <c r="V12" s="18">
        <f t="shared" si="6"/>
        <v>11</v>
      </c>
      <c r="W12" s="18">
        <f t="shared" si="7"/>
        <v>-3</v>
      </c>
      <c r="X12" s="18">
        <f t="shared" si="8"/>
        <v>-1</v>
      </c>
      <c r="Y12" s="18" t="str">
        <f t="shared" si="9"/>
        <v>solid</v>
      </c>
      <c r="Z12" s="18">
        <f>IFERROR(__xludf.DUMMYFUNCTION("if($F12="""","""",count(filter($S$2:$S888,$S$2:$S888=$S12,$T$2:$T888=$T12,$V$2:$V888=$V12,$W$2:$W888=$W12)))"),1.0)</f>
        <v>1</v>
      </c>
      <c r="AA12" s="18">
        <f>IFERROR(__xludf.DUMMYFUNCTION("if($F12="""","""",1+Z12-count(filter($S12:$S888,$S12:$S888=$S12,$T12:$T888=$T12,$V12:$V888=$V12,$W12:$W888=$W12)))"),1.0)</f>
        <v>1</v>
      </c>
      <c r="AB12" s="18">
        <f>IFERROR(__xludf.DUMMYFUNCTION("if($F12="""","""",count(filter($S$2:$S888,$S$2:$S888=$S12,$T$2:$T888=$T12,$V$2:$V888=$V12,$W$2:$W888=$W12,$Q$2:$Q888=$Q12)))"),1.0)</f>
        <v>1</v>
      </c>
      <c r="AC12" s="18">
        <f>IFERROR(__xludf.DUMMYFUNCTION("if($F12="""","""",1+AB12-count(filter($S12:$S888,$S12:$S888=$S12,$T12:$T888=$T12,$V12:$V888=$V12,$W12:$W888=$W12,$Q12:$Q888=$Q12)))"),1.0)</f>
        <v>1</v>
      </c>
      <c r="AD12" s="18">
        <f>IFERROR(__xludf.DUMMYFUNCTION("if($F12="""","""",count(filter($S$2:$S888,$S$2:$S888=$S12,$T$2:$T888=$T12,$V$2:$V888=$V12,$W$2:$W888=$W12,$R$2:$R888=$R12)))"),1.0)</f>
        <v>1</v>
      </c>
      <c r="AE12" s="18">
        <f>IFERROR(__xludf.DUMMYFUNCTION("if($F12="""","""",1+AD12-count(filter($S12:$S888,$S12:$S888=$S12,$T12:$T888=$T12,$V12:$V888=$V12,$W12:$W888=$W12,$R12:$R888=$R12)))"),1.0)</f>
        <v>1</v>
      </c>
      <c r="AF12" s="18">
        <f t="shared" si="10"/>
        <v>1</v>
      </c>
      <c r="AG12" s="18">
        <f t="shared" si="11"/>
        <v>1</v>
      </c>
      <c r="AH12" s="18">
        <f t="shared" si="12"/>
        <v>0.7853981634</v>
      </c>
    </row>
    <row r="13">
      <c r="A13" s="29"/>
      <c r="B13" s="38" t="s">
        <v>138</v>
      </c>
      <c r="C13" s="38" t="b">
        <v>0</v>
      </c>
      <c r="D13" s="18" t="s">
        <v>139</v>
      </c>
      <c r="E13" s="29"/>
      <c r="F13" s="30" t="str">
        <f>IFERROR(__xludf.DUMMYFUNCTION("""COMPUTED_VALUE"""),"Boston Fleet")</f>
        <v>Boston Fleet</v>
      </c>
      <c r="G13" s="30" t="str">
        <f>IFERROR(__xludf.DUMMYFUNCTION("""COMPUTED_VALUE"""),"Boston Fleet")</f>
        <v>Boston Fleet</v>
      </c>
      <c r="H13" s="31">
        <f>IFERROR(__xludf.DUMMYFUNCTION("""COMPUTED_VALUE"""),2.0)</f>
        <v>2</v>
      </c>
      <c r="I13" s="30" t="str">
        <f>IFERROR(__xludf.DUMMYFUNCTION("""COMPUTED_VALUE"""),"Minnesota Frost")</f>
        <v>Minnesota Frost</v>
      </c>
      <c r="J13" s="31">
        <f>IFERROR(__xludf.DUMMYFUNCTION("""COMPUTED_VALUE"""),5.0)</f>
        <v>5</v>
      </c>
      <c r="K13" s="32" t="str">
        <f>IFERROR(__xludf.DUMMYFUNCTION("""COMPUTED_VALUE"""),"Minnesota Frost")</f>
        <v>Minnesota Frost</v>
      </c>
      <c r="L13" s="31" t="b">
        <f>IFERROR(__xludf.DUMMYFUNCTION("""COMPUTED_VALUE"""),TRUE)</f>
        <v>1</v>
      </c>
      <c r="M13" s="33">
        <f>IFERROR(__xludf.DUMMYFUNCTION("""COMPUTED_VALUE"""),45683.0)</f>
        <v>45683</v>
      </c>
      <c r="N13" s="31" t="b">
        <f>IFERROR(__xludf.DUMMYFUNCTION("""COMPUTED_VALUE"""),FALSE)</f>
        <v>0</v>
      </c>
      <c r="O13" s="18" t="str">
        <f t="shared" si="2"/>
        <v>Loss</v>
      </c>
      <c r="P13" s="18">
        <f t="shared" si="3"/>
        <v>2</v>
      </c>
      <c r="Q13" s="18" t="str">
        <f t="array" ref="Q13">if($F13="","",if($F13&lt;&gt;$F12,VLOOKUP($F13,{Index_Team!$A$2:$A$33,Index_Team!$D$2:$D$33},2,FALSE),Q12))</f>
        <v/>
      </c>
      <c r="R13" s="18" t="str">
        <f t="array" ref="R13">if($F13="","",if($F13&lt;&gt;$F12,VLOOKUP($F13,{Index_Team!$A$2:$A$33,Index_Team!$E$2:$E$33},2,FALSE),R12))</f>
        <v/>
      </c>
      <c r="S13" s="18">
        <f t="shared" ref="S13:T13" si="22">if($F13="","",if($F13&lt;&gt;$F12,0,V12))</f>
        <v>11</v>
      </c>
      <c r="T13" s="18">
        <f t="shared" si="22"/>
        <v>-3</v>
      </c>
      <c r="U13" s="18">
        <f t="shared" si="5"/>
        <v>-1</v>
      </c>
      <c r="V13" s="18">
        <f t="shared" si="6"/>
        <v>12</v>
      </c>
      <c r="W13" s="18">
        <f t="shared" si="7"/>
        <v>-6</v>
      </c>
      <c r="X13" s="18">
        <f t="shared" si="8"/>
        <v>-2</v>
      </c>
      <c r="Y13" s="18" t="str">
        <f t="shared" si="9"/>
        <v>solid</v>
      </c>
      <c r="Z13" s="18">
        <f>IFERROR(__xludf.DUMMYFUNCTION("if($F13="""","""",count(filter($S$2:$S888,$S$2:$S888=$S13,$T$2:$T888=$T13,$V$2:$V888=$V13,$W$2:$W888=$W13)))"),1.0)</f>
        <v>1</v>
      </c>
      <c r="AA13" s="18">
        <f>IFERROR(__xludf.DUMMYFUNCTION("if($F13="""","""",1+Z13-count(filter($S13:$S888,$S13:$S888=$S13,$T13:$T888=$T13,$V13:$V888=$V13,$W13:$W888=$W13)))"),1.0)</f>
        <v>1</v>
      </c>
      <c r="AB13" s="18">
        <f>IFERROR(__xludf.DUMMYFUNCTION("if($F13="""","""",count(filter($S$2:$S888,$S$2:$S888=$S13,$T$2:$T888=$T13,$V$2:$V888=$V13,$W$2:$W888=$W13,$Q$2:$Q888=$Q13)))"),1.0)</f>
        <v>1</v>
      </c>
      <c r="AC13" s="18">
        <f>IFERROR(__xludf.DUMMYFUNCTION("if($F13="""","""",1+AB13-count(filter($S13:$S888,$S13:$S888=$S13,$T13:$T888=$T13,$V13:$V888=$V13,$W13:$W888=$W13,$Q13:$Q888=$Q13)))"),1.0)</f>
        <v>1</v>
      </c>
      <c r="AD13" s="18">
        <f>IFERROR(__xludf.DUMMYFUNCTION("if($F13="""","""",count(filter($S$2:$S888,$S$2:$S888=$S13,$T$2:$T888=$T13,$V$2:$V888=$V13,$W$2:$W888=$W13,$R$2:$R888=$R13)))"),1.0)</f>
        <v>1</v>
      </c>
      <c r="AE13" s="18">
        <f>IFERROR(__xludf.DUMMYFUNCTION("if($F13="""","""",1+AD13-count(filter($S13:$S888,$S13:$S888=$S13,$T13:$T888=$T13,$V13:$V888=$V13,$W13:$W888=$W13,$R13:$R888=$R13)))"),1.0)</f>
        <v>1</v>
      </c>
      <c r="AF13" s="18">
        <f t="shared" si="10"/>
        <v>1</v>
      </c>
      <c r="AG13" s="18">
        <f t="shared" si="11"/>
        <v>-1</v>
      </c>
      <c r="AH13" s="18">
        <f t="shared" si="12"/>
        <v>0.7853981634</v>
      </c>
    </row>
    <row r="14">
      <c r="A14" s="29"/>
      <c r="B14" s="38" t="s">
        <v>136</v>
      </c>
      <c r="C14" s="38" t="b">
        <v>1</v>
      </c>
      <c r="D14" s="18">
        <v>1.0</v>
      </c>
      <c r="E14" s="29"/>
      <c r="F14" s="30" t="str">
        <f>IFERROR(__xludf.DUMMYFUNCTION("""COMPUTED_VALUE"""),"Boston Fleet")</f>
        <v>Boston Fleet</v>
      </c>
      <c r="G14" s="30" t="str">
        <f>IFERROR(__xludf.DUMMYFUNCTION("""COMPUTED_VALUE"""),"New York Sirens")</f>
        <v>New York Sirens</v>
      </c>
      <c r="H14" s="31">
        <f>IFERROR(__xludf.DUMMYFUNCTION("""COMPUTED_VALUE"""),2.0)</f>
        <v>2</v>
      </c>
      <c r="I14" s="30" t="str">
        <f>IFERROR(__xludf.DUMMYFUNCTION("""COMPUTED_VALUE"""),"Boston Fleet")</f>
        <v>Boston Fleet</v>
      </c>
      <c r="J14" s="31">
        <f>IFERROR(__xludf.DUMMYFUNCTION("""COMPUTED_VALUE"""),3.0)</f>
        <v>3</v>
      </c>
      <c r="K14" s="32" t="str">
        <f>IFERROR(__xludf.DUMMYFUNCTION("""COMPUTED_VALUE"""),"Boston Fleet")</f>
        <v>Boston Fleet</v>
      </c>
      <c r="L14" s="31" t="b">
        <f>IFERROR(__xludf.DUMMYFUNCTION("""COMPUTED_VALUE"""),TRUE)</f>
        <v>1</v>
      </c>
      <c r="M14" s="33">
        <f>IFERROR(__xludf.DUMMYFUNCTION("""COMPUTED_VALUE"""),45688.0)</f>
        <v>45688</v>
      </c>
      <c r="N14" s="31" t="b">
        <f>IFERROR(__xludf.DUMMYFUNCTION("""COMPUTED_VALUE"""),TRUE)</f>
        <v>1</v>
      </c>
      <c r="O14" s="18" t="str">
        <f t="shared" si="2"/>
        <v>Win</v>
      </c>
      <c r="P14" s="18">
        <f t="shared" si="3"/>
        <v>4</v>
      </c>
      <c r="Q14" s="18" t="str">
        <f t="array" ref="Q14">if($F14="","",if($F14&lt;&gt;$F13,VLOOKUP($F14,{Index_Team!$A$2:$A$33,Index_Team!$D$2:$D$33},2,FALSE),Q13))</f>
        <v/>
      </c>
      <c r="R14" s="18" t="str">
        <f t="array" ref="R14">if($F14="","",if($F14&lt;&gt;$F13,VLOOKUP($F14,{Index_Team!$A$2:$A$33,Index_Team!$E$2:$E$33},2,FALSE),R13))</f>
        <v/>
      </c>
      <c r="S14" s="18">
        <f t="shared" ref="S14:T14" si="23">if($F14="","",if($F14&lt;&gt;$F13,0,V13))</f>
        <v>12</v>
      </c>
      <c r="T14" s="18">
        <f t="shared" si="23"/>
        <v>-6</v>
      </c>
      <c r="U14" s="18">
        <f t="shared" si="5"/>
        <v>-2</v>
      </c>
      <c r="V14" s="18">
        <f t="shared" si="6"/>
        <v>13</v>
      </c>
      <c r="W14" s="18">
        <f t="shared" si="7"/>
        <v>-5</v>
      </c>
      <c r="X14" s="18">
        <f t="shared" si="8"/>
        <v>-1.666666667</v>
      </c>
      <c r="Y14" s="18" t="str">
        <f t="shared" si="9"/>
        <v>solid</v>
      </c>
      <c r="Z14" s="18">
        <f>IFERROR(__xludf.DUMMYFUNCTION("if($F14="""","""",count(filter($S$2:$S888,$S$2:$S888=$S14,$T$2:$T888=$T14,$V$2:$V888=$V14,$W$2:$W888=$W14)))"),1.0)</f>
        <v>1</v>
      </c>
      <c r="AA14" s="18">
        <f>IFERROR(__xludf.DUMMYFUNCTION("if($F14="""","""",1+Z14-count(filter($S14:$S888,$S14:$S888=$S14,$T14:$T888=$T14,$V14:$V888=$V14,$W14:$W888=$W14)))"),1.0)</f>
        <v>1</v>
      </c>
      <c r="AB14" s="18">
        <f>IFERROR(__xludf.DUMMYFUNCTION("if($F14="""","""",count(filter($S$2:$S888,$S$2:$S888=$S14,$T$2:$T888=$T14,$V$2:$V888=$V14,$W$2:$W888=$W14,$Q$2:$Q888=$Q14)))"),1.0)</f>
        <v>1</v>
      </c>
      <c r="AC14" s="18">
        <f>IFERROR(__xludf.DUMMYFUNCTION("if($F14="""","""",1+AB14-count(filter($S14:$S888,$S14:$S888=$S14,$T14:$T888=$T14,$V14:$V888=$V14,$W14:$W888=$W14,$Q14:$Q888=$Q14)))"),1.0)</f>
        <v>1</v>
      </c>
      <c r="AD14" s="18">
        <f>IFERROR(__xludf.DUMMYFUNCTION("if($F14="""","""",count(filter($S$2:$S888,$S$2:$S888=$S14,$T$2:$T888=$T14,$V$2:$V888=$V14,$W$2:$W888=$W14,$R$2:$R888=$R14)))"),1.0)</f>
        <v>1</v>
      </c>
      <c r="AE14" s="18">
        <f>IFERROR(__xludf.DUMMYFUNCTION("if($F14="""","""",1+AD14-count(filter($S14:$S888,$S14:$S888=$S14,$T14:$T888=$T14,$V14:$V888=$V14,$W14:$W888=$W14,$R14:$R888=$R14)))"),1.0)</f>
        <v>1</v>
      </c>
      <c r="AF14" s="18">
        <f t="shared" si="10"/>
        <v>1</v>
      </c>
      <c r="AG14" s="18">
        <f t="shared" si="11"/>
        <v>0.3333333333</v>
      </c>
      <c r="AH14" s="18">
        <f t="shared" si="12"/>
        <v>0.3217505544</v>
      </c>
    </row>
    <row r="15">
      <c r="A15" s="29"/>
      <c r="B15" s="38" t="s">
        <v>137</v>
      </c>
      <c r="C15" s="38" t="b">
        <v>1</v>
      </c>
      <c r="D15" s="18">
        <v>-1.0</v>
      </c>
      <c r="E15" s="29"/>
      <c r="F15" s="30" t="str">
        <f>IFERROR(__xludf.DUMMYFUNCTION("""COMPUTED_VALUE"""),"Boston Fleet")</f>
        <v>Boston Fleet</v>
      </c>
      <c r="G15" s="30" t="str">
        <f>IFERROR(__xludf.DUMMYFUNCTION("""COMPUTED_VALUE"""),"Boston Fleet")</f>
        <v>Boston Fleet</v>
      </c>
      <c r="H15" s="31">
        <f>IFERROR(__xludf.DUMMYFUNCTION("""COMPUTED_VALUE"""),4.0)</f>
        <v>4</v>
      </c>
      <c r="I15" s="30" t="str">
        <f>IFERROR(__xludf.DUMMYFUNCTION("""COMPUTED_VALUE"""),"New York Sirens")</f>
        <v>New York Sirens</v>
      </c>
      <c r="J15" s="31">
        <f>IFERROR(__xludf.DUMMYFUNCTION("""COMPUTED_VALUE"""),0.0)</f>
        <v>0</v>
      </c>
      <c r="K15" s="32" t="str">
        <f>IFERROR(__xludf.DUMMYFUNCTION("""COMPUTED_VALUE"""),"Boston Fleet")</f>
        <v>Boston Fleet</v>
      </c>
      <c r="L15" s="31" t="b">
        <f>IFERROR(__xludf.DUMMYFUNCTION("""COMPUTED_VALUE"""),TRUE)</f>
        <v>1</v>
      </c>
      <c r="M15" s="33">
        <f>IFERROR(__xludf.DUMMYFUNCTION("""COMPUTED_VALUE"""),45700.0)</f>
        <v>45700</v>
      </c>
      <c r="N15" s="31" t="b">
        <f>IFERROR(__xludf.DUMMYFUNCTION("""COMPUTED_VALUE"""),FALSE)</f>
        <v>0</v>
      </c>
      <c r="O15" s="18" t="str">
        <f t="shared" si="2"/>
        <v>Win</v>
      </c>
      <c r="P15" s="18">
        <f t="shared" si="3"/>
        <v>1</v>
      </c>
      <c r="Q15" s="18" t="str">
        <f t="array" ref="Q15">if($F15="","",if($F15&lt;&gt;$F14,VLOOKUP($F15,{Index_Team!$A$2:$A$33,Index_Team!$D$2:$D$33},2,FALSE),Q14))</f>
        <v/>
      </c>
      <c r="R15" s="18" t="str">
        <f t="array" ref="R15">if($F15="","",if($F15&lt;&gt;$F14,VLOOKUP($F15,{Index_Team!$A$2:$A$33,Index_Team!$E$2:$E$33},2,FALSE),R14))</f>
        <v/>
      </c>
      <c r="S15" s="18">
        <f t="shared" ref="S15:T15" si="24">if($F15="","",if($F15&lt;&gt;$F14,0,V14))</f>
        <v>13</v>
      </c>
      <c r="T15" s="18">
        <f t="shared" si="24"/>
        <v>-5</v>
      </c>
      <c r="U15" s="18">
        <f t="shared" si="5"/>
        <v>-1.666666667</v>
      </c>
      <c r="V15" s="18">
        <f t="shared" si="6"/>
        <v>14</v>
      </c>
      <c r="W15" s="18">
        <f t="shared" si="7"/>
        <v>-2</v>
      </c>
      <c r="X15" s="18">
        <f t="shared" si="8"/>
        <v>-0.6666666667</v>
      </c>
      <c r="Y15" s="18" t="str">
        <f t="shared" si="9"/>
        <v>solid</v>
      </c>
      <c r="Z15" s="18">
        <f>IFERROR(__xludf.DUMMYFUNCTION("if($F15="""","""",count(filter($S$2:$S888,$S$2:$S888=$S15,$T$2:$T888=$T15,$V$2:$V888=$V15,$W$2:$W888=$W15)))"),1.0)</f>
        <v>1</v>
      </c>
      <c r="AA15" s="18">
        <f>IFERROR(__xludf.DUMMYFUNCTION("if($F15="""","""",1+Z15-count(filter($S15:$S888,$S15:$S888=$S15,$T15:$T888=$T15,$V15:$V888=$V15,$W15:$W888=$W15)))"),1.0)</f>
        <v>1</v>
      </c>
      <c r="AB15" s="18">
        <f>IFERROR(__xludf.DUMMYFUNCTION("if($F15="""","""",count(filter($S$2:$S888,$S$2:$S888=$S15,$T$2:$T888=$T15,$V$2:$V888=$V15,$W$2:$W888=$W15,$Q$2:$Q888=$Q15)))"),1.0)</f>
        <v>1</v>
      </c>
      <c r="AC15" s="18">
        <f>IFERROR(__xludf.DUMMYFUNCTION("if($F15="""","""",1+AB15-count(filter($S15:$S888,$S15:$S888=$S15,$T15:$T888=$T15,$V15:$V888=$V15,$W15:$W888=$W15,$Q15:$Q888=$Q15)))"),1.0)</f>
        <v>1</v>
      </c>
      <c r="AD15" s="18">
        <f>IFERROR(__xludf.DUMMYFUNCTION("if($F15="""","""",count(filter($S$2:$S888,$S$2:$S888=$S15,$T$2:$T888=$T15,$V$2:$V888=$V15,$W$2:$W888=$W15,$R$2:$R888=$R15)))"),1.0)</f>
        <v>1</v>
      </c>
      <c r="AE15" s="18">
        <f>IFERROR(__xludf.DUMMYFUNCTION("if($F15="""","""",1+AD15-count(filter($S15:$S888,$S15:$S888=$S15,$T15:$T888=$T15,$V15:$V888=$V15,$W15:$W888=$W15,$R15:$R888=$R15)))"),1.0)</f>
        <v>1</v>
      </c>
      <c r="AF15" s="18">
        <f t="shared" si="10"/>
        <v>1</v>
      </c>
      <c r="AG15" s="18">
        <f t="shared" si="11"/>
        <v>1</v>
      </c>
      <c r="AH15" s="18">
        <f t="shared" si="12"/>
        <v>0.7853981634</v>
      </c>
    </row>
    <row r="16">
      <c r="A16" s="29"/>
      <c r="B16" s="38" t="s">
        <v>138</v>
      </c>
      <c r="C16" s="38" t="b">
        <v>1</v>
      </c>
      <c r="D16" s="18" t="s">
        <v>139</v>
      </c>
      <c r="E16" s="29"/>
      <c r="F16" s="30" t="str">
        <f>IFERROR(__xludf.DUMMYFUNCTION("""COMPUTED_VALUE"""),"Boston Fleet")</f>
        <v>Boston Fleet</v>
      </c>
      <c r="G16" s="30" t="str">
        <f>IFERROR(__xludf.DUMMYFUNCTION("""COMPUTED_VALUE"""),"Boston Fleet")</f>
        <v>Boston Fleet</v>
      </c>
      <c r="H16" s="31">
        <f>IFERROR(__xludf.DUMMYFUNCTION("""COMPUTED_VALUE"""),1.0)</f>
        <v>1</v>
      </c>
      <c r="I16" s="30" t="str">
        <f>IFERROR(__xludf.DUMMYFUNCTION("""COMPUTED_VALUE"""),"Toronto Sceptres")</f>
        <v>Toronto Sceptres</v>
      </c>
      <c r="J16" s="31">
        <f>IFERROR(__xludf.DUMMYFUNCTION("""COMPUTED_VALUE"""),3.0)</f>
        <v>3</v>
      </c>
      <c r="K16" s="32" t="str">
        <f>IFERROR(__xludf.DUMMYFUNCTION("""COMPUTED_VALUE"""),"Toronto Sceptres")</f>
        <v>Toronto Sceptres</v>
      </c>
      <c r="L16" s="31" t="b">
        <f>IFERROR(__xludf.DUMMYFUNCTION("""COMPUTED_VALUE"""),TRUE)</f>
        <v>1</v>
      </c>
      <c r="M16" s="33">
        <f>IFERROR(__xludf.DUMMYFUNCTION("""COMPUTED_VALUE"""),45702.0)</f>
        <v>45702</v>
      </c>
      <c r="N16" s="31" t="b">
        <f>IFERROR(__xludf.DUMMYFUNCTION("""COMPUTED_VALUE"""),FALSE)</f>
        <v>0</v>
      </c>
      <c r="O16" s="18" t="str">
        <f t="shared" si="2"/>
        <v>Loss</v>
      </c>
      <c r="P16" s="18">
        <f t="shared" si="3"/>
        <v>2</v>
      </c>
      <c r="Q16" s="18" t="str">
        <f t="array" ref="Q16">if($F16="","",if($F16&lt;&gt;$F15,VLOOKUP($F16,{Index_Team!$A$2:$A$33,Index_Team!$D$2:$D$33},2,FALSE),Q15))</f>
        <v/>
      </c>
      <c r="R16" s="18" t="str">
        <f t="array" ref="R16">if($F16="","",if($F16&lt;&gt;$F15,VLOOKUP($F16,{Index_Team!$A$2:$A$33,Index_Team!$E$2:$E$33},2,FALSE),R15))</f>
        <v/>
      </c>
      <c r="S16" s="18">
        <f t="shared" ref="S16:T16" si="25">if($F16="","",if($F16&lt;&gt;$F15,0,V15))</f>
        <v>14</v>
      </c>
      <c r="T16" s="18">
        <f t="shared" si="25"/>
        <v>-2</v>
      </c>
      <c r="U16" s="18">
        <f t="shared" si="5"/>
        <v>-0.6666666667</v>
      </c>
      <c r="V16" s="18">
        <f t="shared" si="6"/>
        <v>15</v>
      </c>
      <c r="W16" s="18">
        <f t="shared" si="7"/>
        <v>-5</v>
      </c>
      <c r="X16" s="18">
        <f t="shared" si="8"/>
        <v>-1.666666667</v>
      </c>
      <c r="Y16" s="18" t="str">
        <f t="shared" si="9"/>
        <v>solid</v>
      </c>
      <c r="Z16" s="18">
        <f>IFERROR(__xludf.DUMMYFUNCTION("if($F16="""","""",count(filter($S$2:$S888,$S$2:$S888=$S16,$T$2:$T888=$T16,$V$2:$V888=$V16,$W$2:$W888=$W16)))"),2.0)</f>
        <v>2</v>
      </c>
      <c r="AA16" s="18">
        <f>IFERROR(__xludf.DUMMYFUNCTION("if($F16="""","""",1+Z16-count(filter($S16:$S888,$S16:$S888=$S16,$T16:$T888=$T16,$V16:$V888=$V16,$W16:$W888=$W16)))"),1.0)</f>
        <v>1</v>
      </c>
      <c r="AB16" s="18">
        <f>IFERROR(__xludf.DUMMYFUNCTION("if($F16="""","""",count(filter($S$2:$S888,$S$2:$S888=$S16,$T$2:$T888=$T16,$V$2:$V888=$V16,$W$2:$W888=$W16,$Q$2:$Q888=$Q16)))"),2.0)</f>
        <v>2</v>
      </c>
      <c r="AC16" s="18">
        <f>IFERROR(__xludf.DUMMYFUNCTION("if($F16="""","""",1+AB16-count(filter($S16:$S888,$S16:$S888=$S16,$T16:$T888=$T16,$V16:$V888=$V16,$W16:$W888=$W16,$Q16:$Q888=$Q16)))"),1.0)</f>
        <v>1</v>
      </c>
      <c r="AD16" s="18">
        <f>IFERROR(__xludf.DUMMYFUNCTION("if($F16="""","""",count(filter($S$2:$S888,$S$2:$S888=$S16,$T$2:$T888=$T16,$V$2:$V888=$V16,$W$2:$W888=$W16,$R$2:$R888=$R16)))"),2.0)</f>
        <v>2</v>
      </c>
      <c r="AE16" s="18">
        <f>IFERROR(__xludf.DUMMYFUNCTION("if($F16="""","""",1+AD16-count(filter($S16:$S888,$S16:$S888=$S16,$T16:$T888=$T16,$V16:$V888=$V16,$W16:$W888=$W16,$R16:$R888=$R16)))"),1.0)</f>
        <v>1</v>
      </c>
      <c r="AF16" s="18">
        <f t="shared" si="10"/>
        <v>1</v>
      </c>
      <c r="AG16" s="18">
        <f t="shared" si="11"/>
        <v>-1</v>
      </c>
      <c r="AH16" s="18">
        <f t="shared" si="12"/>
        <v>0.7853981634</v>
      </c>
    </row>
    <row r="17">
      <c r="A17" s="29"/>
      <c r="B17" s="29"/>
      <c r="C17" s="29"/>
      <c r="D17" s="37"/>
      <c r="E17" s="29"/>
      <c r="F17" s="30" t="str">
        <f>IFERROR(__xludf.DUMMYFUNCTION("""COMPUTED_VALUE"""),"Boston Fleet")</f>
        <v>Boston Fleet</v>
      </c>
      <c r="G17" s="30" t="str">
        <f>IFERROR(__xludf.DUMMYFUNCTION("""COMPUTED_VALUE"""),"Minnesota Frost")</f>
        <v>Minnesota Frost</v>
      </c>
      <c r="H17" s="31">
        <f>IFERROR(__xludf.DUMMYFUNCTION("""COMPUTED_VALUE"""),2.0)</f>
        <v>2</v>
      </c>
      <c r="I17" s="30" t="str">
        <f>IFERROR(__xludf.DUMMYFUNCTION("""COMPUTED_VALUE"""),"Boston Fleet")</f>
        <v>Boston Fleet</v>
      </c>
      <c r="J17" s="31">
        <f>IFERROR(__xludf.DUMMYFUNCTION("""COMPUTED_VALUE"""),4.0)</f>
        <v>4</v>
      </c>
      <c r="K17" s="32" t="str">
        <f>IFERROR(__xludf.DUMMYFUNCTION("""COMPUTED_VALUE"""),"Boston Fleet")</f>
        <v>Boston Fleet</v>
      </c>
      <c r="L17" s="31" t="b">
        <f>IFERROR(__xludf.DUMMYFUNCTION("""COMPUTED_VALUE"""),TRUE)</f>
        <v>1</v>
      </c>
      <c r="M17" s="33">
        <f>IFERROR(__xludf.DUMMYFUNCTION("""COMPUTED_VALUE"""),45704.0)</f>
        <v>45704</v>
      </c>
      <c r="N17" s="31" t="b">
        <f>IFERROR(__xludf.DUMMYFUNCTION("""COMPUTED_VALUE"""),FALSE)</f>
        <v>0</v>
      </c>
      <c r="O17" s="18" t="str">
        <f t="shared" si="2"/>
        <v>Win</v>
      </c>
      <c r="P17" s="18">
        <f t="shared" si="3"/>
        <v>1</v>
      </c>
      <c r="Q17" s="18" t="str">
        <f t="array" ref="Q17">if($F17="","",if($F17&lt;&gt;$F16,VLOOKUP($F17,{Index_Team!$A$2:$A$33,Index_Team!$D$2:$D$33},2,FALSE),Q16))</f>
        <v/>
      </c>
      <c r="R17" s="18" t="str">
        <f t="array" ref="R17">if($F17="","",if($F17&lt;&gt;$F16,VLOOKUP($F17,{Index_Team!$A$2:$A$33,Index_Team!$E$2:$E$33},2,FALSE),R16))</f>
        <v/>
      </c>
      <c r="S17" s="18">
        <f t="shared" ref="S17:T17" si="26">if($F17="","",if($F17&lt;&gt;$F16,0,V16))</f>
        <v>15</v>
      </c>
      <c r="T17" s="18">
        <f t="shared" si="26"/>
        <v>-5</v>
      </c>
      <c r="U17" s="18">
        <f t="shared" si="5"/>
        <v>-1.666666667</v>
      </c>
      <c r="V17" s="18">
        <f t="shared" si="6"/>
        <v>16</v>
      </c>
      <c r="W17" s="18">
        <f t="shared" si="7"/>
        <v>-2</v>
      </c>
      <c r="X17" s="18">
        <f t="shared" si="8"/>
        <v>-0.6666666667</v>
      </c>
      <c r="Y17" s="18" t="str">
        <f t="shared" si="9"/>
        <v>solid</v>
      </c>
      <c r="Z17" s="18">
        <f>IFERROR(__xludf.DUMMYFUNCTION("if($F17="""","""",count(filter($S$2:$S888,$S$2:$S888=$S17,$T$2:$T888=$T17,$V$2:$V888=$V17,$W$2:$W888=$W17)))"),1.0)</f>
        <v>1</v>
      </c>
      <c r="AA17" s="18">
        <f>IFERROR(__xludf.DUMMYFUNCTION("if($F17="""","""",1+Z17-count(filter($S17:$S888,$S17:$S888=$S17,$T17:$T888=$T17,$V17:$V888=$V17,$W17:$W888=$W17)))"),1.0)</f>
        <v>1</v>
      </c>
      <c r="AB17" s="18">
        <f>IFERROR(__xludf.DUMMYFUNCTION("if($F17="""","""",count(filter($S$2:$S888,$S$2:$S888=$S17,$T$2:$T888=$T17,$V$2:$V888=$V17,$W$2:$W888=$W17,$Q$2:$Q888=$Q17)))"),1.0)</f>
        <v>1</v>
      </c>
      <c r="AC17" s="18">
        <f>IFERROR(__xludf.DUMMYFUNCTION("if($F17="""","""",1+AB17-count(filter($S17:$S888,$S17:$S888=$S17,$T17:$T888=$T17,$V17:$V888=$V17,$W17:$W888=$W17,$Q17:$Q888=$Q17)))"),1.0)</f>
        <v>1</v>
      </c>
      <c r="AD17" s="18">
        <f>IFERROR(__xludf.DUMMYFUNCTION("if($F17="""","""",count(filter($S$2:$S888,$S$2:$S888=$S17,$T$2:$T888=$T17,$V$2:$V888=$V17,$W$2:$W888=$W17,$R$2:$R888=$R17)))"),1.0)</f>
        <v>1</v>
      </c>
      <c r="AE17" s="18">
        <f>IFERROR(__xludf.DUMMYFUNCTION("if($F17="""","""",1+AD17-count(filter($S17:$S888,$S17:$S888=$S17,$T17:$T888=$T17,$V17:$V888=$V17,$W17:$W888=$W17,$R17:$R888=$R17)))"),1.0)</f>
        <v>1</v>
      </c>
      <c r="AF17" s="18">
        <f t="shared" si="10"/>
        <v>1</v>
      </c>
      <c r="AG17" s="18">
        <f t="shared" si="11"/>
        <v>1</v>
      </c>
      <c r="AH17" s="18">
        <f t="shared" si="12"/>
        <v>0.7853981634</v>
      </c>
    </row>
    <row r="18">
      <c r="A18" s="29"/>
      <c r="B18" s="29"/>
      <c r="C18" s="16" t="s">
        <v>112</v>
      </c>
      <c r="D18" s="16" t="s">
        <v>140</v>
      </c>
      <c r="E18" s="29"/>
      <c r="F18" s="30" t="str">
        <f>IFERROR(__xludf.DUMMYFUNCTION("""COMPUTED_VALUE"""),"Boston Fleet")</f>
        <v>Boston Fleet</v>
      </c>
      <c r="G18" s="30" t="str">
        <f>IFERROR(__xludf.DUMMYFUNCTION("""COMPUTED_VALUE"""),"Boston Fleet")</f>
        <v>Boston Fleet</v>
      </c>
      <c r="H18" s="31">
        <f>IFERROR(__xludf.DUMMYFUNCTION("""COMPUTED_VALUE"""),4.0)</f>
        <v>4</v>
      </c>
      <c r="I18" s="30" t="str">
        <f>IFERROR(__xludf.DUMMYFUNCTION("""COMPUTED_VALUE"""),"New York Sirens")</f>
        <v>New York Sirens</v>
      </c>
      <c r="J18" s="31">
        <f>IFERROR(__xludf.DUMMYFUNCTION("""COMPUTED_VALUE"""),1.0)</f>
        <v>1</v>
      </c>
      <c r="K18" s="32" t="str">
        <f>IFERROR(__xludf.DUMMYFUNCTION("""COMPUTED_VALUE"""),"Boston Fleet")</f>
        <v>Boston Fleet</v>
      </c>
      <c r="L18" s="31" t="b">
        <f>IFERROR(__xludf.DUMMYFUNCTION("""COMPUTED_VALUE"""),TRUE)</f>
        <v>1</v>
      </c>
      <c r="M18" s="33">
        <f>IFERROR(__xludf.DUMMYFUNCTION("""COMPUTED_VALUE"""),45705.0)</f>
        <v>45705</v>
      </c>
      <c r="N18" s="31" t="b">
        <f>IFERROR(__xludf.DUMMYFUNCTION("""COMPUTED_VALUE"""),FALSE)</f>
        <v>0</v>
      </c>
      <c r="O18" s="18" t="str">
        <f t="shared" si="2"/>
        <v>Win</v>
      </c>
      <c r="P18" s="18">
        <f t="shared" si="3"/>
        <v>1</v>
      </c>
      <c r="Q18" s="18" t="str">
        <f t="array" ref="Q18">if($F18="","",if($F18&lt;&gt;$F17,VLOOKUP($F18,{Index_Team!$A$2:$A$33,Index_Team!$D$2:$D$33},2,FALSE),Q17))</f>
        <v/>
      </c>
      <c r="R18" s="18" t="str">
        <f t="array" ref="R18">if($F18="","",if($F18&lt;&gt;$F17,VLOOKUP($F18,{Index_Team!$A$2:$A$33,Index_Team!$E$2:$E$33},2,FALSE),R17))</f>
        <v/>
      </c>
      <c r="S18" s="18">
        <f t="shared" ref="S18:T18" si="27">if($F18="","",if($F18&lt;&gt;$F17,0,V17))</f>
        <v>16</v>
      </c>
      <c r="T18" s="18">
        <f t="shared" si="27"/>
        <v>-2</v>
      </c>
      <c r="U18" s="18">
        <f t="shared" si="5"/>
        <v>-0.6666666667</v>
      </c>
      <c r="V18" s="18">
        <f t="shared" si="6"/>
        <v>17</v>
      </c>
      <c r="W18" s="18">
        <f t="shared" si="7"/>
        <v>1</v>
      </c>
      <c r="X18" s="18">
        <f t="shared" si="8"/>
        <v>0.3333333333</v>
      </c>
      <c r="Y18" s="18" t="str">
        <f t="shared" si="9"/>
        <v>solid</v>
      </c>
      <c r="Z18" s="18">
        <f>IFERROR(__xludf.DUMMYFUNCTION("if($F18="""","""",count(filter($S$2:$S888,$S$2:$S888=$S18,$T$2:$T888=$T18,$V$2:$V888=$V18,$W$2:$W888=$W18)))"),1.0)</f>
        <v>1</v>
      </c>
      <c r="AA18" s="18">
        <f>IFERROR(__xludf.DUMMYFUNCTION("if($F18="""","""",1+Z18-count(filter($S18:$S888,$S18:$S888=$S18,$T18:$T888=$T18,$V18:$V888=$V18,$W18:$W888=$W18)))"),1.0)</f>
        <v>1</v>
      </c>
      <c r="AB18" s="18">
        <f>IFERROR(__xludf.DUMMYFUNCTION("if($F18="""","""",count(filter($S$2:$S888,$S$2:$S888=$S18,$T$2:$T888=$T18,$V$2:$V888=$V18,$W$2:$W888=$W18,$Q$2:$Q888=$Q18)))"),1.0)</f>
        <v>1</v>
      </c>
      <c r="AC18" s="18">
        <f>IFERROR(__xludf.DUMMYFUNCTION("if($F18="""","""",1+AB18-count(filter($S18:$S888,$S18:$S888=$S18,$T18:$T888=$T18,$V18:$V888=$V18,$W18:$W888=$W18,$Q18:$Q888=$Q18)))"),1.0)</f>
        <v>1</v>
      </c>
      <c r="AD18" s="18">
        <f>IFERROR(__xludf.DUMMYFUNCTION("if($F18="""","""",count(filter($S$2:$S888,$S$2:$S888=$S18,$T$2:$T888=$T18,$V$2:$V888=$V18,$W$2:$W888=$W18,$R$2:$R888=$R18)))"),1.0)</f>
        <v>1</v>
      </c>
      <c r="AE18" s="18">
        <f>IFERROR(__xludf.DUMMYFUNCTION("if($F18="""","""",1+AD18-count(filter($S18:$S888,$S18:$S888=$S18,$T18:$T888=$T18,$V18:$V888=$V18,$W18:$W888=$W18,$R18:$R888=$R18)))"),1.0)</f>
        <v>1</v>
      </c>
      <c r="AF18" s="18">
        <f t="shared" si="10"/>
        <v>1</v>
      </c>
      <c r="AG18" s="18">
        <f t="shared" si="11"/>
        <v>1</v>
      </c>
      <c r="AH18" s="18">
        <f t="shared" si="12"/>
        <v>0.7853981634</v>
      </c>
    </row>
    <row r="19">
      <c r="A19" s="29"/>
      <c r="B19" s="27"/>
      <c r="C19" s="38" t="b">
        <v>0</v>
      </c>
      <c r="D19" s="18" t="s">
        <v>141</v>
      </c>
      <c r="E19" s="29"/>
      <c r="F19" s="30" t="str">
        <f>IFERROR(__xludf.DUMMYFUNCTION("""COMPUTED_VALUE"""),"Boston Fleet")</f>
        <v>Boston Fleet</v>
      </c>
      <c r="G19" s="30" t="str">
        <f>IFERROR(__xludf.DUMMYFUNCTION("""COMPUTED_VALUE"""),"Boston Fleet")</f>
        <v>Boston Fleet</v>
      </c>
      <c r="H19" s="31">
        <f>IFERROR(__xludf.DUMMYFUNCTION("""COMPUTED_VALUE"""),3.0)</f>
        <v>3</v>
      </c>
      <c r="I19" s="30" t="str">
        <f>IFERROR(__xludf.DUMMYFUNCTION("""COMPUTED_VALUE"""),"Ottawa Charge")</f>
        <v>Ottawa Charge</v>
      </c>
      <c r="J19" s="31">
        <f>IFERROR(__xludf.DUMMYFUNCTION("""COMPUTED_VALUE"""),2.0)</f>
        <v>2</v>
      </c>
      <c r="K19" s="32" t="str">
        <f>IFERROR(__xludf.DUMMYFUNCTION("""COMPUTED_VALUE"""),"Boston Fleet")</f>
        <v>Boston Fleet</v>
      </c>
      <c r="L19" s="31" t="b">
        <f>IFERROR(__xludf.DUMMYFUNCTION("""COMPUTED_VALUE"""),TRUE)</f>
        <v>1</v>
      </c>
      <c r="M19" s="33">
        <f>IFERROR(__xludf.DUMMYFUNCTION("""COMPUTED_VALUE"""),45708.0)</f>
        <v>45708</v>
      </c>
      <c r="N19" s="31" t="b">
        <f>IFERROR(__xludf.DUMMYFUNCTION("""COMPUTED_VALUE"""),TRUE)</f>
        <v>1</v>
      </c>
      <c r="O19" s="18" t="str">
        <f t="shared" si="2"/>
        <v>Win</v>
      </c>
      <c r="P19" s="18">
        <f t="shared" si="3"/>
        <v>4</v>
      </c>
      <c r="Q19" s="18" t="str">
        <f t="array" ref="Q19">if($F19="","",if($F19&lt;&gt;$F18,VLOOKUP($F19,{Index_Team!$A$2:$A$33,Index_Team!$D$2:$D$33},2,FALSE),Q18))</f>
        <v/>
      </c>
      <c r="R19" s="18" t="str">
        <f t="array" ref="R19">if($F19="","",if($F19&lt;&gt;$F18,VLOOKUP($F19,{Index_Team!$A$2:$A$33,Index_Team!$E$2:$E$33},2,FALSE),R18))</f>
        <v/>
      </c>
      <c r="S19" s="18">
        <f t="shared" ref="S19:T19" si="28">if($F19="","",if($F19&lt;&gt;$F18,0,V18))</f>
        <v>17</v>
      </c>
      <c r="T19" s="18">
        <f t="shared" si="28"/>
        <v>1</v>
      </c>
      <c r="U19" s="18">
        <f t="shared" si="5"/>
        <v>0.3333333333</v>
      </c>
      <c r="V19" s="18">
        <f t="shared" si="6"/>
        <v>18</v>
      </c>
      <c r="W19" s="18">
        <f t="shared" si="7"/>
        <v>2</v>
      </c>
      <c r="X19" s="18">
        <f t="shared" si="8"/>
        <v>0.6666666667</v>
      </c>
      <c r="Y19" s="18" t="str">
        <f t="shared" si="9"/>
        <v>solid</v>
      </c>
      <c r="Z19" s="18">
        <f>IFERROR(__xludf.DUMMYFUNCTION("if($F19="""","""",count(filter($S$2:$S888,$S$2:$S888=$S19,$T$2:$T888=$T19,$V$2:$V888=$V19,$W$2:$W888=$W19)))"),1.0)</f>
        <v>1</v>
      </c>
      <c r="AA19" s="18">
        <f>IFERROR(__xludf.DUMMYFUNCTION("if($F19="""","""",1+Z19-count(filter($S19:$S888,$S19:$S888=$S19,$T19:$T888=$T19,$V19:$V888=$V19,$W19:$W888=$W19)))"),1.0)</f>
        <v>1</v>
      </c>
      <c r="AB19" s="18">
        <f>IFERROR(__xludf.DUMMYFUNCTION("if($F19="""","""",count(filter($S$2:$S888,$S$2:$S888=$S19,$T$2:$T888=$T19,$V$2:$V888=$V19,$W$2:$W888=$W19,$Q$2:$Q888=$Q19)))"),1.0)</f>
        <v>1</v>
      </c>
      <c r="AC19" s="18">
        <f>IFERROR(__xludf.DUMMYFUNCTION("if($F19="""","""",1+AB19-count(filter($S19:$S888,$S19:$S888=$S19,$T19:$T888=$T19,$V19:$V888=$V19,$W19:$W888=$W19,$Q19:$Q888=$Q19)))"),1.0)</f>
        <v>1</v>
      </c>
      <c r="AD19" s="18">
        <f>IFERROR(__xludf.DUMMYFUNCTION("if($F19="""","""",count(filter($S$2:$S888,$S$2:$S888=$S19,$T$2:$T888=$T19,$V$2:$V888=$V19,$W$2:$W888=$W19,$R$2:$R888=$R19)))"),1.0)</f>
        <v>1</v>
      </c>
      <c r="AE19" s="18">
        <f>IFERROR(__xludf.DUMMYFUNCTION("if($F19="""","""",1+AD19-count(filter($S19:$S888,$S19:$S888=$S19,$T19:$T888=$T19,$V19:$V888=$V19,$W19:$W888=$W19,$R19:$R888=$R19)))"),1.0)</f>
        <v>1</v>
      </c>
      <c r="AF19" s="18">
        <f t="shared" si="10"/>
        <v>1</v>
      </c>
      <c r="AG19" s="18">
        <f t="shared" si="11"/>
        <v>0.3333333333</v>
      </c>
      <c r="AH19" s="18">
        <f t="shared" si="12"/>
        <v>0.3217505544</v>
      </c>
    </row>
    <row r="20">
      <c r="A20" s="29"/>
      <c r="B20" s="27"/>
      <c r="C20" s="38" t="b">
        <v>1</v>
      </c>
      <c r="D20" s="18" t="s">
        <v>141</v>
      </c>
      <c r="E20" s="29"/>
      <c r="F20" s="30" t="str">
        <f>IFERROR(__xludf.DUMMYFUNCTION("""COMPUTED_VALUE"""),"Boston Fleet")</f>
        <v>Boston Fleet</v>
      </c>
      <c r="G20" s="30" t="str">
        <f>IFERROR(__xludf.DUMMYFUNCTION("""COMPUTED_VALUE"""),"Boston Fleet")</f>
        <v>Boston Fleet</v>
      </c>
      <c r="H20" s="31">
        <f>IFERROR(__xludf.DUMMYFUNCTION("""COMPUTED_VALUE"""),3.0)</f>
        <v>3</v>
      </c>
      <c r="I20" s="30" t="str">
        <f>IFERROR(__xludf.DUMMYFUNCTION("""COMPUTED_VALUE"""),"New York Sirens")</f>
        <v>New York Sirens</v>
      </c>
      <c r="J20" s="31">
        <f>IFERROR(__xludf.DUMMYFUNCTION("""COMPUTED_VALUE"""),2.0)</f>
        <v>2</v>
      </c>
      <c r="K20" s="32" t="str">
        <f>IFERROR(__xludf.DUMMYFUNCTION("""COMPUTED_VALUE"""),"Boston Fleet")</f>
        <v>Boston Fleet</v>
      </c>
      <c r="L20" s="31" t="b">
        <f>IFERROR(__xludf.DUMMYFUNCTION("""COMPUTED_VALUE"""),TRUE)</f>
        <v>1</v>
      </c>
      <c r="M20" s="33">
        <f>IFERROR(__xludf.DUMMYFUNCTION("""COMPUTED_VALUE"""),45711.0)</f>
        <v>45711</v>
      </c>
      <c r="N20" s="31" t="b">
        <f>IFERROR(__xludf.DUMMYFUNCTION("""COMPUTED_VALUE"""),TRUE)</f>
        <v>1</v>
      </c>
      <c r="O20" s="18" t="str">
        <f t="shared" si="2"/>
        <v>Win</v>
      </c>
      <c r="P20" s="18">
        <f t="shared" si="3"/>
        <v>4</v>
      </c>
      <c r="Q20" s="18" t="str">
        <f t="array" ref="Q20">if($F20="","",if($F20&lt;&gt;$F19,VLOOKUP($F20,{Index_Team!$A$2:$A$33,Index_Team!$D$2:$D$33},2,FALSE),Q19))</f>
        <v/>
      </c>
      <c r="R20" s="18" t="str">
        <f t="array" ref="R20">if($F20="","",if($F20&lt;&gt;$F19,VLOOKUP($F20,{Index_Team!$A$2:$A$33,Index_Team!$E$2:$E$33},2,FALSE),R19))</f>
        <v/>
      </c>
      <c r="S20" s="18">
        <f t="shared" ref="S20:T20" si="29">if($F20="","",if($F20&lt;&gt;$F19,0,V19))</f>
        <v>18</v>
      </c>
      <c r="T20" s="18">
        <f t="shared" si="29"/>
        <v>2</v>
      </c>
      <c r="U20" s="18">
        <f t="shared" si="5"/>
        <v>0.6666666667</v>
      </c>
      <c r="V20" s="18">
        <f t="shared" si="6"/>
        <v>19</v>
      </c>
      <c r="W20" s="18">
        <f t="shared" si="7"/>
        <v>3</v>
      </c>
      <c r="X20" s="18">
        <f t="shared" si="8"/>
        <v>1</v>
      </c>
      <c r="Y20" s="18" t="str">
        <f t="shared" si="9"/>
        <v>solid</v>
      </c>
      <c r="Z20" s="18">
        <f>IFERROR(__xludf.DUMMYFUNCTION("if($F20="""","""",count(filter($S$2:$S888,$S$2:$S888=$S20,$T$2:$T888=$T20,$V$2:$V888=$V20,$W$2:$W888=$W20)))"),1.0)</f>
        <v>1</v>
      </c>
      <c r="AA20" s="18">
        <f>IFERROR(__xludf.DUMMYFUNCTION("if($F20="""","""",1+Z20-count(filter($S20:$S888,$S20:$S888=$S20,$T20:$T888=$T20,$V20:$V888=$V20,$W20:$W888=$W20)))"),1.0)</f>
        <v>1</v>
      </c>
      <c r="AB20" s="18">
        <f>IFERROR(__xludf.DUMMYFUNCTION("if($F20="""","""",count(filter($S$2:$S888,$S$2:$S888=$S20,$T$2:$T888=$T20,$V$2:$V888=$V20,$W$2:$W888=$W20,$Q$2:$Q888=$Q20)))"),1.0)</f>
        <v>1</v>
      </c>
      <c r="AC20" s="18">
        <f>IFERROR(__xludf.DUMMYFUNCTION("if($F20="""","""",1+AB20-count(filter($S20:$S888,$S20:$S888=$S20,$T20:$T888=$T20,$V20:$V888=$V20,$W20:$W888=$W20,$Q20:$Q888=$Q20)))"),1.0)</f>
        <v>1</v>
      </c>
      <c r="AD20" s="18">
        <f>IFERROR(__xludf.DUMMYFUNCTION("if($F20="""","""",count(filter($S$2:$S888,$S$2:$S888=$S20,$T$2:$T888=$T20,$V$2:$V888=$V20,$W$2:$W888=$W20,$R$2:$R888=$R20)))"),1.0)</f>
        <v>1</v>
      </c>
      <c r="AE20" s="18">
        <f>IFERROR(__xludf.DUMMYFUNCTION("if($F20="""","""",1+AD20-count(filter($S20:$S888,$S20:$S888=$S20,$T20:$T888=$T20,$V20:$V888=$V20,$W20:$W888=$W20,$R20:$R888=$R20)))"),1.0)</f>
        <v>1</v>
      </c>
      <c r="AF20" s="18">
        <f t="shared" si="10"/>
        <v>1</v>
      </c>
      <c r="AG20" s="18">
        <f t="shared" si="11"/>
        <v>0.3333333333</v>
      </c>
      <c r="AH20" s="18">
        <f t="shared" si="12"/>
        <v>0.3217505544</v>
      </c>
    </row>
    <row r="21">
      <c r="A21" s="29"/>
      <c r="B21" s="29"/>
      <c r="C21" s="29"/>
      <c r="D21" s="37"/>
      <c r="E21" s="29"/>
      <c r="F21" s="30" t="str">
        <f>IFERROR(__xludf.DUMMYFUNCTION("""COMPUTED_VALUE"""),"Boston Fleet")</f>
        <v>Boston Fleet</v>
      </c>
      <c r="G21" s="30" t="str">
        <f>IFERROR(__xludf.DUMMYFUNCTION("""COMPUTED_VALUE"""),"Boston Fleet")</f>
        <v>Boston Fleet</v>
      </c>
      <c r="H21" s="31">
        <f>IFERROR(__xludf.DUMMYFUNCTION("""COMPUTED_VALUE"""),2.0)</f>
        <v>2</v>
      </c>
      <c r="I21" s="30" t="str">
        <f>IFERROR(__xludf.DUMMYFUNCTION("""COMPUTED_VALUE"""),"Montreal Victoire")</f>
        <v>Montreal Victoire</v>
      </c>
      <c r="J21" s="31">
        <f>IFERROR(__xludf.DUMMYFUNCTION("""COMPUTED_VALUE"""),3.0)</f>
        <v>3</v>
      </c>
      <c r="K21" s="32" t="str">
        <f>IFERROR(__xludf.DUMMYFUNCTION("""COMPUTED_VALUE"""),"Montreal Victoire")</f>
        <v>Montreal Victoire</v>
      </c>
      <c r="L21" s="31" t="b">
        <f>IFERROR(__xludf.DUMMYFUNCTION("""COMPUTED_VALUE"""),TRUE)</f>
        <v>1</v>
      </c>
      <c r="M21" s="33">
        <f>IFERROR(__xludf.DUMMYFUNCTION("""COMPUTED_VALUE"""),45718.0)</f>
        <v>45718</v>
      </c>
      <c r="N21" s="31" t="b">
        <f>IFERROR(__xludf.DUMMYFUNCTION("""COMPUTED_VALUE"""),TRUE)</f>
        <v>1</v>
      </c>
      <c r="O21" s="18" t="str">
        <f t="shared" si="2"/>
        <v>Loss</v>
      </c>
      <c r="P21" s="18">
        <f t="shared" si="3"/>
        <v>5</v>
      </c>
      <c r="Q21" s="18" t="str">
        <f t="array" ref="Q21">if($F21="","",if($F21&lt;&gt;$F20,VLOOKUP($F21,{Index_Team!$A$2:$A$33,Index_Team!$D$2:$D$33},2,FALSE),Q20))</f>
        <v/>
      </c>
      <c r="R21" s="18" t="str">
        <f t="array" ref="R21">if($F21="","",if($F21&lt;&gt;$F20,VLOOKUP($F21,{Index_Team!$A$2:$A$33,Index_Team!$E$2:$E$33},2,FALSE),R20))</f>
        <v/>
      </c>
      <c r="S21" s="18">
        <f t="shared" ref="S21:T21" si="30">if($F21="","",if($F21&lt;&gt;$F20,0,V20))</f>
        <v>19</v>
      </c>
      <c r="T21" s="18">
        <f t="shared" si="30"/>
        <v>3</v>
      </c>
      <c r="U21" s="18">
        <f t="shared" si="5"/>
        <v>1</v>
      </c>
      <c r="V21" s="18">
        <f t="shared" si="6"/>
        <v>20</v>
      </c>
      <c r="W21" s="18">
        <f t="shared" si="7"/>
        <v>2</v>
      </c>
      <c r="X21" s="18">
        <f t="shared" si="8"/>
        <v>0.6666666667</v>
      </c>
      <c r="Y21" s="18" t="str">
        <f t="shared" si="9"/>
        <v>solid</v>
      </c>
      <c r="Z21" s="18">
        <f>IFERROR(__xludf.DUMMYFUNCTION("if($F21="""","""",count(filter($S$2:$S888,$S$2:$S888=$S21,$T$2:$T888=$T21,$V$2:$V888=$V21,$W$2:$W888=$W21)))"),1.0)</f>
        <v>1</v>
      </c>
      <c r="AA21" s="18">
        <f>IFERROR(__xludf.DUMMYFUNCTION("if($F21="""","""",1+Z21-count(filter($S21:$S888,$S21:$S888=$S21,$T21:$T888=$T21,$V21:$V888=$V21,$W21:$W888=$W21)))"),1.0)</f>
        <v>1</v>
      </c>
      <c r="AB21" s="18">
        <f>IFERROR(__xludf.DUMMYFUNCTION("if($F21="""","""",count(filter($S$2:$S888,$S$2:$S888=$S21,$T$2:$T888=$T21,$V$2:$V888=$V21,$W$2:$W888=$W21,$Q$2:$Q888=$Q21)))"),1.0)</f>
        <v>1</v>
      </c>
      <c r="AC21" s="18">
        <f>IFERROR(__xludf.DUMMYFUNCTION("if($F21="""","""",1+AB21-count(filter($S21:$S888,$S21:$S888=$S21,$T21:$T888=$T21,$V21:$V888=$V21,$W21:$W888=$W21,$Q21:$Q888=$Q21)))"),1.0)</f>
        <v>1</v>
      </c>
      <c r="AD21" s="18">
        <f>IFERROR(__xludf.DUMMYFUNCTION("if($F21="""","""",count(filter($S$2:$S888,$S$2:$S888=$S21,$T$2:$T888=$T21,$V$2:$V888=$V21,$W$2:$W888=$W21,$R$2:$R888=$R21)))"),1.0)</f>
        <v>1</v>
      </c>
      <c r="AE21" s="18">
        <f>IFERROR(__xludf.DUMMYFUNCTION("if($F21="""","""",1+AD21-count(filter($S21:$S888,$S21:$S888=$S21,$T21:$T888=$T21,$V21:$V888=$V21,$W21:$W888=$W21,$R21:$R888=$R21)))"),1.0)</f>
        <v>1</v>
      </c>
      <c r="AF21" s="18">
        <f t="shared" si="10"/>
        <v>1</v>
      </c>
      <c r="AG21" s="18">
        <f t="shared" si="11"/>
        <v>-0.3333333333</v>
      </c>
      <c r="AH21" s="18">
        <f t="shared" si="12"/>
        <v>0.3217505544</v>
      </c>
    </row>
    <row r="22">
      <c r="A22" s="29"/>
      <c r="B22" s="39" t="s">
        <v>142</v>
      </c>
      <c r="D22" s="18">
        <v>3.0</v>
      </c>
      <c r="E22" s="29"/>
      <c r="F22" s="30" t="str">
        <f>IFERROR(__xludf.DUMMYFUNCTION("""COMPUTED_VALUE"""),"Boston Fleet")</f>
        <v>Boston Fleet</v>
      </c>
      <c r="G22" s="30" t="str">
        <f>IFERROR(__xludf.DUMMYFUNCTION("""COMPUTED_VALUE"""),"New York Sirens")</f>
        <v>New York Sirens</v>
      </c>
      <c r="H22" s="31">
        <f>IFERROR(__xludf.DUMMYFUNCTION("""COMPUTED_VALUE"""),2.0)</f>
        <v>2</v>
      </c>
      <c r="I22" s="30" t="str">
        <f>IFERROR(__xludf.DUMMYFUNCTION("""COMPUTED_VALUE"""),"Boston Fleet")</f>
        <v>Boston Fleet</v>
      </c>
      <c r="J22" s="31">
        <f>IFERROR(__xludf.DUMMYFUNCTION("""COMPUTED_VALUE"""),5.0)</f>
        <v>5</v>
      </c>
      <c r="K22" s="32" t="str">
        <f>IFERROR(__xludf.DUMMYFUNCTION("""COMPUTED_VALUE"""),"Boston Fleet")</f>
        <v>Boston Fleet</v>
      </c>
      <c r="L22" s="31" t="b">
        <f>IFERROR(__xludf.DUMMYFUNCTION("""COMPUTED_VALUE"""),TRUE)</f>
        <v>1</v>
      </c>
      <c r="M22" s="33">
        <f>IFERROR(__xludf.DUMMYFUNCTION("""COMPUTED_VALUE"""),45722.0)</f>
        <v>45722</v>
      </c>
      <c r="N22" s="31" t="b">
        <f>IFERROR(__xludf.DUMMYFUNCTION("""COMPUTED_VALUE"""),FALSE)</f>
        <v>0</v>
      </c>
      <c r="O22" s="18" t="str">
        <f t="shared" si="2"/>
        <v>Win</v>
      </c>
      <c r="P22" s="18">
        <f t="shared" si="3"/>
        <v>1</v>
      </c>
      <c r="Q22" s="18" t="str">
        <f t="array" ref="Q22">if($F22="","",if($F22&lt;&gt;$F21,VLOOKUP($F22,{Index_Team!$A$2:$A$33,Index_Team!$D$2:$D$33},2,FALSE),Q21))</f>
        <v/>
      </c>
      <c r="R22" s="18" t="str">
        <f t="array" ref="R22">if($F22="","",if($F22&lt;&gt;$F21,VLOOKUP($F22,{Index_Team!$A$2:$A$33,Index_Team!$E$2:$E$33},2,FALSE),R21))</f>
        <v/>
      </c>
      <c r="S22" s="18">
        <f t="shared" ref="S22:T22" si="31">if($F22="","",if($F22&lt;&gt;$F21,0,V21))</f>
        <v>20</v>
      </c>
      <c r="T22" s="18">
        <f t="shared" si="31"/>
        <v>2</v>
      </c>
      <c r="U22" s="18">
        <f t="shared" si="5"/>
        <v>0.6666666667</v>
      </c>
      <c r="V22" s="18">
        <f t="shared" si="6"/>
        <v>21</v>
      </c>
      <c r="W22" s="18">
        <f t="shared" si="7"/>
        <v>5</v>
      </c>
      <c r="X22" s="18">
        <f t="shared" si="8"/>
        <v>1.666666667</v>
      </c>
      <c r="Y22" s="18" t="str">
        <f t="shared" si="9"/>
        <v>solid</v>
      </c>
      <c r="Z22" s="18">
        <f>IFERROR(__xludf.DUMMYFUNCTION("if($F22="""","""",count(filter($S$2:$S888,$S$2:$S888=$S22,$T$2:$T888=$T22,$V$2:$V888=$V22,$W$2:$W888=$W22)))"),1.0)</f>
        <v>1</v>
      </c>
      <c r="AA22" s="18">
        <f>IFERROR(__xludf.DUMMYFUNCTION("if($F22="""","""",1+Z22-count(filter($S22:$S888,$S22:$S888=$S22,$T22:$T888=$T22,$V22:$V888=$V22,$W22:$W888=$W22)))"),1.0)</f>
        <v>1</v>
      </c>
      <c r="AB22" s="18">
        <f>IFERROR(__xludf.DUMMYFUNCTION("if($F22="""","""",count(filter($S$2:$S888,$S$2:$S888=$S22,$T$2:$T888=$T22,$V$2:$V888=$V22,$W$2:$W888=$W22,$Q$2:$Q888=$Q22)))"),1.0)</f>
        <v>1</v>
      </c>
      <c r="AC22" s="18">
        <f>IFERROR(__xludf.DUMMYFUNCTION("if($F22="""","""",1+AB22-count(filter($S22:$S888,$S22:$S888=$S22,$T22:$T888=$T22,$V22:$V888=$V22,$W22:$W888=$W22,$Q22:$Q888=$Q22)))"),1.0)</f>
        <v>1</v>
      </c>
      <c r="AD22" s="18">
        <f>IFERROR(__xludf.DUMMYFUNCTION("if($F22="""","""",count(filter($S$2:$S888,$S$2:$S888=$S22,$T$2:$T888=$T22,$V$2:$V888=$V22,$W$2:$W888=$W22,$R$2:$R888=$R22)))"),1.0)</f>
        <v>1</v>
      </c>
      <c r="AE22" s="18">
        <f>IFERROR(__xludf.DUMMYFUNCTION("if($F22="""","""",1+AD22-count(filter($S22:$S888,$S22:$S888=$S22,$T22:$T888=$T22,$V22:$V888=$V22,$W22:$W888=$W22,$R22:$R888=$R22)))"),1.0)</f>
        <v>1</v>
      </c>
      <c r="AF22" s="18">
        <f t="shared" si="10"/>
        <v>1</v>
      </c>
      <c r="AG22" s="18">
        <f t="shared" si="11"/>
        <v>1</v>
      </c>
      <c r="AH22" s="18">
        <f t="shared" si="12"/>
        <v>0.7853981634</v>
      </c>
    </row>
    <row r="23">
      <c r="A23" s="29"/>
      <c r="B23" s="29"/>
      <c r="C23" s="29"/>
      <c r="D23" s="37"/>
      <c r="E23" s="29"/>
      <c r="F23" s="30" t="str">
        <f>IFERROR(__xludf.DUMMYFUNCTION("""COMPUTED_VALUE"""),"Boston Fleet")</f>
        <v>Boston Fleet</v>
      </c>
      <c r="G23" s="30" t="str">
        <f>IFERROR(__xludf.DUMMYFUNCTION("""COMPUTED_VALUE"""),"Montreal Victoire")</f>
        <v>Montreal Victoire</v>
      </c>
      <c r="H23" s="31">
        <f>IFERROR(__xludf.DUMMYFUNCTION("""COMPUTED_VALUE"""),3.0)</f>
        <v>3</v>
      </c>
      <c r="I23" s="30" t="str">
        <f>IFERROR(__xludf.DUMMYFUNCTION("""COMPUTED_VALUE"""),"Boston Fleet")</f>
        <v>Boston Fleet</v>
      </c>
      <c r="J23" s="31">
        <f>IFERROR(__xludf.DUMMYFUNCTION("""COMPUTED_VALUE"""),2.0)</f>
        <v>2</v>
      </c>
      <c r="K23" s="32" t="str">
        <f>IFERROR(__xludf.DUMMYFUNCTION("""COMPUTED_VALUE"""),"Montreal Victoire")</f>
        <v>Montreal Victoire</v>
      </c>
      <c r="L23" s="31" t="b">
        <f>IFERROR(__xludf.DUMMYFUNCTION("""COMPUTED_VALUE"""),TRUE)</f>
        <v>1</v>
      </c>
      <c r="M23" s="33">
        <f>IFERROR(__xludf.DUMMYFUNCTION("""COMPUTED_VALUE"""),45725.0)</f>
        <v>45725</v>
      </c>
      <c r="N23" s="31" t="b">
        <f>IFERROR(__xludf.DUMMYFUNCTION("""COMPUTED_VALUE"""),TRUE)</f>
        <v>1</v>
      </c>
      <c r="O23" s="18" t="str">
        <f t="shared" si="2"/>
        <v>Loss</v>
      </c>
      <c r="P23" s="18">
        <f t="shared" si="3"/>
        <v>5</v>
      </c>
      <c r="Q23" s="18" t="str">
        <f t="array" ref="Q23">if($F23="","",if($F23&lt;&gt;$F22,VLOOKUP($F23,{Index_Team!$A$2:$A$33,Index_Team!$D$2:$D$33},2,FALSE),Q22))</f>
        <v/>
      </c>
      <c r="R23" s="18" t="str">
        <f t="array" ref="R23">if($F23="","",if($F23&lt;&gt;$F22,VLOOKUP($F23,{Index_Team!$A$2:$A$33,Index_Team!$E$2:$E$33},2,FALSE),R22))</f>
        <v/>
      </c>
      <c r="S23" s="18">
        <f t="shared" ref="S23:T23" si="32">if($F23="","",if($F23&lt;&gt;$F22,0,V22))</f>
        <v>21</v>
      </c>
      <c r="T23" s="18">
        <f t="shared" si="32"/>
        <v>5</v>
      </c>
      <c r="U23" s="18">
        <f t="shared" si="5"/>
        <v>1.666666667</v>
      </c>
      <c r="V23" s="18">
        <f t="shared" si="6"/>
        <v>22</v>
      </c>
      <c r="W23" s="18">
        <f t="shared" si="7"/>
        <v>4</v>
      </c>
      <c r="X23" s="18">
        <f t="shared" si="8"/>
        <v>1.333333333</v>
      </c>
      <c r="Y23" s="18" t="str">
        <f t="shared" si="9"/>
        <v>solid</v>
      </c>
      <c r="Z23" s="18">
        <f>IFERROR(__xludf.DUMMYFUNCTION("if($F23="""","""",count(filter($S$2:$S888,$S$2:$S888=$S23,$T$2:$T888=$T23,$V$2:$V888=$V23,$W$2:$W888=$W23)))"),1.0)</f>
        <v>1</v>
      </c>
      <c r="AA23" s="18">
        <f>IFERROR(__xludf.DUMMYFUNCTION("if($F23="""","""",1+Z23-count(filter($S23:$S888,$S23:$S888=$S23,$T23:$T888=$T23,$V23:$V888=$V23,$W23:$W888=$W23)))"),1.0)</f>
        <v>1</v>
      </c>
      <c r="AB23" s="18">
        <f>IFERROR(__xludf.DUMMYFUNCTION("if($F23="""","""",count(filter($S$2:$S888,$S$2:$S888=$S23,$T$2:$T888=$T23,$V$2:$V888=$V23,$W$2:$W888=$W23,$Q$2:$Q888=$Q23)))"),1.0)</f>
        <v>1</v>
      </c>
      <c r="AC23" s="18">
        <f>IFERROR(__xludf.DUMMYFUNCTION("if($F23="""","""",1+AB23-count(filter($S23:$S888,$S23:$S888=$S23,$T23:$T888=$T23,$V23:$V888=$V23,$W23:$W888=$W23,$Q23:$Q888=$Q23)))"),1.0)</f>
        <v>1</v>
      </c>
      <c r="AD23" s="18">
        <f>IFERROR(__xludf.DUMMYFUNCTION("if($F23="""","""",count(filter($S$2:$S888,$S$2:$S888=$S23,$T$2:$T888=$T23,$V$2:$V888=$V23,$W$2:$W888=$W23,$R$2:$R888=$R23)))"),1.0)</f>
        <v>1</v>
      </c>
      <c r="AE23" s="18">
        <f>IFERROR(__xludf.DUMMYFUNCTION("if($F23="""","""",1+AD23-count(filter($S23:$S888,$S23:$S888=$S23,$T23:$T888=$T23,$V23:$V888=$V23,$W23:$W888=$W23,$R23:$R888=$R23)))"),1.0)</f>
        <v>1</v>
      </c>
      <c r="AF23" s="18">
        <f t="shared" si="10"/>
        <v>1</v>
      </c>
      <c r="AG23" s="18">
        <f t="shared" si="11"/>
        <v>-0.3333333333</v>
      </c>
      <c r="AH23" s="18">
        <f t="shared" si="12"/>
        <v>0.3217505544</v>
      </c>
    </row>
    <row r="24">
      <c r="A24" s="29"/>
      <c r="B24" s="29"/>
      <c r="C24" s="29"/>
      <c r="D24" s="37"/>
      <c r="E24" s="29"/>
      <c r="F24" s="30" t="str">
        <f>IFERROR(__xludf.DUMMYFUNCTION("""COMPUTED_VALUE"""),"Boston Fleet")</f>
        <v>Boston Fleet</v>
      </c>
      <c r="G24" s="30" t="str">
        <f>IFERROR(__xludf.DUMMYFUNCTION("""COMPUTED_VALUE"""),"Boston Fleet")</f>
        <v>Boston Fleet</v>
      </c>
      <c r="H24" s="31">
        <f>IFERROR(__xludf.DUMMYFUNCTION("""COMPUTED_VALUE"""),5.0)</f>
        <v>5</v>
      </c>
      <c r="I24" s="30" t="str">
        <f>IFERROR(__xludf.DUMMYFUNCTION("""COMPUTED_VALUE"""),"Ottawa Charge")</f>
        <v>Ottawa Charge</v>
      </c>
      <c r="J24" s="31">
        <f>IFERROR(__xludf.DUMMYFUNCTION("""COMPUTED_VALUE"""),2.0)</f>
        <v>2</v>
      </c>
      <c r="K24" s="32" t="str">
        <f>IFERROR(__xludf.DUMMYFUNCTION("""COMPUTED_VALUE"""),"Boston Fleet")</f>
        <v>Boston Fleet</v>
      </c>
      <c r="L24" s="31" t="b">
        <f>IFERROR(__xludf.DUMMYFUNCTION("""COMPUTED_VALUE"""),TRUE)</f>
        <v>1</v>
      </c>
      <c r="M24" s="33">
        <f>IFERROR(__xludf.DUMMYFUNCTION("""COMPUTED_VALUE"""),45732.0)</f>
        <v>45732</v>
      </c>
      <c r="N24" s="31" t="b">
        <f>IFERROR(__xludf.DUMMYFUNCTION("""COMPUTED_VALUE"""),FALSE)</f>
        <v>0</v>
      </c>
      <c r="O24" s="18" t="str">
        <f t="shared" si="2"/>
        <v>Win</v>
      </c>
      <c r="P24" s="18">
        <f t="shared" si="3"/>
        <v>1</v>
      </c>
      <c r="Q24" s="18" t="str">
        <f t="array" ref="Q24">if($F24="","",if($F24&lt;&gt;$F23,VLOOKUP($F24,{Index_Team!$A$2:$A$33,Index_Team!$D$2:$D$33},2,FALSE),Q23))</f>
        <v/>
      </c>
      <c r="R24" s="18" t="str">
        <f t="array" ref="R24">if($F24="","",if($F24&lt;&gt;$F23,VLOOKUP($F24,{Index_Team!$A$2:$A$33,Index_Team!$E$2:$E$33},2,FALSE),R23))</f>
        <v/>
      </c>
      <c r="S24" s="18">
        <f t="shared" ref="S24:T24" si="33">if($F24="","",if($F24&lt;&gt;$F23,0,V23))</f>
        <v>22</v>
      </c>
      <c r="T24" s="18">
        <f t="shared" si="33"/>
        <v>4</v>
      </c>
      <c r="U24" s="18">
        <f t="shared" si="5"/>
        <v>1.333333333</v>
      </c>
      <c r="V24" s="18">
        <f t="shared" si="6"/>
        <v>23</v>
      </c>
      <c r="W24" s="18">
        <f t="shared" si="7"/>
        <v>7</v>
      </c>
      <c r="X24" s="18">
        <f t="shared" si="8"/>
        <v>2.333333333</v>
      </c>
      <c r="Y24" s="18" t="str">
        <f t="shared" si="9"/>
        <v>solid</v>
      </c>
      <c r="Z24" s="18">
        <f>IFERROR(__xludf.DUMMYFUNCTION("if($F24="""","""",count(filter($S$2:$S888,$S$2:$S888=$S24,$T$2:$T888=$T24,$V$2:$V888=$V24,$W$2:$W888=$W24)))"),1.0)</f>
        <v>1</v>
      </c>
      <c r="AA24" s="18">
        <f>IFERROR(__xludf.DUMMYFUNCTION("if($F24="""","""",1+Z24-count(filter($S24:$S888,$S24:$S888=$S24,$T24:$T888=$T24,$V24:$V888=$V24,$W24:$W888=$W24)))"),1.0)</f>
        <v>1</v>
      </c>
      <c r="AB24" s="18">
        <f>IFERROR(__xludf.DUMMYFUNCTION("if($F24="""","""",count(filter($S$2:$S888,$S$2:$S888=$S24,$T$2:$T888=$T24,$V$2:$V888=$V24,$W$2:$W888=$W24,$Q$2:$Q888=$Q24)))"),1.0)</f>
        <v>1</v>
      </c>
      <c r="AC24" s="18">
        <f>IFERROR(__xludf.DUMMYFUNCTION("if($F24="""","""",1+AB24-count(filter($S24:$S888,$S24:$S888=$S24,$T24:$T888=$T24,$V24:$V888=$V24,$W24:$W888=$W24,$Q24:$Q888=$Q24)))"),1.0)</f>
        <v>1</v>
      </c>
      <c r="AD24" s="18">
        <f>IFERROR(__xludf.DUMMYFUNCTION("if($F24="""","""",count(filter($S$2:$S888,$S$2:$S888=$S24,$T$2:$T888=$T24,$V$2:$V888=$V24,$W$2:$W888=$W24,$R$2:$R888=$R24)))"),1.0)</f>
        <v>1</v>
      </c>
      <c r="AE24" s="18">
        <f>IFERROR(__xludf.DUMMYFUNCTION("if($F24="""","""",1+AD24-count(filter($S24:$S888,$S24:$S888=$S24,$T24:$T888=$T24,$V24:$V888=$V24,$W24:$W888=$W24,$R24:$R888=$R24)))"),1.0)</f>
        <v>1</v>
      </c>
      <c r="AF24" s="18">
        <f t="shared" si="10"/>
        <v>1</v>
      </c>
      <c r="AG24" s="18">
        <f t="shared" si="11"/>
        <v>1</v>
      </c>
      <c r="AH24" s="18">
        <f t="shared" si="12"/>
        <v>0.7853981634</v>
      </c>
    </row>
    <row r="25">
      <c r="A25" s="29"/>
      <c r="B25" s="29"/>
      <c r="C25" s="29"/>
      <c r="D25" s="37"/>
      <c r="E25" s="29"/>
      <c r="F25" s="30" t="str">
        <f>IFERROR(__xludf.DUMMYFUNCTION("""COMPUTED_VALUE"""),"Boston Fleet")</f>
        <v>Boston Fleet</v>
      </c>
      <c r="G25" s="30" t="str">
        <f>IFERROR(__xludf.DUMMYFUNCTION("""COMPUTED_VALUE"""),"Montreal Victoire")</f>
        <v>Montreal Victoire</v>
      </c>
      <c r="H25" s="31">
        <f>IFERROR(__xludf.DUMMYFUNCTION("""COMPUTED_VALUE"""),2.0)</f>
        <v>2</v>
      </c>
      <c r="I25" s="30" t="str">
        <f>IFERROR(__xludf.DUMMYFUNCTION("""COMPUTED_VALUE"""),"Boston Fleet")</f>
        <v>Boston Fleet</v>
      </c>
      <c r="J25" s="31">
        <f>IFERROR(__xludf.DUMMYFUNCTION("""COMPUTED_VALUE"""),3.0)</f>
        <v>3</v>
      </c>
      <c r="K25" s="32" t="str">
        <f>IFERROR(__xludf.DUMMYFUNCTION("""COMPUTED_VALUE"""),"Boston Fleet")</f>
        <v>Boston Fleet</v>
      </c>
      <c r="L25" s="31" t="b">
        <f>IFERROR(__xludf.DUMMYFUNCTION("""COMPUTED_VALUE"""),TRUE)</f>
        <v>1</v>
      </c>
      <c r="M25" s="33">
        <f>IFERROR(__xludf.DUMMYFUNCTION("""COMPUTED_VALUE"""),45735.0)</f>
        <v>45735</v>
      </c>
      <c r="N25" s="31" t="b">
        <f>IFERROR(__xludf.DUMMYFUNCTION("""COMPUTED_VALUE"""),TRUE)</f>
        <v>1</v>
      </c>
      <c r="O25" s="18" t="str">
        <f t="shared" si="2"/>
        <v>Win</v>
      </c>
      <c r="P25" s="18">
        <f t="shared" si="3"/>
        <v>4</v>
      </c>
      <c r="Q25" s="18" t="str">
        <f t="array" ref="Q25">if($F25="","",if($F25&lt;&gt;$F24,VLOOKUP($F25,{Index_Team!$A$2:$A$33,Index_Team!$D$2:$D$33},2,FALSE),Q24))</f>
        <v/>
      </c>
      <c r="R25" s="18" t="str">
        <f t="array" ref="R25">if($F25="","",if($F25&lt;&gt;$F24,VLOOKUP($F25,{Index_Team!$A$2:$A$33,Index_Team!$E$2:$E$33},2,FALSE),R24))</f>
        <v/>
      </c>
      <c r="S25" s="18">
        <f t="shared" ref="S25:T25" si="34">if($F25="","",if($F25&lt;&gt;$F24,0,V24))</f>
        <v>23</v>
      </c>
      <c r="T25" s="18">
        <f t="shared" si="34"/>
        <v>7</v>
      </c>
      <c r="U25" s="18">
        <f t="shared" si="5"/>
        <v>2.333333333</v>
      </c>
      <c r="V25" s="18">
        <f t="shared" si="6"/>
        <v>24</v>
      </c>
      <c r="W25" s="18">
        <f t="shared" si="7"/>
        <v>8</v>
      </c>
      <c r="X25" s="18">
        <f t="shared" si="8"/>
        <v>2.666666667</v>
      </c>
      <c r="Y25" s="18" t="str">
        <f t="shared" si="9"/>
        <v>solid</v>
      </c>
      <c r="Z25" s="18">
        <f>IFERROR(__xludf.DUMMYFUNCTION("if($F25="""","""",count(filter($S$2:$S888,$S$2:$S888=$S25,$T$2:$T888=$T25,$V$2:$V888=$V25,$W$2:$W888=$W25)))"),1.0)</f>
        <v>1</v>
      </c>
      <c r="AA25" s="18">
        <f>IFERROR(__xludf.DUMMYFUNCTION("if($F25="""","""",1+Z25-count(filter($S25:$S888,$S25:$S888=$S25,$T25:$T888=$T25,$V25:$V888=$V25,$W25:$W888=$W25)))"),1.0)</f>
        <v>1</v>
      </c>
      <c r="AB25" s="18">
        <f>IFERROR(__xludf.DUMMYFUNCTION("if($F25="""","""",count(filter($S$2:$S888,$S$2:$S888=$S25,$T$2:$T888=$T25,$V$2:$V888=$V25,$W$2:$W888=$W25,$Q$2:$Q888=$Q25)))"),1.0)</f>
        <v>1</v>
      </c>
      <c r="AC25" s="18">
        <f>IFERROR(__xludf.DUMMYFUNCTION("if($F25="""","""",1+AB25-count(filter($S25:$S888,$S25:$S888=$S25,$T25:$T888=$T25,$V25:$V888=$V25,$W25:$W888=$W25,$Q25:$Q888=$Q25)))"),1.0)</f>
        <v>1</v>
      </c>
      <c r="AD25" s="18">
        <f>IFERROR(__xludf.DUMMYFUNCTION("if($F25="""","""",count(filter($S$2:$S888,$S$2:$S888=$S25,$T$2:$T888=$T25,$V$2:$V888=$V25,$W$2:$W888=$W25,$R$2:$R888=$R25)))"),1.0)</f>
        <v>1</v>
      </c>
      <c r="AE25" s="18">
        <f>IFERROR(__xludf.DUMMYFUNCTION("if($F25="""","""",1+AD25-count(filter($S25:$S888,$S25:$S888=$S25,$T25:$T888=$T25,$V25:$V888=$V25,$W25:$W888=$W25,$R25:$R888=$R25)))"),1.0)</f>
        <v>1</v>
      </c>
      <c r="AF25" s="18">
        <f t="shared" si="10"/>
        <v>1</v>
      </c>
      <c r="AG25" s="18">
        <f t="shared" si="11"/>
        <v>0.3333333333</v>
      </c>
      <c r="AH25" s="18">
        <f t="shared" si="12"/>
        <v>0.3217505544</v>
      </c>
    </row>
    <row r="26">
      <c r="A26" s="29"/>
      <c r="B26" s="29"/>
      <c r="C26" s="29"/>
      <c r="D26" s="37"/>
      <c r="E26" s="29"/>
      <c r="F26" s="30" t="str">
        <f>IFERROR(__xludf.DUMMYFUNCTION("""COMPUTED_VALUE"""),"Boston Fleet")</f>
        <v>Boston Fleet</v>
      </c>
      <c r="G26" s="30" t="str">
        <f>IFERROR(__xludf.DUMMYFUNCTION("""COMPUTED_VALUE"""),"Toronto Sceptres")</f>
        <v>Toronto Sceptres</v>
      </c>
      <c r="H26" s="31">
        <f>IFERROR(__xludf.DUMMYFUNCTION("""COMPUTED_VALUE"""),4.0)</f>
        <v>4</v>
      </c>
      <c r="I26" s="30" t="str">
        <f>IFERROR(__xludf.DUMMYFUNCTION("""COMPUTED_VALUE"""),"Boston Fleet")</f>
        <v>Boston Fleet</v>
      </c>
      <c r="J26" s="31">
        <f>IFERROR(__xludf.DUMMYFUNCTION("""COMPUTED_VALUE"""),2.0)</f>
        <v>2</v>
      </c>
      <c r="K26" s="32" t="str">
        <f>IFERROR(__xludf.DUMMYFUNCTION("""COMPUTED_VALUE"""),"Toronto Sceptres")</f>
        <v>Toronto Sceptres</v>
      </c>
      <c r="L26" s="31" t="b">
        <f>IFERROR(__xludf.DUMMYFUNCTION("""COMPUTED_VALUE"""),TRUE)</f>
        <v>1</v>
      </c>
      <c r="M26" s="33">
        <f>IFERROR(__xludf.DUMMYFUNCTION("""COMPUTED_VALUE"""),45743.0)</f>
        <v>45743</v>
      </c>
      <c r="N26" s="31" t="b">
        <f>IFERROR(__xludf.DUMMYFUNCTION("""COMPUTED_VALUE"""),FALSE)</f>
        <v>0</v>
      </c>
      <c r="O26" s="18" t="str">
        <f t="shared" si="2"/>
        <v>Loss</v>
      </c>
      <c r="P26" s="18">
        <f t="shared" si="3"/>
        <v>2</v>
      </c>
      <c r="Q26" s="18" t="str">
        <f t="array" ref="Q26">if($F26="","",if($F26&lt;&gt;$F25,VLOOKUP($F26,{Index_Team!$A$2:$A$33,Index_Team!$D$2:$D$33},2,FALSE),Q25))</f>
        <v/>
      </c>
      <c r="R26" s="18" t="str">
        <f t="array" ref="R26">if($F26="","",if($F26&lt;&gt;$F25,VLOOKUP($F26,{Index_Team!$A$2:$A$33,Index_Team!$E$2:$E$33},2,FALSE),R25))</f>
        <v/>
      </c>
      <c r="S26" s="18">
        <f t="shared" ref="S26:T26" si="35">if($F26="","",if($F26&lt;&gt;$F25,0,V25))</f>
        <v>24</v>
      </c>
      <c r="T26" s="18">
        <f t="shared" si="35"/>
        <v>8</v>
      </c>
      <c r="U26" s="18">
        <f t="shared" si="5"/>
        <v>2.666666667</v>
      </c>
      <c r="V26" s="18">
        <f t="shared" si="6"/>
        <v>25</v>
      </c>
      <c r="W26" s="18">
        <f t="shared" si="7"/>
        <v>5</v>
      </c>
      <c r="X26" s="18">
        <f t="shared" si="8"/>
        <v>1.666666667</v>
      </c>
      <c r="Y26" s="18" t="str">
        <f t="shared" si="9"/>
        <v>solid</v>
      </c>
      <c r="Z26" s="18">
        <f>IFERROR(__xludf.DUMMYFUNCTION("if($F26="""","""",count(filter($S$2:$S888,$S$2:$S888=$S26,$T$2:$T888=$T26,$V$2:$V888=$V26,$W$2:$W888=$W26)))"),1.0)</f>
        <v>1</v>
      </c>
      <c r="AA26" s="18">
        <f>IFERROR(__xludf.DUMMYFUNCTION("if($F26="""","""",1+Z26-count(filter($S26:$S888,$S26:$S888=$S26,$T26:$T888=$T26,$V26:$V888=$V26,$W26:$W888=$W26)))"),1.0)</f>
        <v>1</v>
      </c>
      <c r="AB26" s="18">
        <f>IFERROR(__xludf.DUMMYFUNCTION("if($F26="""","""",count(filter($S$2:$S888,$S$2:$S888=$S26,$T$2:$T888=$T26,$V$2:$V888=$V26,$W$2:$W888=$W26,$Q$2:$Q888=$Q26)))"),1.0)</f>
        <v>1</v>
      </c>
      <c r="AC26" s="18">
        <f>IFERROR(__xludf.DUMMYFUNCTION("if($F26="""","""",1+AB26-count(filter($S26:$S888,$S26:$S888=$S26,$T26:$T888=$T26,$V26:$V888=$V26,$W26:$W888=$W26,$Q26:$Q888=$Q26)))"),1.0)</f>
        <v>1</v>
      </c>
      <c r="AD26" s="18">
        <f>IFERROR(__xludf.DUMMYFUNCTION("if($F26="""","""",count(filter($S$2:$S888,$S$2:$S888=$S26,$T$2:$T888=$T26,$V$2:$V888=$V26,$W$2:$W888=$W26,$R$2:$R888=$R26)))"),1.0)</f>
        <v>1</v>
      </c>
      <c r="AE26" s="18">
        <f>IFERROR(__xludf.DUMMYFUNCTION("if($F26="""","""",1+AD26-count(filter($S26:$S888,$S26:$S888=$S26,$T26:$T888=$T26,$V26:$V888=$V26,$W26:$W888=$W26,$R26:$R888=$R26)))"),1.0)</f>
        <v>1</v>
      </c>
      <c r="AF26" s="18">
        <f t="shared" si="10"/>
        <v>1</v>
      </c>
      <c r="AG26" s="18">
        <f t="shared" si="11"/>
        <v>-1</v>
      </c>
      <c r="AH26" s="18">
        <f t="shared" si="12"/>
        <v>0.7853981634</v>
      </c>
    </row>
    <row r="27">
      <c r="A27" s="29"/>
      <c r="B27" s="29"/>
      <c r="C27" s="29"/>
      <c r="D27" s="37"/>
      <c r="E27" s="29"/>
      <c r="F27" s="30" t="str">
        <f>IFERROR(__xludf.DUMMYFUNCTION("""COMPUTED_VALUE"""),"Boston Fleet")</f>
        <v>Boston Fleet</v>
      </c>
      <c r="G27" s="30" t="str">
        <f>IFERROR(__xludf.DUMMYFUNCTION("""COMPUTED_VALUE"""),"Ottawa Charge")</f>
        <v>Ottawa Charge</v>
      </c>
      <c r="H27" s="31">
        <f>IFERROR(__xludf.DUMMYFUNCTION("""COMPUTED_VALUE"""),2.0)</f>
        <v>2</v>
      </c>
      <c r="I27" s="30" t="str">
        <f>IFERROR(__xludf.DUMMYFUNCTION("""COMPUTED_VALUE"""),"Boston Fleet")</f>
        <v>Boston Fleet</v>
      </c>
      <c r="J27" s="31">
        <f>IFERROR(__xludf.DUMMYFUNCTION("""COMPUTED_VALUE"""),1.0)</f>
        <v>1</v>
      </c>
      <c r="K27" s="32" t="str">
        <f>IFERROR(__xludf.DUMMYFUNCTION("""COMPUTED_VALUE"""),"Ottawa Charge")</f>
        <v>Ottawa Charge</v>
      </c>
      <c r="L27" s="31" t="b">
        <f>IFERROR(__xludf.DUMMYFUNCTION("""COMPUTED_VALUE"""),TRUE)</f>
        <v>1</v>
      </c>
      <c r="M27" s="33">
        <f>IFERROR(__xludf.DUMMYFUNCTION("""COMPUTED_VALUE"""),45746.0)</f>
        <v>45746</v>
      </c>
      <c r="N27" s="31" t="b">
        <f>IFERROR(__xludf.DUMMYFUNCTION("""COMPUTED_VALUE"""),FALSE)</f>
        <v>0</v>
      </c>
      <c r="O27" s="18" t="str">
        <f t="shared" si="2"/>
        <v>Loss</v>
      </c>
      <c r="P27" s="18">
        <f t="shared" si="3"/>
        <v>2</v>
      </c>
      <c r="Q27" s="18" t="str">
        <f t="array" ref="Q27">if($F27="","",if($F27&lt;&gt;$F26,VLOOKUP($F27,{Index_Team!$A$2:$A$33,Index_Team!$D$2:$D$33},2,FALSE),Q26))</f>
        <v/>
      </c>
      <c r="R27" s="18" t="str">
        <f t="array" ref="R27">if($F27="","",if($F27&lt;&gt;$F26,VLOOKUP($F27,{Index_Team!$A$2:$A$33,Index_Team!$E$2:$E$33},2,FALSE),R26))</f>
        <v/>
      </c>
      <c r="S27" s="18">
        <f t="shared" ref="S27:T27" si="36">if($F27="","",if($F27&lt;&gt;$F26,0,V26))</f>
        <v>25</v>
      </c>
      <c r="T27" s="18">
        <f t="shared" si="36"/>
        <v>5</v>
      </c>
      <c r="U27" s="18">
        <f t="shared" si="5"/>
        <v>1.666666667</v>
      </c>
      <c r="V27" s="18">
        <f t="shared" si="6"/>
        <v>26</v>
      </c>
      <c r="W27" s="18">
        <f t="shared" si="7"/>
        <v>2</v>
      </c>
      <c r="X27" s="18">
        <f t="shared" si="8"/>
        <v>0.6666666667</v>
      </c>
      <c r="Y27" s="18" t="str">
        <f t="shared" si="9"/>
        <v>solid</v>
      </c>
      <c r="Z27" s="18">
        <f>IFERROR(__xludf.DUMMYFUNCTION("if($F27="""","""",count(filter($S$2:$S888,$S$2:$S888=$S27,$T$2:$T888=$T27,$V$2:$V888=$V27,$W$2:$W888=$W27)))"),1.0)</f>
        <v>1</v>
      </c>
      <c r="AA27" s="18">
        <f>IFERROR(__xludf.DUMMYFUNCTION("if($F27="""","""",1+Z27-count(filter($S27:$S888,$S27:$S888=$S27,$T27:$T888=$T27,$V27:$V888=$V27,$W27:$W888=$W27)))"),1.0)</f>
        <v>1</v>
      </c>
      <c r="AB27" s="18">
        <f>IFERROR(__xludf.DUMMYFUNCTION("if($F27="""","""",count(filter($S$2:$S888,$S$2:$S888=$S27,$T$2:$T888=$T27,$V$2:$V888=$V27,$W$2:$W888=$W27,$Q$2:$Q888=$Q27)))"),1.0)</f>
        <v>1</v>
      </c>
      <c r="AC27" s="18">
        <f>IFERROR(__xludf.DUMMYFUNCTION("if($F27="""","""",1+AB27-count(filter($S27:$S888,$S27:$S888=$S27,$T27:$T888=$T27,$V27:$V888=$V27,$W27:$W888=$W27,$Q27:$Q888=$Q27)))"),1.0)</f>
        <v>1</v>
      </c>
      <c r="AD27" s="18">
        <f>IFERROR(__xludf.DUMMYFUNCTION("if($F27="""","""",count(filter($S$2:$S888,$S$2:$S888=$S27,$T$2:$T888=$T27,$V$2:$V888=$V27,$W$2:$W888=$W27,$R$2:$R888=$R27)))"),1.0)</f>
        <v>1</v>
      </c>
      <c r="AE27" s="18">
        <f>IFERROR(__xludf.DUMMYFUNCTION("if($F27="""","""",1+AD27-count(filter($S27:$S888,$S27:$S888=$S27,$T27:$T888=$T27,$V27:$V888=$V27,$W27:$W888=$W27,$R27:$R888=$R27)))"),1.0)</f>
        <v>1</v>
      </c>
      <c r="AF27" s="18">
        <f t="shared" si="10"/>
        <v>1</v>
      </c>
      <c r="AG27" s="18">
        <f t="shared" si="11"/>
        <v>-1</v>
      </c>
      <c r="AH27" s="18">
        <f t="shared" si="12"/>
        <v>0.7853981634</v>
      </c>
    </row>
    <row r="28">
      <c r="A28" s="29"/>
      <c r="B28" s="29"/>
      <c r="C28" s="29"/>
      <c r="D28" s="37"/>
      <c r="E28" s="29"/>
      <c r="F28" s="30" t="str">
        <f>IFERROR(__xludf.DUMMYFUNCTION("""COMPUTED_VALUE"""),"Boston Fleet")</f>
        <v>Boston Fleet</v>
      </c>
      <c r="G28" s="30" t="str">
        <f>IFERROR(__xludf.DUMMYFUNCTION("""COMPUTED_VALUE"""),"Ottawa Charge")</f>
        <v>Ottawa Charge</v>
      </c>
      <c r="H28" s="31">
        <f>IFERROR(__xludf.DUMMYFUNCTION("""COMPUTED_VALUE"""),4.0)</f>
        <v>4</v>
      </c>
      <c r="I28" s="30" t="str">
        <f>IFERROR(__xludf.DUMMYFUNCTION("""COMPUTED_VALUE"""),"Boston Fleet")</f>
        <v>Boston Fleet</v>
      </c>
      <c r="J28" s="31">
        <f>IFERROR(__xludf.DUMMYFUNCTION("""COMPUTED_VALUE"""),0.0)</f>
        <v>0</v>
      </c>
      <c r="K28" s="32" t="str">
        <f>IFERROR(__xludf.DUMMYFUNCTION("""COMPUTED_VALUE"""),"Ottawa Charge")</f>
        <v>Ottawa Charge</v>
      </c>
      <c r="L28" s="31" t="b">
        <f>IFERROR(__xludf.DUMMYFUNCTION("""COMPUTED_VALUE"""),TRUE)</f>
        <v>1</v>
      </c>
      <c r="M28" s="33">
        <f>IFERROR(__xludf.DUMMYFUNCTION("""COMPUTED_VALUE"""),45750.0)</f>
        <v>45750</v>
      </c>
      <c r="N28" s="31" t="b">
        <f>IFERROR(__xludf.DUMMYFUNCTION("""COMPUTED_VALUE"""),FALSE)</f>
        <v>0</v>
      </c>
      <c r="O28" s="18" t="str">
        <f t="shared" si="2"/>
        <v>Loss</v>
      </c>
      <c r="P28" s="18">
        <f t="shared" si="3"/>
        <v>2</v>
      </c>
      <c r="Q28" s="18" t="str">
        <f t="array" ref="Q28">if($F28="","",if($F28&lt;&gt;$F27,VLOOKUP($F28,{Index_Team!$A$2:$A$33,Index_Team!$D$2:$D$33},2,FALSE),Q27))</f>
        <v/>
      </c>
      <c r="R28" s="18" t="str">
        <f t="array" ref="R28">if($F28="","",if($F28&lt;&gt;$F27,VLOOKUP($F28,{Index_Team!$A$2:$A$33,Index_Team!$E$2:$E$33},2,FALSE),R27))</f>
        <v/>
      </c>
      <c r="S28" s="18">
        <f t="shared" ref="S28:T28" si="37">if($F28="","",if($F28&lt;&gt;$F27,0,V27))</f>
        <v>26</v>
      </c>
      <c r="T28" s="18">
        <f t="shared" si="37"/>
        <v>2</v>
      </c>
      <c r="U28" s="18">
        <f t="shared" si="5"/>
        <v>0.6666666667</v>
      </c>
      <c r="V28" s="18">
        <f t="shared" si="6"/>
        <v>27</v>
      </c>
      <c r="W28" s="18">
        <f t="shared" si="7"/>
        <v>-1</v>
      </c>
      <c r="X28" s="18">
        <f t="shared" si="8"/>
        <v>-0.3333333333</v>
      </c>
      <c r="Y28" s="18" t="str">
        <f t="shared" si="9"/>
        <v>solid</v>
      </c>
      <c r="Z28" s="18">
        <f>IFERROR(__xludf.DUMMYFUNCTION("if($F28="""","""",count(filter($S$2:$S888,$S$2:$S888=$S28,$T$2:$T888=$T28,$V$2:$V888=$V28,$W$2:$W888=$W28)))"),1.0)</f>
        <v>1</v>
      </c>
      <c r="AA28" s="18">
        <f>IFERROR(__xludf.DUMMYFUNCTION("if($F28="""","""",1+Z28-count(filter($S28:$S888,$S28:$S888=$S28,$T28:$T888=$T28,$V28:$V888=$V28,$W28:$W888=$W28)))"),1.0)</f>
        <v>1</v>
      </c>
      <c r="AB28" s="18">
        <f>IFERROR(__xludf.DUMMYFUNCTION("if($F28="""","""",count(filter($S$2:$S888,$S$2:$S888=$S28,$T$2:$T888=$T28,$V$2:$V888=$V28,$W$2:$W888=$W28,$Q$2:$Q888=$Q28)))"),1.0)</f>
        <v>1</v>
      </c>
      <c r="AC28" s="18">
        <f>IFERROR(__xludf.DUMMYFUNCTION("if($F28="""","""",1+AB28-count(filter($S28:$S888,$S28:$S888=$S28,$T28:$T888=$T28,$V28:$V888=$V28,$W28:$W888=$W28,$Q28:$Q888=$Q28)))"),1.0)</f>
        <v>1</v>
      </c>
      <c r="AD28" s="18">
        <f>IFERROR(__xludf.DUMMYFUNCTION("if($F28="""","""",count(filter($S$2:$S888,$S$2:$S888=$S28,$T$2:$T888=$T28,$V$2:$V888=$V28,$W$2:$W888=$W28,$R$2:$R888=$R28)))"),1.0)</f>
        <v>1</v>
      </c>
      <c r="AE28" s="18">
        <f>IFERROR(__xludf.DUMMYFUNCTION("if($F28="""","""",1+AD28-count(filter($S28:$S888,$S28:$S888=$S28,$T28:$T888=$T28,$V28:$V888=$V28,$W28:$W888=$W28,$R28:$R888=$R28)))"),1.0)</f>
        <v>1</v>
      </c>
      <c r="AF28" s="18">
        <f t="shared" si="10"/>
        <v>1</v>
      </c>
      <c r="AG28" s="18">
        <f t="shared" si="11"/>
        <v>-1</v>
      </c>
      <c r="AH28" s="18">
        <f t="shared" si="12"/>
        <v>0.7853981634</v>
      </c>
    </row>
    <row r="29">
      <c r="A29" s="29"/>
      <c r="B29" s="29"/>
      <c r="C29" s="29"/>
      <c r="D29" s="37"/>
      <c r="E29" s="29"/>
      <c r="F29" s="30" t="str">
        <f>IFERROR(__xludf.DUMMYFUNCTION("""COMPUTED_VALUE"""),"Minnesota Frost")</f>
        <v>Minnesota Frost</v>
      </c>
      <c r="G29" s="30" t="str">
        <f>IFERROR(__xludf.DUMMYFUNCTION("""COMPUTED_VALUE"""),"New York Sirens")</f>
        <v>New York Sirens</v>
      </c>
      <c r="H29" s="31">
        <f>IFERROR(__xludf.DUMMYFUNCTION("""COMPUTED_VALUE"""),4.0)</f>
        <v>4</v>
      </c>
      <c r="I29" s="30" t="str">
        <f>IFERROR(__xludf.DUMMYFUNCTION("""COMPUTED_VALUE"""),"Minnesota Frost")</f>
        <v>Minnesota Frost</v>
      </c>
      <c r="J29" s="31">
        <f>IFERROR(__xludf.DUMMYFUNCTION("""COMPUTED_VALUE"""),3.0)</f>
        <v>3</v>
      </c>
      <c r="K29" s="32" t="str">
        <f>IFERROR(__xludf.DUMMYFUNCTION("""COMPUTED_VALUE"""),"New York Sirens")</f>
        <v>New York Sirens</v>
      </c>
      <c r="L29" s="31" t="b">
        <f>IFERROR(__xludf.DUMMYFUNCTION("""COMPUTED_VALUE"""),TRUE)</f>
        <v>1</v>
      </c>
      <c r="M29" s="33">
        <f>IFERROR(__xludf.DUMMYFUNCTION("""COMPUTED_VALUE"""),45627.0)</f>
        <v>45627</v>
      </c>
      <c r="N29" s="31" t="b">
        <f>IFERROR(__xludf.DUMMYFUNCTION("""COMPUTED_VALUE"""),TRUE)</f>
        <v>1</v>
      </c>
      <c r="O29" s="18" t="str">
        <f t="shared" si="2"/>
        <v>Loss</v>
      </c>
      <c r="P29" s="18">
        <f t="shared" si="3"/>
        <v>5</v>
      </c>
      <c r="Q29" s="18" t="str">
        <f t="array" ref="Q29">if($F29="","",if($F29&lt;&gt;$F28,VLOOKUP($F29,{Index_Team!$A$2:$A$33,Index_Team!$D$2:$D$33},2,FALSE),Q28))</f>
        <v/>
      </c>
      <c r="R29" s="18" t="str">
        <f t="array" ref="R29">if($F29="","",if($F29&lt;&gt;$F28,VLOOKUP($F29,{Index_Team!$A$2:$A$33,Index_Team!$E$2:$E$33},2,FALSE),R28))</f>
        <v/>
      </c>
      <c r="S29" s="18">
        <f t="shared" ref="S29:T29" si="38">if($F29="","",if($F29&lt;&gt;$F28,0,V28))</f>
        <v>0</v>
      </c>
      <c r="T29" s="18">
        <f t="shared" si="38"/>
        <v>0</v>
      </c>
      <c r="U29" s="18">
        <f t="shared" si="5"/>
        <v>0</v>
      </c>
      <c r="V29" s="18">
        <f t="shared" si="6"/>
        <v>1</v>
      </c>
      <c r="W29" s="18">
        <f t="shared" si="7"/>
        <v>-1</v>
      </c>
      <c r="X29" s="18">
        <f t="shared" si="8"/>
        <v>-0.3333333333</v>
      </c>
      <c r="Y29" s="18" t="str">
        <f t="shared" si="9"/>
        <v>solid</v>
      </c>
      <c r="Z29" s="18">
        <f>IFERROR(__xludf.DUMMYFUNCTION("if($F29="""","""",count(filter($S$2:$S888,$S$2:$S888=$S29,$T$2:$T888=$T29,$V$2:$V888=$V29,$W$2:$W888=$W29)))"),2.0)</f>
        <v>2</v>
      </c>
      <c r="AA29" s="18">
        <f>IFERROR(__xludf.DUMMYFUNCTION("if($F29="""","""",1+Z29-count(filter($S29:$S888,$S29:$S888=$S29,$T29:$T888=$T29,$V29:$V888=$V29,$W29:$W888=$W29)))"),1.0)</f>
        <v>1</v>
      </c>
      <c r="AB29" s="18">
        <f>IFERROR(__xludf.DUMMYFUNCTION("if($F29="""","""",count(filter($S$2:$S888,$S$2:$S888=$S29,$T$2:$T888=$T29,$V$2:$V888=$V29,$W$2:$W888=$W29,$Q$2:$Q888=$Q29)))"),2.0)</f>
        <v>2</v>
      </c>
      <c r="AC29" s="18">
        <f>IFERROR(__xludf.DUMMYFUNCTION("if($F29="""","""",1+AB29-count(filter($S29:$S888,$S29:$S888=$S29,$T29:$T888=$T29,$V29:$V888=$V29,$W29:$W888=$W29,$Q29:$Q888=$Q29)))"),1.0)</f>
        <v>1</v>
      </c>
      <c r="AD29" s="18">
        <f>IFERROR(__xludf.DUMMYFUNCTION("if($F29="""","""",count(filter($S$2:$S888,$S$2:$S888=$S29,$T$2:$T888=$T29,$V$2:$V888=$V29,$W$2:$W888=$W29,$R$2:$R888=$R29)))"),2.0)</f>
        <v>2</v>
      </c>
      <c r="AE29" s="18">
        <f>IFERROR(__xludf.DUMMYFUNCTION("if($F29="""","""",1+AD29-count(filter($S29:$S888,$S29:$S888=$S29,$T29:$T888=$T29,$V29:$V888=$V29,$W29:$W888=$W29,$R29:$R888=$R29)))"),1.0)</f>
        <v>1</v>
      </c>
      <c r="AF29" s="18">
        <f t="shared" si="10"/>
        <v>1</v>
      </c>
      <c r="AG29" s="18">
        <f t="shared" si="11"/>
        <v>-0.3333333333</v>
      </c>
      <c r="AH29" s="18">
        <f t="shared" si="12"/>
        <v>0.3217505544</v>
      </c>
    </row>
    <row r="30">
      <c r="A30" s="29"/>
      <c r="B30" s="29"/>
      <c r="C30" s="29"/>
      <c r="D30" s="37"/>
      <c r="E30" s="29"/>
      <c r="F30" s="30" t="str">
        <f>IFERROR(__xludf.DUMMYFUNCTION("""COMPUTED_VALUE"""),"Minnesota Frost")</f>
        <v>Minnesota Frost</v>
      </c>
      <c r="G30" s="30" t="str">
        <f>IFERROR(__xludf.DUMMYFUNCTION("""COMPUTED_VALUE"""),"Minnesota Frost")</f>
        <v>Minnesota Frost</v>
      </c>
      <c r="H30" s="31">
        <f>IFERROR(__xludf.DUMMYFUNCTION("""COMPUTED_VALUE"""),2.0)</f>
        <v>2</v>
      </c>
      <c r="I30" s="30" t="str">
        <f>IFERROR(__xludf.DUMMYFUNCTION("""COMPUTED_VALUE"""),"Boston Fleet")</f>
        <v>Boston Fleet</v>
      </c>
      <c r="J30" s="31">
        <f>IFERROR(__xludf.DUMMYFUNCTION("""COMPUTED_VALUE"""),1.0)</f>
        <v>1</v>
      </c>
      <c r="K30" s="32" t="str">
        <f>IFERROR(__xludf.DUMMYFUNCTION("""COMPUTED_VALUE"""),"Minnesota Frost")</f>
        <v>Minnesota Frost</v>
      </c>
      <c r="L30" s="31" t="b">
        <f>IFERROR(__xludf.DUMMYFUNCTION("""COMPUTED_VALUE"""),TRUE)</f>
        <v>1</v>
      </c>
      <c r="M30" s="33">
        <f>IFERROR(__xludf.DUMMYFUNCTION("""COMPUTED_VALUE"""),45630.0)</f>
        <v>45630</v>
      </c>
      <c r="N30" s="31" t="b">
        <f>IFERROR(__xludf.DUMMYFUNCTION("""COMPUTED_VALUE"""),FALSE)</f>
        <v>0</v>
      </c>
      <c r="O30" s="18" t="str">
        <f t="shared" si="2"/>
        <v>Win</v>
      </c>
      <c r="P30" s="18">
        <f t="shared" si="3"/>
        <v>1</v>
      </c>
      <c r="Q30" s="18" t="str">
        <f t="array" ref="Q30">if($F30="","",if($F30&lt;&gt;$F29,VLOOKUP($F30,{Index_Team!$A$2:$A$33,Index_Team!$D$2:$D$33},2,FALSE),Q29))</f>
        <v/>
      </c>
      <c r="R30" s="18" t="str">
        <f t="array" ref="R30">if($F30="","",if($F30&lt;&gt;$F29,VLOOKUP($F30,{Index_Team!$A$2:$A$33,Index_Team!$E$2:$E$33},2,FALSE),R29))</f>
        <v/>
      </c>
      <c r="S30" s="18">
        <f t="shared" ref="S30:T30" si="39">if($F30="","",if($F30&lt;&gt;$F29,0,V29))</f>
        <v>1</v>
      </c>
      <c r="T30" s="18">
        <f t="shared" si="39"/>
        <v>-1</v>
      </c>
      <c r="U30" s="18">
        <f t="shared" si="5"/>
        <v>-0.3333333333</v>
      </c>
      <c r="V30" s="18">
        <f t="shared" si="6"/>
        <v>2</v>
      </c>
      <c r="W30" s="18">
        <f t="shared" si="7"/>
        <v>2</v>
      </c>
      <c r="X30" s="18">
        <f t="shared" si="8"/>
        <v>0.6666666667</v>
      </c>
      <c r="Y30" s="18" t="str">
        <f t="shared" si="9"/>
        <v>solid</v>
      </c>
      <c r="Z30" s="18">
        <f>IFERROR(__xludf.DUMMYFUNCTION("if($F30="""","""",count(filter($S$2:$S888,$S$2:$S888=$S30,$T$2:$T888=$T30,$V$2:$V888=$V30,$W$2:$W888=$W30)))"),2.0)</f>
        <v>2</v>
      </c>
      <c r="AA30" s="18">
        <f>IFERROR(__xludf.DUMMYFUNCTION("if($F30="""","""",1+Z30-count(filter($S30:$S888,$S30:$S888=$S30,$T30:$T888=$T30,$V30:$V888=$V30,$W30:$W888=$W30)))"),1.0)</f>
        <v>1</v>
      </c>
      <c r="AB30" s="18">
        <f>IFERROR(__xludf.DUMMYFUNCTION("if($F30="""","""",count(filter($S$2:$S888,$S$2:$S888=$S30,$T$2:$T888=$T30,$V$2:$V888=$V30,$W$2:$W888=$W30,$Q$2:$Q888=$Q30)))"),2.0)</f>
        <v>2</v>
      </c>
      <c r="AC30" s="18">
        <f>IFERROR(__xludf.DUMMYFUNCTION("if($F30="""","""",1+AB30-count(filter($S30:$S888,$S30:$S888=$S30,$T30:$T888=$T30,$V30:$V888=$V30,$W30:$W888=$W30,$Q30:$Q888=$Q30)))"),1.0)</f>
        <v>1</v>
      </c>
      <c r="AD30" s="18">
        <f>IFERROR(__xludf.DUMMYFUNCTION("if($F30="""","""",count(filter($S$2:$S888,$S$2:$S888=$S30,$T$2:$T888=$T30,$V$2:$V888=$V30,$W$2:$W888=$W30,$R$2:$R888=$R30)))"),2.0)</f>
        <v>2</v>
      </c>
      <c r="AE30" s="18">
        <f>IFERROR(__xludf.DUMMYFUNCTION("if($F30="""","""",1+AD30-count(filter($S30:$S888,$S30:$S888=$S30,$T30:$T888=$T30,$V30:$V888=$V30,$W30:$W888=$W30,$R30:$R888=$R30)))"),1.0)</f>
        <v>1</v>
      </c>
      <c r="AF30" s="18">
        <f t="shared" si="10"/>
        <v>1</v>
      </c>
      <c r="AG30" s="18">
        <f t="shared" si="11"/>
        <v>1</v>
      </c>
      <c r="AH30" s="18">
        <f t="shared" si="12"/>
        <v>0.7853981634</v>
      </c>
    </row>
    <row r="31">
      <c r="A31" s="29"/>
      <c r="B31" s="29"/>
      <c r="C31" s="29"/>
      <c r="D31" s="37"/>
      <c r="E31" s="29"/>
      <c r="F31" s="30" t="str">
        <f>IFERROR(__xludf.DUMMYFUNCTION("""COMPUTED_VALUE"""),"Minnesota Frost")</f>
        <v>Minnesota Frost</v>
      </c>
      <c r="G31" s="30" t="str">
        <f>IFERROR(__xludf.DUMMYFUNCTION("""COMPUTED_VALUE"""),"Minnesota Frost")</f>
        <v>Minnesota Frost</v>
      </c>
      <c r="H31" s="31">
        <f>IFERROR(__xludf.DUMMYFUNCTION("""COMPUTED_VALUE"""),6.0)</f>
        <v>6</v>
      </c>
      <c r="I31" s="30" t="str">
        <f>IFERROR(__xludf.DUMMYFUNCTION("""COMPUTED_VALUE"""),"Toronto Sceptres")</f>
        <v>Toronto Sceptres</v>
      </c>
      <c r="J31" s="31">
        <f>IFERROR(__xludf.DUMMYFUNCTION("""COMPUTED_VALUE"""),3.0)</f>
        <v>3</v>
      </c>
      <c r="K31" s="32" t="str">
        <f>IFERROR(__xludf.DUMMYFUNCTION("""COMPUTED_VALUE"""),"Minnesota Frost")</f>
        <v>Minnesota Frost</v>
      </c>
      <c r="L31" s="31" t="b">
        <f>IFERROR(__xludf.DUMMYFUNCTION("""COMPUTED_VALUE"""),TRUE)</f>
        <v>1</v>
      </c>
      <c r="M31" s="33">
        <f>IFERROR(__xludf.DUMMYFUNCTION("""COMPUTED_VALUE"""),45633.0)</f>
        <v>45633</v>
      </c>
      <c r="N31" s="31" t="b">
        <f>IFERROR(__xludf.DUMMYFUNCTION("""COMPUTED_VALUE"""),FALSE)</f>
        <v>0</v>
      </c>
      <c r="O31" s="18" t="str">
        <f t="shared" si="2"/>
        <v>Win</v>
      </c>
      <c r="P31" s="18">
        <f t="shared" si="3"/>
        <v>1</v>
      </c>
      <c r="Q31" s="18" t="str">
        <f t="array" ref="Q31">if($F31="","",if($F31&lt;&gt;$F30,VLOOKUP($F31,{Index_Team!$A$2:$A$33,Index_Team!$D$2:$D$33},2,FALSE),Q30))</f>
        <v/>
      </c>
      <c r="R31" s="18" t="str">
        <f t="array" ref="R31">if($F31="","",if($F31&lt;&gt;$F30,VLOOKUP($F31,{Index_Team!$A$2:$A$33,Index_Team!$E$2:$E$33},2,FALSE),R30))</f>
        <v/>
      </c>
      <c r="S31" s="18">
        <f t="shared" ref="S31:T31" si="40">if($F31="","",if($F31&lt;&gt;$F30,0,V30))</f>
        <v>2</v>
      </c>
      <c r="T31" s="18">
        <f t="shared" si="40"/>
        <v>2</v>
      </c>
      <c r="U31" s="18">
        <f t="shared" si="5"/>
        <v>0.6666666667</v>
      </c>
      <c r="V31" s="18">
        <f t="shared" si="6"/>
        <v>3</v>
      </c>
      <c r="W31" s="18">
        <f t="shared" si="7"/>
        <v>5</v>
      </c>
      <c r="X31" s="18">
        <f t="shared" si="8"/>
        <v>1.666666667</v>
      </c>
      <c r="Y31" s="18" t="str">
        <f t="shared" si="9"/>
        <v>solid</v>
      </c>
      <c r="Z31" s="18">
        <f>IFERROR(__xludf.DUMMYFUNCTION("if($F31="""","""",count(filter($S$2:$S888,$S$2:$S888=$S31,$T$2:$T888=$T31,$V$2:$V888=$V31,$W$2:$W888=$W31)))"),1.0)</f>
        <v>1</v>
      </c>
      <c r="AA31" s="18">
        <f>IFERROR(__xludf.DUMMYFUNCTION("if($F31="""","""",1+Z31-count(filter($S31:$S888,$S31:$S888=$S31,$T31:$T888=$T31,$V31:$V888=$V31,$W31:$W888=$W31)))"),1.0)</f>
        <v>1</v>
      </c>
      <c r="AB31" s="18">
        <f>IFERROR(__xludf.DUMMYFUNCTION("if($F31="""","""",count(filter($S$2:$S888,$S$2:$S888=$S31,$T$2:$T888=$T31,$V$2:$V888=$V31,$W$2:$W888=$W31,$Q$2:$Q888=$Q31)))"),1.0)</f>
        <v>1</v>
      </c>
      <c r="AC31" s="18">
        <f>IFERROR(__xludf.DUMMYFUNCTION("if($F31="""","""",1+AB31-count(filter($S31:$S888,$S31:$S888=$S31,$T31:$T888=$T31,$V31:$V888=$V31,$W31:$W888=$W31,$Q31:$Q888=$Q31)))"),1.0)</f>
        <v>1</v>
      </c>
      <c r="AD31" s="18">
        <f>IFERROR(__xludf.DUMMYFUNCTION("if($F31="""","""",count(filter($S$2:$S888,$S$2:$S888=$S31,$T$2:$T888=$T31,$V$2:$V888=$V31,$W$2:$W888=$W31,$R$2:$R888=$R31)))"),1.0)</f>
        <v>1</v>
      </c>
      <c r="AE31" s="18">
        <f>IFERROR(__xludf.DUMMYFUNCTION("if($F31="""","""",1+AD31-count(filter($S31:$S888,$S31:$S888=$S31,$T31:$T888=$T31,$V31:$V888=$V31,$W31:$W888=$W31,$R31:$R888=$R31)))"),1.0)</f>
        <v>1</v>
      </c>
      <c r="AF31" s="18">
        <f t="shared" si="10"/>
        <v>1</v>
      </c>
      <c r="AG31" s="18">
        <f t="shared" si="11"/>
        <v>1</v>
      </c>
      <c r="AH31" s="18">
        <f t="shared" si="12"/>
        <v>0.7853981634</v>
      </c>
    </row>
    <row r="32">
      <c r="A32" s="29"/>
      <c r="B32" s="29"/>
      <c r="C32" s="29"/>
      <c r="D32" s="37"/>
      <c r="E32" s="29"/>
      <c r="F32" s="30" t="str">
        <f>IFERROR(__xludf.DUMMYFUNCTION("""COMPUTED_VALUE"""),"Minnesota Frost")</f>
        <v>Minnesota Frost</v>
      </c>
      <c r="G32" s="30" t="str">
        <f>IFERROR(__xludf.DUMMYFUNCTION("""COMPUTED_VALUE"""),"Ottawa Charge")</f>
        <v>Ottawa Charge</v>
      </c>
      <c r="H32" s="31">
        <f>IFERROR(__xludf.DUMMYFUNCTION("""COMPUTED_VALUE"""),2.0)</f>
        <v>2</v>
      </c>
      <c r="I32" s="30" t="str">
        <f>IFERROR(__xludf.DUMMYFUNCTION("""COMPUTED_VALUE"""),"Minnesota Frost")</f>
        <v>Minnesota Frost</v>
      </c>
      <c r="J32" s="31">
        <f>IFERROR(__xludf.DUMMYFUNCTION("""COMPUTED_VALUE"""),5.0)</f>
        <v>5</v>
      </c>
      <c r="K32" s="32" t="str">
        <f>IFERROR(__xludf.DUMMYFUNCTION("""COMPUTED_VALUE"""),"Minnesota Frost")</f>
        <v>Minnesota Frost</v>
      </c>
      <c r="L32" s="31" t="b">
        <f>IFERROR(__xludf.DUMMYFUNCTION("""COMPUTED_VALUE"""),TRUE)</f>
        <v>1</v>
      </c>
      <c r="M32" s="33">
        <f>IFERROR(__xludf.DUMMYFUNCTION("""COMPUTED_VALUE"""),45645.0)</f>
        <v>45645</v>
      </c>
      <c r="N32" s="31" t="b">
        <f>IFERROR(__xludf.DUMMYFUNCTION("""COMPUTED_VALUE"""),FALSE)</f>
        <v>0</v>
      </c>
      <c r="O32" s="18" t="str">
        <f t="shared" si="2"/>
        <v>Win</v>
      </c>
      <c r="P32" s="18">
        <f t="shared" si="3"/>
        <v>1</v>
      </c>
      <c r="Q32" s="18" t="str">
        <f t="array" ref="Q32">if($F32="","",if($F32&lt;&gt;$F31,VLOOKUP($F32,{Index_Team!$A$2:$A$33,Index_Team!$D$2:$D$33},2,FALSE),Q31))</f>
        <v/>
      </c>
      <c r="R32" s="18" t="str">
        <f t="array" ref="R32">if($F32="","",if($F32&lt;&gt;$F31,VLOOKUP($F32,{Index_Team!$A$2:$A$33,Index_Team!$E$2:$E$33},2,FALSE),R31))</f>
        <v/>
      </c>
      <c r="S32" s="18">
        <f t="shared" ref="S32:T32" si="41">if($F32="","",if($F32&lt;&gt;$F31,0,V31))</f>
        <v>3</v>
      </c>
      <c r="T32" s="18">
        <f t="shared" si="41"/>
        <v>5</v>
      </c>
      <c r="U32" s="18">
        <f t="shared" si="5"/>
        <v>1.666666667</v>
      </c>
      <c r="V32" s="18">
        <f t="shared" si="6"/>
        <v>4</v>
      </c>
      <c r="W32" s="18">
        <f t="shared" si="7"/>
        <v>8</v>
      </c>
      <c r="X32" s="18">
        <f t="shared" si="8"/>
        <v>2.666666667</v>
      </c>
      <c r="Y32" s="18" t="str">
        <f t="shared" si="9"/>
        <v>solid</v>
      </c>
      <c r="Z32" s="18">
        <f>IFERROR(__xludf.DUMMYFUNCTION("if($F32="""","""",count(filter($S$2:$S888,$S$2:$S888=$S32,$T$2:$T888=$T32,$V$2:$V888=$V32,$W$2:$W888=$W32)))"),1.0)</f>
        <v>1</v>
      </c>
      <c r="AA32" s="18">
        <f>IFERROR(__xludf.DUMMYFUNCTION("if($F32="""","""",1+Z32-count(filter($S32:$S888,$S32:$S888=$S32,$T32:$T888=$T32,$V32:$V888=$V32,$W32:$W888=$W32)))"),1.0)</f>
        <v>1</v>
      </c>
      <c r="AB32" s="18">
        <f>IFERROR(__xludf.DUMMYFUNCTION("if($F32="""","""",count(filter($S$2:$S888,$S$2:$S888=$S32,$T$2:$T888=$T32,$V$2:$V888=$V32,$W$2:$W888=$W32,$Q$2:$Q888=$Q32)))"),1.0)</f>
        <v>1</v>
      </c>
      <c r="AC32" s="18">
        <f>IFERROR(__xludf.DUMMYFUNCTION("if($F32="""","""",1+AB32-count(filter($S32:$S888,$S32:$S888=$S32,$T32:$T888=$T32,$V32:$V888=$V32,$W32:$W888=$W32,$Q32:$Q888=$Q32)))"),1.0)</f>
        <v>1</v>
      </c>
      <c r="AD32" s="18">
        <f>IFERROR(__xludf.DUMMYFUNCTION("if($F32="""","""",count(filter($S$2:$S888,$S$2:$S888=$S32,$T$2:$T888=$T32,$V$2:$V888=$V32,$W$2:$W888=$W32,$R$2:$R888=$R32)))"),1.0)</f>
        <v>1</v>
      </c>
      <c r="AE32" s="18">
        <f>IFERROR(__xludf.DUMMYFUNCTION("if($F32="""","""",1+AD32-count(filter($S32:$S888,$S32:$S888=$S32,$T32:$T888=$T32,$V32:$V888=$V32,$W32:$W888=$W32,$R32:$R888=$R32)))"),1.0)</f>
        <v>1</v>
      </c>
      <c r="AF32" s="18">
        <f t="shared" si="10"/>
        <v>1</v>
      </c>
      <c r="AG32" s="18">
        <f t="shared" si="11"/>
        <v>1</v>
      </c>
      <c r="AH32" s="18">
        <f t="shared" si="12"/>
        <v>0.7853981634</v>
      </c>
    </row>
    <row r="33">
      <c r="A33" s="29"/>
      <c r="B33" s="29"/>
      <c r="C33" s="29"/>
      <c r="D33" s="37"/>
      <c r="E33" s="29"/>
      <c r="F33" s="30" t="str">
        <f>IFERROR(__xludf.DUMMYFUNCTION("""COMPUTED_VALUE"""),"Minnesota Frost")</f>
        <v>Minnesota Frost</v>
      </c>
      <c r="G33" s="30" t="str">
        <f>IFERROR(__xludf.DUMMYFUNCTION("""COMPUTED_VALUE"""),"Minnesota Frost")</f>
        <v>Minnesota Frost</v>
      </c>
      <c r="H33" s="31">
        <f>IFERROR(__xludf.DUMMYFUNCTION("""COMPUTED_VALUE"""),4.0)</f>
        <v>4</v>
      </c>
      <c r="I33" s="30" t="str">
        <f>IFERROR(__xludf.DUMMYFUNCTION("""COMPUTED_VALUE"""),"New York Sirens")</f>
        <v>New York Sirens</v>
      </c>
      <c r="J33" s="31">
        <f>IFERROR(__xludf.DUMMYFUNCTION("""COMPUTED_VALUE"""),3.0)</f>
        <v>3</v>
      </c>
      <c r="K33" s="32" t="str">
        <f>IFERROR(__xludf.DUMMYFUNCTION("""COMPUTED_VALUE"""),"Minnesota Frost")</f>
        <v>Minnesota Frost</v>
      </c>
      <c r="L33" s="31" t="b">
        <f>IFERROR(__xludf.DUMMYFUNCTION("""COMPUTED_VALUE"""),TRUE)</f>
        <v>1</v>
      </c>
      <c r="M33" s="33">
        <f>IFERROR(__xludf.DUMMYFUNCTION("""COMPUTED_VALUE"""),45648.0)</f>
        <v>45648</v>
      </c>
      <c r="N33" s="31" t="b">
        <f>IFERROR(__xludf.DUMMYFUNCTION("""COMPUTED_VALUE"""),TRUE)</f>
        <v>1</v>
      </c>
      <c r="O33" s="18" t="str">
        <f t="shared" si="2"/>
        <v>Win</v>
      </c>
      <c r="P33" s="18">
        <f t="shared" si="3"/>
        <v>4</v>
      </c>
      <c r="Q33" s="18" t="str">
        <f t="array" ref="Q33">if($F33="","",if($F33&lt;&gt;$F32,VLOOKUP($F33,{Index_Team!$A$2:$A$33,Index_Team!$D$2:$D$33},2,FALSE),Q32))</f>
        <v/>
      </c>
      <c r="R33" s="18" t="str">
        <f t="array" ref="R33">if($F33="","",if($F33&lt;&gt;$F32,VLOOKUP($F33,{Index_Team!$A$2:$A$33,Index_Team!$E$2:$E$33},2,FALSE),R32))</f>
        <v/>
      </c>
      <c r="S33" s="18">
        <f t="shared" ref="S33:T33" si="42">if($F33="","",if($F33&lt;&gt;$F32,0,V32))</f>
        <v>4</v>
      </c>
      <c r="T33" s="18">
        <f t="shared" si="42"/>
        <v>8</v>
      </c>
      <c r="U33" s="18">
        <f t="shared" si="5"/>
        <v>2.666666667</v>
      </c>
      <c r="V33" s="18">
        <f t="shared" si="6"/>
        <v>5</v>
      </c>
      <c r="W33" s="18">
        <f t="shared" si="7"/>
        <v>9</v>
      </c>
      <c r="X33" s="18">
        <f t="shared" si="8"/>
        <v>3</v>
      </c>
      <c r="Y33" s="18" t="str">
        <f t="shared" si="9"/>
        <v>solid</v>
      </c>
      <c r="Z33" s="18">
        <f>IFERROR(__xludf.DUMMYFUNCTION("if($F33="""","""",count(filter($S$2:$S888,$S$2:$S888=$S33,$T$2:$T888=$T33,$V$2:$V888=$V33,$W$2:$W888=$W33)))"),1.0)</f>
        <v>1</v>
      </c>
      <c r="AA33" s="18">
        <f>IFERROR(__xludf.DUMMYFUNCTION("if($F33="""","""",1+Z33-count(filter($S33:$S888,$S33:$S888=$S33,$T33:$T888=$T33,$V33:$V888=$V33,$W33:$W888=$W33)))"),1.0)</f>
        <v>1</v>
      </c>
      <c r="AB33" s="18">
        <f>IFERROR(__xludf.DUMMYFUNCTION("if($F33="""","""",count(filter($S$2:$S888,$S$2:$S888=$S33,$T$2:$T888=$T33,$V$2:$V888=$V33,$W$2:$W888=$W33,$Q$2:$Q888=$Q33)))"),1.0)</f>
        <v>1</v>
      </c>
      <c r="AC33" s="18">
        <f>IFERROR(__xludf.DUMMYFUNCTION("if($F33="""","""",1+AB33-count(filter($S33:$S888,$S33:$S888=$S33,$T33:$T888=$T33,$V33:$V888=$V33,$W33:$W888=$W33,$Q33:$Q888=$Q33)))"),1.0)</f>
        <v>1</v>
      </c>
      <c r="AD33" s="18">
        <f>IFERROR(__xludf.DUMMYFUNCTION("if($F33="""","""",count(filter($S$2:$S888,$S$2:$S888=$S33,$T$2:$T888=$T33,$V$2:$V888=$V33,$W$2:$W888=$W33,$R$2:$R888=$R33)))"),1.0)</f>
        <v>1</v>
      </c>
      <c r="AE33" s="18">
        <f>IFERROR(__xludf.DUMMYFUNCTION("if($F33="""","""",1+AD33-count(filter($S33:$S888,$S33:$S888=$S33,$T33:$T888=$T33,$V33:$V888=$V33,$W33:$W888=$W33,$R33:$R888=$R33)))"),1.0)</f>
        <v>1</v>
      </c>
      <c r="AF33" s="18">
        <f t="shared" si="10"/>
        <v>1</v>
      </c>
      <c r="AG33" s="18">
        <f t="shared" si="11"/>
        <v>0.3333333333</v>
      </c>
      <c r="AH33" s="18">
        <f t="shared" si="12"/>
        <v>0.3217505544</v>
      </c>
    </row>
    <row r="34">
      <c r="A34" s="29"/>
      <c r="B34" s="29"/>
      <c r="C34" s="29"/>
      <c r="D34" s="37"/>
      <c r="E34" s="29"/>
      <c r="F34" s="30" t="str">
        <f>IFERROR(__xludf.DUMMYFUNCTION("""COMPUTED_VALUE"""),"Minnesota Frost")</f>
        <v>Minnesota Frost</v>
      </c>
      <c r="G34" s="30" t="str">
        <f>IFERROR(__xludf.DUMMYFUNCTION("""COMPUTED_VALUE"""),"Montreal Victoire")</f>
        <v>Montreal Victoire</v>
      </c>
      <c r="H34" s="31">
        <f>IFERROR(__xludf.DUMMYFUNCTION("""COMPUTED_VALUE"""),3.0)</f>
        <v>3</v>
      </c>
      <c r="I34" s="30" t="str">
        <f>IFERROR(__xludf.DUMMYFUNCTION("""COMPUTED_VALUE"""),"Minnesota Frost")</f>
        <v>Minnesota Frost</v>
      </c>
      <c r="J34" s="31">
        <f>IFERROR(__xludf.DUMMYFUNCTION("""COMPUTED_VALUE"""),2.0)</f>
        <v>2</v>
      </c>
      <c r="K34" s="32" t="str">
        <f>IFERROR(__xludf.DUMMYFUNCTION("""COMPUTED_VALUE"""),"Montreal Victoire")</f>
        <v>Montreal Victoire</v>
      </c>
      <c r="L34" s="31" t="b">
        <f>IFERROR(__xludf.DUMMYFUNCTION("""COMPUTED_VALUE"""),TRUE)</f>
        <v>1</v>
      </c>
      <c r="M34" s="33">
        <f>IFERROR(__xludf.DUMMYFUNCTION("""COMPUTED_VALUE"""),45654.0)</f>
        <v>45654</v>
      </c>
      <c r="N34" s="31" t="b">
        <f>IFERROR(__xludf.DUMMYFUNCTION("""COMPUTED_VALUE"""),FALSE)</f>
        <v>0</v>
      </c>
      <c r="O34" s="18" t="str">
        <f t="shared" si="2"/>
        <v>Loss</v>
      </c>
      <c r="P34" s="18">
        <f t="shared" si="3"/>
        <v>2</v>
      </c>
      <c r="Q34" s="18" t="str">
        <f t="array" ref="Q34">if($F34="","",if($F34&lt;&gt;$F33,VLOOKUP($F34,{Index_Team!$A$2:$A$33,Index_Team!$D$2:$D$33},2,FALSE),Q33))</f>
        <v/>
      </c>
      <c r="R34" s="18" t="str">
        <f t="array" ref="R34">if($F34="","",if($F34&lt;&gt;$F33,VLOOKUP($F34,{Index_Team!$A$2:$A$33,Index_Team!$E$2:$E$33},2,FALSE),R33))</f>
        <v/>
      </c>
      <c r="S34" s="18">
        <f t="shared" ref="S34:T34" si="43">if($F34="","",if($F34&lt;&gt;$F33,0,V33))</f>
        <v>5</v>
      </c>
      <c r="T34" s="18">
        <f t="shared" si="43"/>
        <v>9</v>
      </c>
      <c r="U34" s="18">
        <f t="shared" si="5"/>
        <v>3</v>
      </c>
      <c r="V34" s="18">
        <f t="shared" si="6"/>
        <v>6</v>
      </c>
      <c r="W34" s="18">
        <f t="shared" si="7"/>
        <v>6</v>
      </c>
      <c r="X34" s="18">
        <f t="shared" si="8"/>
        <v>2</v>
      </c>
      <c r="Y34" s="18" t="str">
        <f t="shared" si="9"/>
        <v>solid</v>
      </c>
      <c r="Z34" s="18">
        <f>IFERROR(__xludf.DUMMYFUNCTION("if($F34="""","""",count(filter($S$2:$S888,$S$2:$S888=$S34,$T$2:$T888=$T34,$V$2:$V888=$V34,$W$2:$W888=$W34)))"),1.0)</f>
        <v>1</v>
      </c>
      <c r="AA34" s="18">
        <f>IFERROR(__xludf.DUMMYFUNCTION("if($F34="""","""",1+Z34-count(filter($S34:$S888,$S34:$S888=$S34,$T34:$T888=$T34,$V34:$V888=$V34,$W34:$W888=$W34)))"),1.0)</f>
        <v>1</v>
      </c>
      <c r="AB34" s="18">
        <f>IFERROR(__xludf.DUMMYFUNCTION("if($F34="""","""",count(filter($S$2:$S888,$S$2:$S888=$S34,$T$2:$T888=$T34,$V$2:$V888=$V34,$W$2:$W888=$W34,$Q$2:$Q888=$Q34)))"),1.0)</f>
        <v>1</v>
      </c>
      <c r="AC34" s="18">
        <f>IFERROR(__xludf.DUMMYFUNCTION("if($F34="""","""",1+AB34-count(filter($S34:$S888,$S34:$S888=$S34,$T34:$T888=$T34,$V34:$V888=$V34,$W34:$W888=$W34,$Q34:$Q888=$Q34)))"),1.0)</f>
        <v>1</v>
      </c>
      <c r="AD34" s="18">
        <f>IFERROR(__xludf.DUMMYFUNCTION("if($F34="""","""",count(filter($S$2:$S888,$S$2:$S888=$S34,$T$2:$T888=$T34,$V$2:$V888=$V34,$W$2:$W888=$W34,$R$2:$R888=$R34)))"),1.0)</f>
        <v>1</v>
      </c>
      <c r="AE34" s="18">
        <f>IFERROR(__xludf.DUMMYFUNCTION("if($F34="""","""",1+AD34-count(filter($S34:$S888,$S34:$S888=$S34,$T34:$T888=$T34,$V34:$V888=$V34,$W34:$W888=$W34,$R34:$R888=$R34)))"),1.0)</f>
        <v>1</v>
      </c>
      <c r="AF34" s="18">
        <f t="shared" si="10"/>
        <v>1</v>
      </c>
      <c r="AG34" s="18">
        <f t="shared" si="11"/>
        <v>-1</v>
      </c>
      <c r="AH34" s="18">
        <f t="shared" si="12"/>
        <v>0.7853981634</v>
      </c>
    </row>
    <row r="35">
      <c r="A35" s="29"/>
      <c r="B35" s="29"/>
      <c r="C35" s="29"/>
      <c r="D35" s="37"/>
      <c r="E35" s="29"/>
      <c r="F35" s="30" t="str">
        <f>IFERROR(__xludf.DUMMYFUNCTION("""COMPUTED_VALUE"""),"Minnesota Frost")</f>
        <v>Minnesota Frost</v>
      </c>
      <c r="G35" s="30" t="str">
        <f>IFERROR(__xludf.DUMMYFUNCTION("""COMPUTED_VALUE"""),"Boston Fleet")</f>
        <v>Boston Fleet</v>
      </c>
      <c r="H35" s="31">
        <f>IFERROR(__xludf.DUMMYFUNCTION("""COMPUTED_VALUE"""),3.0)</f>
        <v>3</v>
      </c>
      <c r="I35" s="30" t="str">
        <f>IFERROR(__xludf.DUMMYFUNCTION("""COMPUTED_VALUE"""),"Minnesota Frost")</f>
        <v>Minnesota Frost</v>
      </c>
      <c r="J35" s="31">
        <f>IFERROR(__xludf.DUMMYFUNCTION("""COMPUTED_VALUE"""),4.0)</f>
        <v>4</v>
      </c>
      <c r="K35" s="32" t="str">
        <f>IFERROR(__xludf.DUMMYFUNCTION("""COMPUTED_VALUE"""),"Minnesota Frost")</f>
        <v>Minnesota Frost</v>
      </c>
      <c r="L35" s="31" t="b">
        <f>IFERROR(__xludf.DUMMYFUNCTION("""COMPUTED_VALUE"""),TRUE)</f>
        <v>1</v>
      </c>
      <c r="M35" s="33">
        <f>IFERROR(__xludf.DUMMYFUNCTION("""COMPUTED_VALUE"""),45659.0)</f>
        <v>45659</v>
      </c>
      <c r="N35" s="31" t="b">
        <f>IFERROR(__xludf.DUMMYFUNCTION("""COMPUTED_VALUE"""),TRUE)</f>
        <v>1</v>
      </c>
      <c r="O35" s="18" t="str">
        <f t="shared" si="2"/>
        <v>Win</v>
      </c>
      <c r="P35" s="18">
        <f t="shared" si="3"/>
        <v>4</v>
      </c>
      <c r="Q35" s="18" t="str">
        <f t="array" ref="Q35">if($F35="","",if($F35&lt;&gt;$F34,VLOOKUP($F35,{Index_Team!$A$2:$A$33,Index_Team!$D$2:$D$33},2,FALSE),Q34))</f>
        <v/>
      </c>
      <c r="R35" s="18" t="str">
        <f t="array" ref="R35">if($F35="","",if($F35&lt;&gt;$F34,VLOOKUP($F35,{Index_Team!$A$2:$A$33,Index_Team!$E$2:$E$33},2,FALSE),R34))</f>
        <v/>
      </c>
      <c r="S35" s="18">
        <f t="shared" ref="S35:T35" si="44">if($F35="","",if($F35&lt;&gt;$F34,0,V34))</f>
        <v>6</v>
      </c>
      <c r="T35" s="18">
        <f t="shared" si="44"/>
        <v>6</v>
      </c>
      <c r="U35" s="18">
        <f t="shared" si="5"/>
        <v>2</v>
      </c>
      <c r="V35" s="18">
        <f t="shared" si="6"/>
        <v>7</v>
      </c>
      <c r="W35" s="18">
        <f t="shared" si="7"/>
        <v>7</v>
      </c>
      <c r="X35" s="18">
        <f t="shared" si="8"/>
        <v>2.333333333</v>
      </c>
      <c r="Y35" s="18" t="str">
        <f t="shared" si="9"/>
        <v>solid</v>
      </c>
      <c r="Z35" s="18">
        <f>IFERROR(__xludf.DUMMYFUNCTION("if($F35="""","""",count(filter($S$2:$S888,$S$2:$S888=$S35,$T$2:$T888=$T35,$V$2:$V888=$V35,$W$2:$W888=$W35)))"),1.0)</f>
        <v>1</v>
      </c>
      <c r="AA35" s="18">
        <f>IFERROR(__xludf.DUMMYFUNCTION("if($F35="""","""",1+Z35-count(filter($S35:$S888,$S35:$S888=$S35,$T35:$T888=$T35,$V35:$V888=$V35,$W35:$W888=$W35)))"),1.0)</f>
        <v>1</v>
      </c>
      <c r="AB35" s="18">
        <f>IFERROR(__xludf.DUMMYFUNCTION("if($F35="""","""",count(filter($S$2:$S888,$S$2:$S888=$S35,$T$2:$T888=$T35,$V$2:$V888=$V35,$W$2:$W888=$W35,$Q$2:$Q888=$Q35)))"),1.0)</f>
        <v>1</v>
      </c>
      <c r="AC35" s="18">
        <f>IFERROR(__xludf.DUMMYFUNCTION("if($F35="""","""",1+AB35-count(filter($S35:$S888,$S35:$S888=$S35,$T35:$T888=$T35,$V35:$V888=$V35,$W35:$W888=$W35,$Q35:$Q888=$Q35)))"),1.0)</f>
        <v>1</v>
      </c>
      <c r="AD35" s="18">
        <f>IFERROR(__xludf.DUMMYFUNCTION("if($F35="""","""",count(filter($S$2:$S888,$S$2:$S888=$S35,$T$2:$T888=$T35,$V$2:$V888=$V35,$W$2:$W888=$W35,$R$2:$R888=$R35)))"),1.0)</f>
        <v>1</v>
      </c>
      <c r="AE35" s="18">
        <f>IFERROR(__xludf.DUMMYFUNCTION("if($F35="""","""",1+AD35-count(filter($S35:$S888,$S35:$S888=$S35,$T35:$T888=$T35,$V35:$V888=$V35,$W35:$W888=$W35,$R35:$R888=$R35)))"),1.0)</f>
        <v>1</v>
      </c>
      <c r="AF35" s="18">
        <f t="shared" si="10"/>
        <v>1</v>
      </c>
      <c r="AG35" s="18">
        <f t="shared" si="11"/>
        <v>0.3333333333</v>
      </c>
      <c r="AH35" s="18">
        <f t="shared" si="12"/>
        <v>0.3217505544</v>
      </c>
    </row>
    <row r="36">
      <c r="A36" s="29"/>
      <c r="B36" s="29"/>
      <c r="C36" s="29"/>
      <c r="D36" s="37"/>
      <c r="E36" s="29"/>
      <c r="F36" s="30" t="str">
        <f>IFERROR(__xludf.DUMMYFUNCTION("""COMPUTED_VALUE"""),"Minnesota Frost")</f>
        <v>Minnesota Frost</v>
      </c>
      <c r="G36" s="30" t="str">
        <f>IFERROR(__xludf.DUMMYFUNCTION("""COMPUTED_VALUE"""),"New York Sirens")</f>
        <v>New York Sirens</v>
      </c>
      <c r="H36" s="31">
        <f>IFERROR(__xludf.DUMMYFUNCTION("""COMPUTED_VALUE"""),5.0)</f>
        <v>5</v>
      </c>
      <c r="I36" s="30" t="str">
        <f>IFERROR(__xludf.DUMMYFUNCTION("""COMPUTED_VALUE"""),"Minnesota Frost")</f>
        <v>Minnesota Frost</v>
      </c>
      <c r="J36" s="31">
        <f>IFERROR(__xludf.DUMMYFUNCTION("""COMPUTED_VALUE"""),0.0)</f>
        <v>0</v>
      </c>
      <c r="K36" s="32" t="str">
        <f>IFERROR(__xludf.DUMMYFUNCTION("""COMPUTED_VALUE"""),"New York Sirens")</f>
        <v>New York Sirens</v>
      </c>
      <c r="L36" s="31" t="b">
        <f>IFERROR(__xludf.DUMMYFUNCTION("""COMPUTED_VALUE"""),TRUE)</f>
        <v>1</v>
      </c>
      <c r="M36" s="33">
        <f>IFERROR(__xludf.DUMMYFUNCTION("""COMPUTED_VALUE"""),45661.0)</f>
        <v>45661</v>
      </c>
      <c r="N36" s="31" t="b">
        <f>IFERROR(__xludf.DUMMYFUNCTION("""COMPUTED_VALUE"""),FALSE)</f>
        <v>0</v>
      </c>
      <c r="O36" s="18" t="str">
        <f t="shared" si="2"/>
        <v>Loss</v>
      </c>
      <c r="P36" s="18">
        <f t="shared" si="3"/>
        <v>2</v>
      </c>
      <c r="Q36" s="18" t="str">
        <f t="array" ref="Q36">if($F36="","",if($F36&lt;&gt;$F35,VLOOKUP($F36,{Index_Team!$A$2:$A$33,Index_Team!$D$2:$D$33},2,FALSE),Q35))</f>
        <v/>
      </c>
      <c r="R36" s="18" t="str">
        <f t="array" ref="R36">if($F36="","",if($F36&lt;&gt;$F35,VLOOKUP($F36,{Index_Team!$A$2:$A$33,Index_Team!$E$2:$E$33},2,FALSE),R35))</f>
        <v/>
      </c>
      <c r="S36" s="18">
        <f t="shared" ref="S36:T36" si="45">if($F36="","",if($F36&lt;&gt;$F35,0,V35))</f>
        <v>7</v>
      </c>
      <c r="T36" s="18">
        <f t="shared" si="45"/>
        <v>7</v>
      </c>
      <c r="U36" s="18">
        <f t="shared" si="5"/>
        <v>2.333333333</v>
      </c>
      <c r="V36" s="18">
        <f t="shared" si="6"/>
        <v>8</v>
      </c>
      <c r="W36" s="18">
        <f t="shared" si="7"/>
        <v>4</v>
      </c>
      <c r="X36" s="18">
        <f t="shared" si="8"/>
        <v>1.333333333</v>
      </c>
      <c r="Y36" s="18" t="str">
        <f t="shared" si="9"/>
        <v>solid</v>
      </c>
      <c r="Z36" s="18">
        <f>IFERROR(__xludf.DUMMYFUNCTION("if($F36="""","""",count(filter($S$2:$S888,$S$2:$S888=$S36,$T$2:$T888=$T36,$V$2:$V888=$V36,$W$2:$W888=$W36)))"),1.0)</f>
        <v>1</v>
      </c>
      <c r="AA36" s="18">
        <f>IFERROR(__xludf.DUMMYFUNCTION("if($F36="""","""",1+Z36-count(filter($S36:$S888,$S36:$S888=$S36,$T36:$T888=$T36,$V36:$V888=$V36,$W36:$W888=$W36)))"),1.0)</f>
        <v>1</v>
      </c>
      <c r="AB36" s="18">
        <f>IFERROR(__xludf.DUMMYFUNCTION("if($F36="""","""",count(filter($S$2:$S888,$S$2:$S888=$S36,$T$2:$T888=$T36,$V$2:$V888=$V36,$W$2:$W888=$W36,$Q$2:$Q888=$Q36)))"),1.0)</f>
        <v>1</v>
      </c>
      <c r="AC36" s="18">
        <f>IFERROR(__xludf.DUMMYFUNCTION("if($F36="""","""",1+AB36-count(filter($S36:$S888,$S36:$S888=$S36,$T36:$T888=$T36,$V36:$V888=$V36,$W36:$W888=$W36,$Q36:$Q888=$Q36)))"),1.0)</f>
        <v>1</v>
      </c>
      <c r="AD36" s="18">
        <f>IFERROR(__xludf.DUMMYFUNCTION("if($F36="""","""",count(filter($S$2:$S888,$S$2:$S888=$S36,$T$2:$T888=$T36,$V$2:$V888=$V36,$W$2:$W888=$W36,$R$2:$R888=$R36)))"),1.0)</f>
        <v>1</v>
      </c>
      <c r="AE36" s="18">
        <f>IFERROR(__xludf.DUMMYFUNCTION("if($F36="""","""",1+AD36-count(filter($S36:$S888,$S36:$S888=$S36,$T36:$T888=$T36,$V36:$V888=$V36,$W36:$W888=$W36,$R36:$R888=$R36)))"),1.0)</f>
        <v>1</v>
      </c>
      <c r="AF36" s="18">
        <f t="shared" si="10"/>
        <v>1</v>
      </c>
      <c r="AG36" s="18">
        <f t="shared" si="11"/>
        <v>-1</v>
      </c>
      <c r="AH36" s="18">
        <f t="shared" si="12"/>
        <v>0.7853981634</v>
      </c>
    </row>
    <row r="37">
      <c r="A37" s="29"/>
      <c r="B37" s="29"/>
      <c r="C37" s="29"/>
      <c r="D37" s="37"/>
      <c r="E37" s="29"/>
      <c r="F37" s="30" t="str">
        <f>IFERROR(__xludf.DUMMYFUNCTION("""COMPUTED_VALUE"""),"Minnesota Frost")</f>
        <v>Minnesota Frost</v>
      </c>
      <c r="G37" s="30" t="str">
        <f>IFERROR(__xludf.DUMMYFUNCTION("""COMPUTED_VALUE"""),"Boston Fleet")</f>
        <v>Boston Fleet</v>
      </c>
      <c r="H37" s="31">
        <f>IFERROR(__xludf.DUMMYFUNCTION("""COMPUTED_VALUE"""),1.0)</f>
        <v>1</v>
      </c>
      <c r="I37" s="30" t="str">
        <f>IFERROR(__xludf.DUMMYFUNCTION("""COMPUTED_VALUE"""),"Minnesota Frost")</f>
        <v>Minnesota Frost</v>
      </c>
      <c r="J37" s="31">
        <f>IFERROR(__xludf.DUMMYFUNCTION("""COMPUTED_VALUE"""),2.0)</f>
        <v>2</v>
      </c>
      <c r="K37" s="32" t="str">
        <f>IFERROR(__xludf.DUMMYFUNCTION("""COMPUTED_VALUE"""),"Minnesota Frost")</f>
        <v>Minnesota Frost</v>
      </c>
      <c r="L37" s="31" t="b">
        <f>IFERROR(__xludf.DUMMYFUNCTION("""COMPUTED_VALUE"""),TRUE)</f>
        <v>1</v>
      </c>
      <c r="M37" s="33">
        <f>IFERROR(__xludf.DUMMYFUNCTION("""COMPUTED_VALUE"""),45665.0)</f>
        <v>45665</v>
      </c>
      <c r="N37" s="31" t="b">
        <f>IFERROR(__xludf.DUMMYFUNCTION("""COMPUTED_VALUE"""),TRUE)</f>
        <v>1</v>
      </c>
      <c r="O37" s="18" t="str">
        <f t="shared" si="2"/>
        <v>Win</v>
      </c>
      <c r="P37" s="18">
        <f t="shared" si="3"/>
        <v>4</v>
      </c>
      <c r="Q37" s="18" t="str">
        <f t="array" ref="Q37">if($F37="","",if($F37&lt;&gt;$F36,VLOOKUP($F37,{Index_Team!$A$2:$A$33,Index_Team!$D$2:$D$33},2,FALSE),Q36))</f>
        <v/>
      </c>
      <c r="R37" s="18" t="str">
        <f t="array" ref="R37">if($F37="","",if($F37&lt;&gt;$F36,VLOOKUP($F37,{Index_Team!$A$2:$A$33,Index_Team!$E$2:$E$33},2,FALSE),R36))</f>
        <v/>
      </c>
      <c r="S37" s="18">
        <f t="shared" ref="S37:T37" si="46">if($F37="","",if($F37&lt;&gt;$F36,0,V36))</f>
        <v>8</v>
      </c>
      <c r="T37" s="18">
        <f t="shared" si="46"/>
        <v>4</v>
      </c>
      <c r="U37" s="18">
        <f t="shared" si="5"/>
        <v>1.333333333</v>
      </c>
      <c r="V37" s="18">
        <f t="shared" si="6"/>
        <v>9</v>
      </c>
      <c r="W37" s="18">
        <f t="shared" si="7"/>
        <v>5</v>
      </c>
      <c r="X37" s="18">
        <f t="shared" si="8"/>
        <v>1.666666667</v>
      </c>
      <c r="Y37" s="18" t="str">
        <f t="shared" si="9"/>
        <v>solid</v>
      </c>
      <c r="Z37" s="18">
        <f>IFERROR(__xludf.DUMMYFUNCTION("if($F37="""","""",count(filter($S$2:$S888,$S$2:$S888=$S37,$T$2:$T888=$T37,$V$2:$V888=$V37,$W$2:$W888=$W37)))"),1.0)</f>
        <v>1</v>
      </c>
      <c r="AA37" s="18">
        <f>IFERROR(__xludf.DUMMYFUNCTION("if($F37="""","""",1+Z37-count(filter($S37:$S888,$S37:$S888=$S37,$T37:$T888=$T37,$V37:$V888=$V37,$W37:$W888=$W37)))"),1.0)</f>
        <v>1</v>
      </c>
      <c r="AB37" s="18">
        <f>IFERROR(__xludf.DUMMYFUNCTION("if($F37="""","""",count(filter($S$2:$S888,$S$2:$S888=$S37,$T$2:$T888=$T37,$V$2:$V888=$V37,$W$2:$W888=$W37,$Q$2:$Q888=$Q37)))"),1.0)</f>
        <v>1</v>
      </c>
      <c r="AC37" s="18">
        <f>IFERROR(__xludf.DUMMYFUNCTION("if($F37="""","""",1+AB37-count(filter($S37:$S888,$S37:$S888=$S37,$T37:$T888=$T37,$V37:$V888=$V37,$W37:$W888=$W37,$Q37:$Q888=$Q37)))"),1.0)</f>
        <v>1</v>
      </c>
      <c r="AD37" s="18">
        <f>IFERROR(__xludf.DUMMYFUNCTION("if($F37="""","""",count(filter($S$2:$S888,$S$2:$S888=$S37,$T$2:$T888=$T37,$V$2:$V888=$V37,$W$2:$W888=$W37,$R$2:$R888=$R37)))"),1.0)</f>
        <v>1</v>
      </c>
      <c r="AE37" s="18">
        <f>IFERROR(__xludf.DUMMYFUNCTION("if($F37="""","""",1+AD37-count(filter($S37:$S888,$S37:$S888=$S37,$T37:$T888=$T37,$V37:$V888=$V37,$W37:$W888=$W37,$R37:$R888=$R37)))"),1.0)</f>
        <v>1</v>
      </c>
      <c r="AF37" s="18">
        <f t="shared" si="10"/>
        <v>1</v>
      </c>
      <c r="AG37" s="18">
        <f t="shared" si="11"/>
        <v>0.3333333333</v>
      </c>
      <c r="AH37" s="18">
        <f t="shared" si="12"/>
        <v>0.3217505544</v>
      </c>
    </row>
    <row r="38">
      <c r="A38" s="29"/>
      <c r="B38" s="29"/>
      <c r="C38" s="29"/>
      <c r="D38" s="37"/>
      <c r="E38" s="29"/>
      <c r="F38" s="30" t="str">
        <f>IFERROR(__xludf.DUMMYFUNCTION("""COMPUTED_VALUE"""),"Minnesota Frost")</f>
        <v>Minnesota Frost</v>
      </c>
      <c r="G38" s="30" t="str">
        <f>IFERROR(__xludf.DUMMYFUNCTION("""COMPUTED_VALUE"""),"Montreal Victoire")</f>
        <v>Montreal Victoire</v>
      </c>
      <c r="H38" s="31">
        <f>IFERROR(__xludf.DUMMYFUNCTION("""COMPUTED_VALUE"""),2.0)</f>
        <v>2</v>
      </c>
      <c r="I38" s="30" t="str">
        <f>IFERROR(__xludf.DUMMYFUNCTION("""COMPUTED_VALUE"""),"Minnesota Frost")</f>
        <v>Minnesota Frost</v>
      </c>
      <c r="J38" s="31">
        <f>IFERROR(__xludf.DUMMYFUNCTION("""COMPUTED_VALUE"""),4.0)</f>
        <v>4</v>
      </c>
      <c r="K38" s="32" t="str">
        <f>IFERROR(__xludf.DUMMYFUNCTION("""COMPUTED_VALUE"""),"Minnesota Frost")</f>
        <v>Minnesota Frost</v>
      </c>
      <c r="L38" s="31" t="b">
        <f>IFERROR(__xludf.DUMMYFUNCTION("""COMPUTED_VALUE"""),TRUE)</f>
        <v>1</v>
      </c>
      <c r="M38" s="33">
        <f>IFERROR(__xludf.DUMMYFUNCTION("""COMPUTED_VALUE"""),45669.0)</f>
        <v>45669</v>
      </c>
      <c r="N38" s="31" t="b">
        <f>IFERROR(__xludf.DUMMYFUNCTION("""COMPUTED_VALUE"""),FALSE)</f>
        <v>0</v>
      </c>
      <c r="O38" s="18" t="str">
        <f t="shared" si="2"/>
        <v>Win</v>
      </c>
      <c r="P38" s="18">
        <f t="shared" si="3"/>
        <v>1</v>
      </c>
      <c r="Q38" s="18" t="str">
        <f t="array" ref="Q38">if($F38="","",if($F38&lt;&gt;$F37,VLOOKUP($F38,{Index_Team!$A$2:$A$33,Index_Team!$D$2:$D$33},2,FALSE),Q37))</f>
        <v/>
      </c>
      <c r="R38" s="18" t="str">
        <f t="array" ref="R38">if($F38="","",if($F38&lt;&gt;$F37,VLOOKUP($F38,{Index_Team!$A$2:$A$33,Index_Team!$E$2:$E$33},2,FALSE),R37))</f>
        <v/>
      </c>
      <c r="S38" s="18">
        <f t="shared" ref="S38:T38" si="47">if($F38="","",if($F38&lt;&gt;$F37,0,V37))</f>
        <v>9</v>
      </c>
      <c r="T38" s="18">
        <f t="shared" si="47"/>
        <v>5</v>
      </c>
      <c r="U38" s="18">
        <f t="shared" si="5"/>
        <v>1.666666667</v>
      </c>
      <c r="V38" s="18">
        <f t="shared" si="6"/>
        <v>10</v>
      </c>
      <c r="W38" s="18">
        <f t="shared" si="7"/>
        <v>8</v>
      </c>
      <c r="X38" s="18">
        <f t="shared" si="8"/>
        <v>2.666666667</v>
      </c>
      <c r="Y38" s="18" t="str">
        <f t="shared" si="9"/>
        <v>solid</v>
      </c>
      <c r="Z38" s="18">
        <f>IFERROR(__xludf.DUMMYFUNCTION("if($F38="""","""",count(filter($S$2:$S888,$S$2:$S888=$S38,$T$2:$T888=$T38,$V$2:$V888=$V38,$W$2:$W888=$W38)))"),1.0)</f>
        <v>1</v>
      </c>
      <c r="AA38" s="18">
        <f>IFERROR(__xludf.DUMMYFUNCTION("if($F38="""","""",1+Z38-count(filter($S38:$S888,$S38:$S888=$S38,$T38:$T888=$T38,$V38:$V888=$V38,$W38:$W888=$W38)))"),1.0)</f>
        <v>1</v>
      </c>
      <c r="AB38" s="18">
        <f>IFERROR(__xludf.DUMMYFUNCTION("if($F38="""","""",count(filter($S$2:$S888,$S$2:$S888=$S38,$T$2:$T888=$T38,$V$2:$V888=$V38,$W$2:$W888=$W38,$Q$2:$Q888=$Q38)))"),1.0)</f>
        <v>1</v>
      </c>
      <c r="AC38" s="18">
        <f>IFERROR(__xludf.DUMMYFUNCTION("if($F38="""","""",1+AB38-count(filter($S38:$S888,$S38:$S888=$S38,$T38:$T888=$T38,$V38:$V888=$V38,$W38:$W888=$W38,$Q38:$Q888=$Q38)))"),1.0)</f>
        <v>1</v>
      </c>
      <c r="AD38" s="18">
        <f>IFERROR(__xludf.DUMMYFUNCTION("if($F38="""","""",count(filter($S$2:$S888,$S$2:$S888=$S38,$T$2:$T888=$T38,$V$2:$V888=$V38,$W$2:$W888=$W38,$R$2:$R888=$R38)))"),1.0)</f>
        <v>1</v>
      </c>
      <c r="AE38" s="18">
        <f>IFERROR(__xludf.DUMMYFUNCTION("if($F38="""","""",1+AD38-count(filter($S38:$S888,$S38:$S888=$S38,$T38:$T888=$T38,$V38:$V888=$V38,$W38:$W888=$W38,$R38:$R888=$R38)))"),1.0)</f>
        <v>1</v>
      </c>
      <c r="AF38" s="18">
        <f t="shared" si="10"/>
        <v>1</v>
      </c>
      <c r="AG38" s="18">
        <f t="shared" si="11"/>
        <v>1</v>
      </c>
      <c r="AH38" s="18">
        <f t="shared" si="12"/>
        <v>0.7853981634</v>
      </c>
    </row>
    <row r="39">
      <c r="A39" s="29"/>
      <c r="B39" s="29"/>
      <c r="C39" s="29"/>
      <c r="D39" s="37"/>
      <c r="E39" s="29"/>
      <c r="F39" s="30" t="str">
        <f>IFERROR(__xludf.DUMMYFUNCTION("""COMPUTED_VALUE"""),"Minnesota Frost")</f>
        <v>Minnesota Frost</v>
      </c>
      <c r="G39" s="30" t="str">
        <f>IFERROR(__xludf.DUMMYFUNCTION("""COMPUTED_VALUE"""),"Minnesota Frost")</f>
        <v>Minnesota Frost</v>
      </c>
      <c r="H39" s="31">
        <f>IFERROR(__xludf.DUMMYFUNCTION("""COMPUTED_VALUE"""),2.0)</f>
        <v>2</v>
      </c>
      <c r="I39" s="30" t="str">
        <f>IFERROR(__xludf.DUMMYFUNCTION("""COMPUTED_VALUE"""),"New York Sirens")</f>
        <v>New York Sirens</v>
      </c>
      <c r="J39" s="31">
        <f>IFERROR(__xludf.DUMMYFUNCTION("""COMPUTED_VALUE"""),3.0)</f>
        <v>3</v>
      </c>
      <c r="K39" s="32" t="str">
        <f>IFERROR(__xludf.DUMMYFUNCTION("""COMPUTED_VALUE"""),"New York Sirens")</f>
        <v>New York Sirens</v>
      </c>
      <c r="L39" s="31" t="b">
        <f>IFERROR(__xludf.DUMMYFUNCTION("""COMPUTED_VALUE"""),TRUE)</f>
        <v>1</v>
      </c>
      <c r="M39" s="33">
        <f>IFERROR(__xludf.DUMMYFUNCTION("""COMPUTED_VALUE"""),45672.0)</f>
        <v>45672</v>
      </c>
      <c r="N39" s="31" t="b">
        <f>IFERROR(__xludf.DUMMYFUNCTION("""COMPUTED_VALUE"""),TRUE)</f>
        <v>1</v>
      </c>
      <c r="O39" s="18" t="str">
        <f t="shared" si="2"/>
        <v>Loss</v>
      </c>
      <c r="P39" s="18">
        <f t="shared" si="3"/>
        <v>5</v>
      </c>
      <c r="Q39" s="18" t="str">
        <f t="array" ref="Q39">if($F39="","",if($F39&lt;&gt;$F38,VLOOKUP($F39,{Index_Team!$A$2:$A$33,Index_Team!$D$2:$D$33},2,FALSE),Q38))</f>
        <v/>
      </c>
      <c r="R39" s="18" t="str">
        <f t="array" ref="R39">if($F39="","",if($F39&lt;&gt;$F38,VLOOKUP($F39,{Index_Team!$A$2:$A$33,Index_Team!$E$2:$E$33},2,FALSE),R38))</f>
        <v/>
      </c>
      <c r="S39" s="18">
        <f t="shared" ref="S39:T39" si="48">if($F39="","",if($F39&lt;&gt;$F38,0,V38))</f>
        <v>10</v>
      </c>
      <c r="T39" s="18">
        <f t="shared" si="48"/>
        <v>8</v>
      </c>
      <c r="U39" s="18">
        <f t="shared" si="5"/>
        <v>2.666666667</v>
      </c>
      <c r="V39" s="18">
        <f t="shared" si="6"/>
        <v>11</v>
      </c>
      <c r="W39" s="18">
        <f t="shared" si="7"/>
        <v>7</v>
      </c>
      <c r="X39" s="18">
        <f t="shared" si="8"/>
        <v>2.333333333</v>
      </c>
      <c r="Y39" s="18" t="str">
        <f t="shared" si="9"/>
        <v>solid</v>
      </c>
      <c r="Z39" s="18">
        <f>IFERROR(__xludf.DUMMYFUNCTION("if($F39="""","""",count(filter($S$2:$S888,$S$2:$S888=$S39,$T$2:$T888=$T39,$V$2:$V888=$V39,$W$2:$W888=$W39)))"),1.0)</f>
        <v>1</v>
      </c>
      <c r="AA39" s="18">
        <f>IFERROR(__xludf.DUMMYFUNCTION("if($F39="""","""",1+Z39-count(filter($S39:$S888,$S39:$S888=$S39,$T39:$T888=$T39,$V39:$V888=$V39,$W39:$W888=$W39)))"),1.0)</f>
        <v>1</v>
      </c>
      <c r="AB39" s="18">
        <f>IFERROR(__xludf.DUMMYFUNCTION("if($F39="""","""",count(filter($S$2:$S888,$S$2:$S888=$S39,$T$2:$T888=$T39,$V$2:$V888=$V39,$W$2:$W888=$W39,$Q$2:$Q888=$Q39)))"),1.0)</f>
        <v>1</v>
      </c>
      <c r="AC39" s="18">
        <f>IFERROR(__xludf.DUMMYFUNCTION("if($F39="""","""",1+AB39-count(filter($S39:$S888,$S39:$S888=$S39,$T39:$T888=$T39,$V39:$V888=$V39,$W39:$W888=$W39,$Q39:$Q888=$Q39)))"),1.0)</f>
        <v>1</v>
      </c>
      <c r="AD39" s="18">
        <f>IFERROR(__xludf.DUMMYFUNCTION("if($F39="""","""",count(filter($S$2:$S888,$S$2:$S888=$S39,$T$2:$T888=$T39,$V$2:$V888=$V39,$W$2:$W888=$W39,$R$2:$R888=$R39)))"),1.0)</f>
        <v>1</v>
      </c>
      <c r="AE39" s="18">
        <f>IFERROR(__xludf.DUMMYFUNCTION("if($F39="""","""",1+AD39-count(filter($S39:$S888,$S39:$S888=$S39,$T39:$T888=$T39,$V39:$V888=$V39,$W39:$W888=$W39,$R39:$R888=$R39)))"),1.0)</f>
        <v>1</v>
      </c>
      <c r="AF39" s="18">
        <f t="shared" si="10"/>
        <v>1</v>
      </c>
      <c r="AG39" s="18">
        <f t="shared" si="11"/>
        <v>-0.3333333333</v>
      </c>
      <c r="AH39" s="18">
        <f t="shared" si="12"/>
        <v>0.3217505544</v>
      </c>
    </row>
    <row r="40">
      <c r="A40" s="29"/>
      <c r="B40" s="29"/>
      <c r="C40" s="29"/>
      <c r="D40" s="37"/>
      <c r="E40" s="29"/>
      <c r="F40" s="30" t="str">
        <f>IFERROR(__xludf.DUMMYFUNCTION("""COMPUTED_VALUE"""),"Minnesota Frost")</f>
        <v>Minnesota Frost</v>
      </c>
      <c r="G40" s="30" t="str">
        <f>IFERROR(__xludf.DUMMYFUNCTION("""COMPUTED_VALUE"""),"Minnesota Frost")</f>
        <v>Minnesota Frost</v>
      </c>
      <c r="H40" s="31">
        <f>IFERROR(__xludf.DUMMYFUNCTION("""COMPUTED_VALUE"""),2.0)</f>
        <v>2</v>
      </c>
      <c r="I40" s="30" t="str">
        <f>IFERROR(__xludf.DUMMYFUNCTION("""COMPUTED_VALUE"""),"Montreal Victoire")</f>
        <v>Montreal Victoire</v>
      </c>
      <c r="J40" s="31">
        <f>IFERROR(__xludf.DUMMYFUNCTION("""COMPUTED_VALUE"""),4.0)</f>
        <v>4</v>
      </c>
      <c r="K40" s="32" t="str">
        <f>IFERROR(__xludf.DUMMYFUNCTION("""COMPUTED_VALUE"""),"Montreal Victoire")</f>
        <v>Montreal Victoire</v>
      </c>
      <c r="L40" s="31" t="b">
        <f>IFERROR(__xludf.DUMMYFUNCTION("""COMPUTED_VALUE"""),TRUE)</f>
        <v>1</v>
      </c>
      <c r="M40" s="33">
        <f>IFERROR(__xludf.DUMMYFUNCTION("""COMPUTED_VALUE"""),45674.0)</f>
        <v>45674</v>
      </c>
      <c r="N40" s="31" t="b">
        <f>IFERROR(__xludf.DUMMYFUNCTION("""COMPUTED_VALUE"""),FALSE)</f>
        <v>0</v>
      </c>
      <c r="O40" s="18" t="str">
        <f t="shared" si="2"/>
        <v>Loss</v>
      </c>
      <c r="P40" s="18">
        <f t="shared" si="3"/>
        <v>2</v>
      </c>
      <c r="Q40" s="18" t="str">
        <f t="array" ref="Q40">if($F40="","",if($F40&lt;&gt;$F39,VLOOKUP($F40,{Index_Team!$A$2:$A$33,Index_Team!$D$2:$D$33},2,FALSE),Q39))</f>
        <v/>
      </c>
      <c r="R40" s="18" t="str">
        <f t="array" ref="R40">if($F40="","",if($F40&lt;&gt;$F39,VLOOKUP($F40,{Index_Team!$A$2:$A$33,Index_Team!$E$2:$E$33},2,FALSE),R39))</f>
        <v/>
      </c>
      <c r="S40" s="18">
        <f t="shared" ref="S40:T40" si="49">if($F40="","",if($F40&lt;&gt;$F39,0,V39))</f>
        <v>11</v>
      </c>
      <c r="T40" s="18">
        <f t="shared" si="49"/>
        <v>7</v>
      </c>
      <c r="U40" s="18">
        <f t="shared" si="5"/>
        <v>2.333333333</v>
      </c>
      <c r="V40" s="18">
        <f t="shared" si="6"/>
        <v>12</v>
      </c>
      <c r="W40" s="18">
        <f t="shared" si="7"/>
        <v>4</v>
      </c>
      <c r="X40" s="18">
        <f t="shared" si="8"/>
        <v>1.333333333</v>
      </c>
      <c r="Y40" s="18" t="str">
        <f t="shared" si="9"/>
        <v>solid</v>
      </c>
      <c r="Z40" s="18">
        <f>IFERROR(__xludf.DUMMYFUNCTION("if($F40="""","""",count(filter($S$2:$S888,$S$2:$S888=$S40,$T$2:$T888=$T40,$V$2:$V888=$V40,$W$2:$W888=$W40)))"),1.0)</f>
        <v>1</v>
      </c>
      <c r="AA40" s="18">
        <f>IFERROR(__xludf.DUMMYFUNCTION("if($F40="""","""",1+Z40-count(filter($S40:$S888,$S40:$S888=$S40,$T40:$T888=$T40,$V40:$V888=$V40,$W40:$W888=$W40)))"),1.0)</f>
        <v>1</v>
      </c>
      <c r="AB40" s="18">
        <f>IFERROR(__xludf.DUMMYFUNCTION("if($F40="""","""",count(filter($S$2:$S888,$S$2:$S888=$S40,$T$2:$T888=$T40,$V$2:$V888=$V40,$W$2:$W888=$W40,$Q$2:$Q888=$Q40)))"),1.0)</f>
        <v>1</v>
      </c>
      <c r="AC40" s="18">
        <f>IFERROR(__xludf.DUMMYFUNCTION("if($F40="""","""",1+AB40-count(filter($S40:$S888,$S40:$S888=$S40,$T40:$T888=$T40,$V40:$V888=$V40,$W40:$W888=$W40,$Q40:$Q888=$Q40)))"),1.0)</f>
        <v>1</v>
      </c>
      <c r="AD40" s="18">
        <f>IFERROR(__xludf.DUMMYFUNCTION("if($F40="""","""",count(filter($S$2:$S888,$S$2:$S888=$S40,$T$2:$T888=$T40,$V$2:$V888=$V40,$W$2:$W888=$W40,$R$2:$R888=$R40)))"),1.0)</f>
        <v>1</v>
      </c>
      <c r="AE40" s="18">
        <f>IFERROR(__xludf.DUMMYFUNCTION("if($F40="""","""",1+AD40-count(filter($S40:$S888,$S40:$S888=$S40,$T40:$T888=$T40,$V40:$V888=$V40,$W40:$W888=$W40,$R40:$R888=$R40)))"),1.0)</f>
        <v>1</v>
      </c>
      <c r="AF40" s="18">
        <f t="shared" si="10"/>
        <v>1</v>
      </c>
      <c r="AG40" s="18">
        <f t="shared" si="11"/>
        <v>-1</v>
      </c>
      <c r="AH40" s="18">
        <f t="shared" si="12"/>
        <v>0.7853981634</v>
      </c>
    </row>
    <row r="41">
      <c r="A41" s="29"/>
      <c r="B41" s="29"/>
      <c r="C41" s="29"/>
      <c r="D41" s="37"/>
      <c r="E41" s="29"/>
      <c r="F41" s="30" t="str">
        <f>IFERROR(__xludf.DUMMYFUNCTION("""COMPUTED_VALUE"""),"Minnesota Frost")</f>
        <v>Minnesota Frost</v>
      </c>
      <c r="G41" s="30" t="str">
        <f>IFERROR(__xludf.DUMMYFUNCTION("""COMPUTED_VALUE"""),"Ottawa Charge")</f>
        <v>Ottawa Charge</v>
      </c>
      <c r="H41" s="31">
        <f>IFERROR(__xludf.DUMMYFUNCTION("""COMPUTED_VALUE"""),1.0)</f>
        <v>1</v>
      </c>
      <c r="I41" s="30" t="str">
        <f>IFERROR(__xludf.DUMMYFUNCTION("""COMPUTED_VALUE"""),"Minnesota Frost")</f>
        <v>Minnesota Frost</v>
      </c>
      <c r="J41" s="31">
        <f>IFERROR(__xludf.DUMMYFUNCTION("""COMPUTED_VALUE"""),0.0)</f>
        <v>0</v>
      </c>
      <c r="K41" s="32" t="str">
        <f>IFERROR(__xludf.DUMMYFUNCTION("""COMPUTED_VALUE"""),"Ottawa Charge")</f>
        <v>Ottawa Charge</v>
      </c>
      <c r="L41" s="31" t="b">
        <f>IFERROR(__xludf.DUMMYFUNCTION("""COMPUTED_VALUE"""),TRUE)</f>
        <v>1</v>
      </c>
      <c r="M41" s="33">
        <f>IFERROR(__xludf.DUMMYFUNCTION("""COMPUTED_VALUE"""),45678.0)</f>
        <v>45678</v>
      </c>
      <c r="N41" s="31" t="b">
        <f>IFERROR(__xludf.DUMMYFUNCTION("""COMPUTED_VALUE"""),FALSE)</f>
        <v>0</v>
      </c>
      <c r="O41" s="18" t="str">
        <f t="shared" si="2"/>
        <v>Loss</v>
      </c>
      <c r="P41" s="18">
        <f t="shared" si="3"/>
        <v>2</v>
      </c>
      <c r="Q41" s="18" t="str">
        <f t="array" ref="Q41">if($F41="","",if($F41&lt;&gt;$F40,VLOOKUP($F41,{Index_Team!$A$2:$A$33,Index_Team!$D$2:$D$33},2,FALSE),Q40))</f>
        <v/>
      </c>
      <c r="R41" s="18" t="str">
        <f t="array" ref="R41">if($F41="","",if($F41&lt;&gt;$F40,VLOOKUP($F41,{Index_Team!$A$2:$A$33,Index_Team!$E$2:$E$33},2,FALSE),R40))</f>
        <v/>
      </c>
      <c r="S41" s="18">
        <f t="shared" ref="S41:T41" si="50">if($F41="","",if($F41&lt;&gt;$F40,0,V40))</f>
        <v>12</v>
      </c>
      <c r="T41" s="18">
        <f t="shared" si="50"/>
        <v>4</v>
      </c>
      <c r="U41" s="18">
        <f t="shared" si="5"/>
        <v>1.333333333</v>
      </c>
      <c r="V41" s="18">
        <f t="shared" si="6"/>
        <v>13</v>
      </c>
      <c r="W41" s="18">
        <f t="shared" si="7"/>
        <v>1</v>
      </c>
      <c r="X41" s="18">
        <f t="shared" si="8"/>
        <v>0.3333333333</v>
      </c>
      <c r="Y41" s="18" t="str">
        <f t="shared" si="9"/>
        <v>solid</v>
      </c>
      <c r="Z41" s="18">
        <f>IFERROR(__xludf.DUMMYFUNCTION("if($F41="""","""",count(filter($S$2:$S888,$S$2:$S888=$S41,$T$2:$T888=$T41,$V$2:$V888=$V41,$W$2:$W888=$W41)))"),1.0)</f>
        <v>1</v>
      </c>
      <c r="AA41" s="18">
        <f>IFERROR(__xludf.DUMMYFUNCTION("if($F41="""","""",1+Z41-count(filter($S41:$S888,$S41:$S888=$S41,$T41:$T888=$T41,$V41:$V888=$V41,$W41:$W888=$W41)))"),1.0)</f>
        <v>1</v>
      </c>
      <c r="AB41" s="18">
        <f>IFERROR(__xludf.DUMMYFUNCTION("if($F41="""","""",count(filter($S$2:$S888,$S$2:$S888=$S41,$T$2:$T888=$T41,$V$2:$V888=$V41,$W$2:$W888=$W41,$Q$2:$Q888=$Q41)))"),1.0)</f>
        <v>1</v>
      </c>
      <c r="AC41" s="18">
        <f>IFERROR(__xludf.DUMMYFUNCTION("if($F41="""","""",1+AB41-count(filter($S41:$S888,$S41:$S888=$S41,$T41:$T888=$T41,$V41:$V888=$V41,$W41:$W888=$W41,$Q41:$Q888=$Q41)))"),1.0)</f>
        <v>1</v>
      </c>
      <c r="AD41" s="18">
        <f>IFERROR(__xludf.DUMMYFUNCTION("if($F41="""","""",count(filter($S$2:$S888,$S$2:$S888=$S41,$T$2:$T888=$T41,$V$2:$V888=$V41,$W$2:$W888=$W41,$R$2:$R888=$R41)))"),1.0)</f>
        <v>1</v>
      </c>
      <c r="AE41" s="18">
        <f>IFERROR(__xludf.DUMMYFUNCTION("if($F41="""","""",1+AD41-count(filter($S41:$S888,$S41:$S888=$S41,$T41:$T888=$T41,$V41:$V888=$V41,$W41:$W888=$W41,$R41:$R888=$R41)))"),1.0)</f>
        <v>1</v>
      </c>
      <c r="AF41" s="18">
        <f t="shared" si="10"/>
        <v>1</v>
      </c>
      <c r="AG41" s="18">
        <f t="shared" si="11"/>
        <v>-1</v>
      </c>
      <c r="AH41" s="18">
        <f t="shared" si="12"/>
        <v>0.7853981634</v>
      </c>
    </row>
    <row r="42">
      <c r="A42" s="29"/>
      <c r="B42" s="29"/>
      <c r="C42" s="29"/>
      <c r="D42" s="37"/>
      <c r="E42" s="29"/>
      <c r="F42" s="30" t="str">
        <f>IFERROR(__xludf.DUMMYFUNCTION("""COMPUTED_VALUE"""),"Minnesota Frost")</f>
        <v>Minnesota Frost</v>
      </c>
      <c r="G42" s="30" t="str">
        <f>IFERROR(__xludf.DUMMYFUNCTION("""COMPUTED_VALUE"""),"Boston Fleet")</f>
        <v>Boston Fleet</v>
      </c>
      <c r="H42" s="31">
        <f>IFERROR(__xludf.DUMMYFUNCTION("""COMPUTED_VALUE"""),2.0)</f>
        <v>2</v>
      </c>
      <c r="I42" s="30" t="str">
        <f>IFERROR(__xludf.DUMMYFUNCTION("""COMPUTED_VALUE"""),"Minnesota Frost")</f>
        <v>Minnesota Frost</v>
      </c>
      <c r="J42" s="31">
        <f>IFERROR(__xludf.DUMMYFUNCTION("""COMPUTED_VALUE"""),5.0)</f>
        <v>5</v>
      </c>
      <c r="K42" s="32" t="str">
        <f>IFERROR(__xludf.DUMMYFUNCTION("""COMPUTED_VALUE"""),"Minnesota Frost")</f>
        <v>Minnesota Frost</v>
      </c>
      <c r="L42" s="31" t="b">
        <f>IFERROR(__xludf.DUMMYFUNCTION("""COMPUTED_VALUE"""),TRUE)</f>
        <v>1</v>
      </c>
      <c r="M42" s="33">
        <f>IFERROR(__xludf.DUMMYFUNCTION("""COMPUTED_VALUE"""),45683.0)</f>
        <v>45683</v>
      </c>
      <c r="N42" s="31" t="b">
        <f>IFERROR(__xludf.DUMMYFUNCTION("""COMPUTED_VALUE"""),FALSE)</f>
        <v>0</v>
      </c>
      <c r="O42" s="18" t="str">
        <f t="shared" si="2"/>
        <v>Win</v>
      </c>
      <c r="P42" s="18">
        <f t="shared" si="3"/>
        <v>1</v>
      </c>
      <c r="Q42" s="18" t="str">
        <f t="array" ref="Q42">if($F42="","",if($F42&lt;&gt;$F41,VLOOKUP($F42,{Index_Team!$A$2:$A$33,Index_Team!$D$2:$D$33},2,FALSE),Q41))</f>
        <v/>
      </c>
      <c r="R42" s="18" t="str">
        <f t="array" ref="R42">if($F42="","",if($F42&lt;&gt;$F41,VLOOKUP($F42,{Index_Team!$A$2:$A$33,Index_Team!$E$2:$E$33},2,FALSE),R41))</f>
        <v/>
      </c>
      <c r="S42" s="18">
        <f t="shared" ref="S42:T42" si="51">if($F42="","",if($F42&lt;&gt;$F41,0,V41))</f>
        <v>13</v>
      </c>
      <c r="T42" s="18">
        <f t="shared" si="51"/>
        <v>1</v>
      </c>
      <c r="U42" s="18">
        <f t="shared" si="5"/>
        <v>0.3333333333</v>
      </c>
      <c r="V42" s="18">
        <f t="shared" si="6"/>
        <v>14</v>
      </c>
      <c r="W42" s="18">
        <f t="shared" si="7"/>
        <v>4</v>
      </c>
      <c r="X42" s="18">
        <f t="shared" si="8"/>
        <v>1.333333333</v>
      </c>
      <c r="Y42" s="18" t="str">
        <f t="shared" si="9"/>
        <v>solid</v>
      </c>
      <c r="Z42" s="18">
        <f>IFERROR(__xludf.DUMMYFUNCTION("if($F42="""","""",count(filter($S$2:$S888,$S$2:$S888=$S42,$T$2:$T888=$T42,$V$2:$V888=$V42,$W$2:$W888=$W42)))"),1.0)</f>
        <v>1</v>
      </c>
      <c r="AA42" s="18">
        <f>IFERROR(__xludf.DUMMYFUNCTION("if($F42="""","""",1+Z42-count(filter($S42:$S888,$S42:$S888=$S42,$T42:$T888=$T42,$V42:$V888=$V42,$W42:$W888=$W42)))"),1.0)</f>
        <v>1</v>
      </c>
      <c r="AB42" s="18">
        <f>IFERROR(__xludf.DUMMYFUNCTION("if($F42="""","""",count(filter($S$2:$S888,$S$2:$S888=$S42,$T$2:$T888=$T42,$V$2:$V888=$V42,$W$2:$W888=$W42,$Q$2:$Q888=$Q42)))"),1.0)</f>
        <v>1</v>
      </c>
      <c r="AC42" s="18">
        <f>IFERROR(__xludf.DUMMYFUNCTION("if($F42="""","""",1+AB42-count(filter($S42:$S888,$S42:$S888=$S42,$T42:$T888=$T42,$V42:$V888=$V42,$W42:$W888=$W42,$Q42:$Q888=$Q42)))"),1.0)</f>
        <v>1</v>
      </c>
      <c r="AD42" s="18">
        <f>IFERROR(__xludf.DUMMYFUNCTION("if($F42="""","""",count(filter($S$2:$S888,$S$2:$S888=$S42,$T$2:$T888=$T42,$V$2:$V888=$V42,$W$2:$W888=$W42,$R$2:$R888=$R42)))"),1.0)</f>
        <v>1</v>
      </c>
      <c r="AE42" s="18">
        <f>IFERROR(__xludf.DUMMYFUNCTION("if($F42="""","""",1+AD42-count(filter($S42:$S888,$S42:$S888=$S42,$T42:$T888=$T42,$V42:$V888=$V42,$W42:$W888=$W42,$R42:$R888=$R42)))"),1.0)</f>
        <v>1</v>
      </c>
      <c r="AF42" s="18">
        <f t="shared" si="10"/>
        <v>1</v>
      </c>
      <c r="AG42" s="18">
        <f t="shared" si="11"/>
        <v>1</v>
      </c>
      <c r="AH42" s="18">
        <f t="shared" si="12"/>
        <v>0.7853981634</v>
      </c>
    </row>
    <row r="43">
      <c r="A43" s="29"/>
      <c r="B43" s="29"/>
      <c r="C43" s="29"/>
      <c r="D43" s="37"/>
      <c r="E43" s="29"/>
      <c r="F43" s="30" t="str">
        <f>IFERROR(__xludf.DUMMYFUNCTION("""COMPUTED_VALUE"""),"Minnesota Frost")</f>
        <v>Minnesota Frost</v>
      </c>
      <c r="G43" s="30" t="str">
        <f>IFERROR(__xludf.DUMMYFUNCTION("""COMPUTED_VALUE"""),"Toronto Sceptres")</f>
        <v>Toronto Sceptres</v>
      </c>
      <c r="H43" s="31">
        <f>IFERROR(__xludf.DUMMYFUNCTION("""COMPUTED_VALUE"""),3.0)</f>
        <v>3</v>
      </c>
      <c r="I43" s="30" t="str">
        <f>IFERROR(__xludf.DUMMYFUNCTION("""COMPUTED_VALUE"""),"Minnesota Frost")</f>
        <v>Minnesota Frost</v>
      </c>
      <c r="J43" s="31">
        <f>IFERROR(__xludf.DUMMYFUNCTION("""COMPUTED_VALUE"""),4.0)</f>
        <v>4</v>
      </c>
      <c r="K43" s="32" t="str">
        <f>IFERROR(__xludf.DUMMYFUNCTION("""COMPUTED_VALUE"""),"Minnesota Frost")</f>
        <v>Minnesota Frost</v>
      </c>
      <c r="L43" s="31" t="b">
        <f>IFERROR(__xludf.DUMMYFUNCTION("""COMPUTED_VALUE"""),TRUE)</f>
        <v>1</v>
      </c>
      <c r="M43" s="33">
        <f>IFERROR(__xludf.DUMMYFUNCTION("""COMPUTED_VALUE"""),45685.0)</f>
        <v>45685</v>
      </c>
      <c r="N43" s="31" t="b">
        <f>IFERROR(__xludf.DUMMYFUNCTION("""COMPUTED_VALUE"""),TRUE)</f>
        <v>1</v>
      </c>
      <c r="O43" s="18" t="str">
        <f t="shared" si="2"/>
        <v>Win</v>
      </c>
      <c r="P43" s="18">
        <f t="shared" si="3"/>
        <v>4</v>
      </c>
      <c r="Q43" s="18" t="str">
        <f t="array" ref="Q43">if($F43="","",if($F43&lt;&gt;$F42,VLOOKUP($F43,{Index_Team!$A$2:$A$33,Index_Team!$D$2:$D$33},2,FALSE),Q42))</f>
        <v/>
      </c>
      <c r="R43" s="18" t="str">
        <f t="array" ref="R43">if($F43="","",if($F43&lt;&gt;$F42,VLOOKUP($F43,{Index_Team!$A$2:$A$33,Index_Team!$E$2:$E$33},2,FALSE),R42))</f>
        <v/>
      </c>
      <c r="S43" s="18">
        <f t="shared" ref="S43:T43" si="52">if($F43="","",if($F43&lt;&gt;$F42,0,V42))</f>
        <v>14</v>
      </c>
      <c r="T43" s="18">
        <f t="shared" si="52"/>
        <v>4</v>
      </c>
      <c r="U43" s="18">
        <f t="shared" si="5"/>
        <v>1.333333333</v>
      </c>
      <c r="V43" s="18">
        <f t="shared" si="6"/>
        <v>15</v>
      </c>
      <c r="W43" s="18">
        <f t="shared" si="7"/>
        <v>5</v>
      </c>
      <c r="X43" s="18">
        <f t="shared" si="8"/>
        <v>1.666666667</v>
      </c>
      <c r="Y43" s="18" t="str">
        <f t="shared" si="9"/>
        <v>solid</v>
      </c>
      <c r="Z43" s="18">
        <f>IFERROR(__xludf.DUMMYFUNCTION("if($F43="""","""",count(filter($S$2:$S888,$S$2:$S888=$S43,$T$2:$T888=$T43,$V$2:$V888=$V43,$W$2:$W888=$W43)))"),1.0)</f>
        <v>1</v>
      </c>
      <c r="AA43" s="18">
        <f>IFERROR(__xludf.DUMMYFUNCTION("if($F43="""","""",1+Z43-count(filter($S43:$S888,$S43:$S888=$S43,$T43:$T888=$T43,$V43:$V888=$V43,$W43:$W888=$W43)))"),1.0)</f>
        <v>1</v>
      </c>
      <c r="AB43" s="18">
        <f>IFERROR(__xludf.DUMMYFUNCTION("if($F43="""","""",count(filter($S$2:$S888,$S$2:$S888=$S43,$T$2:$T888=$T43,$V$2:$V888=$V43,$W$2:$W888=$W43,$Q$2:$Q888=$Q43)))"),1.0)</f>
        <v>1</v>
      </c>
      <c r="AC43" s="18">
        <f>IFERROR(__xludf.DUMMYFUNCTION("if($F43="""","""",1+AB43-count(filter($S43:$S888,$S43:$S888=$S43,$T43:$T888=$T43,$V43:$V888=$V43,$W43:$W888=$W43,$Q43:$Q888=$Q43)))"),1.0)</f>
        <v>1</v>
      </c>
      <c r="AD43" s="18">
        <f>IFERROR(__xludf.DUMMYFUNCTION("if($F43="""","""",count(filter($S$2:$S888,$S$2:$S888=$S43,$T$2:$T888=$T43,$V$2:$V888=$V43,$W$2:$W888=$W43,$R$2:$R888=$R43)))"),1.0)</f>
        <v>1</v>
      </c>
      <c r="AE43" s="18">
        <f>IFERROR(__xludf.DUMMYFUNCTION("if($F43="""","""",1+AD43-count(filter($S43:$S888,$S43:$S888=$S43,$T43:$T888=$T43,$V43:$V888=$V43,$W43:$W888=$W43,$R43:$R888=$R43)))"),1.0)</f>
        <v>1</v>
      </c>
      <c r="AF43" s="18">
        <f t="shared" si="10"/>
        <v>1</v>
      </c>
      <c r="AG43" s="18">
        <f t="shared" si="11"/>
        <v>0.3333333333</v>
      </c>
      <c r="AH43" s="18">
        <f t="shared" si="12"/>
        <v>0.3217505544</v>
      </c>
    </row>
    <row r="44">
      <c r="A44" s="29"/>
      <c r="B44" s="29"/>
      <c r="C44" s="29"/>
      <c r="D44" s="37"/>
      <c r="E44" s="29"/>
      <c r="F44" s="30" t="str">
        <f>IFERROR(__xludf.DUMMYFUNCTION("""COMPUTED_VALUE"""),"Minnesota Frost")</f>
        <v>Minnesota Frost</v>
      </c>
      <c r="G44" s="30" t="str">
        <f>IFERROR(__xludf.DUMMYFUNCTION("""COMPUTED_VALUE"""),"Minnesota Frost")</f>
        <v>Minnesota Frost</v>
      </c>
      <c r="H44" s="31">
        <f>IFERROR(__xludf.DUMMYFUNCTION("""COMPUTED_VALUE"""),2.0)</f>
        <v>2</v>
      </c>
      <c r="I44" s="30" t="str">
        <f>IFERROR(__xludf.DUMMYFUNCTION("""COMPUTED_VALUE"""),"Toronto Sceptres")</f>
        <v>Toronto Sceptres</v>
      </c>
      <c r="J44" s="31">
        <f>IFERROR(__xludf.DUMMYFUNCTION("""COMPUTED_VALUE"""),3.0)</f>
        <v>3</v>
      </c>
      <c r="K44" s="32" t="str">
        <f>IFERROR(__xludf.DUMMYFUNCTION("""COMPUTED_VALUE"""),"Toronto Sceptres")</f>
        <v>Toronto Sceptres</v>
      </c>
      <c r="L44" s="31" t="b">
        <f>IFERROR(__xludf.DUMMYFUNCTION("""COMPUTED_VALUE"""),TRUE)</f>
        <v>1</v>
      </c>
      <c r="M44" s="33">
        <f>IFERROR(__xludf.DUMMYFUNCTION("""COMPUTED_VALUE"""),45699.0)</f>
        <v>45699</v>
      </c>
      <c r="N44" s="31" t="b">
        <f>IFERROR(__xludf.DUMMYFUNCTION("""COMPUTED_VALUE"""),TRUE)</f>
        <v>1</v>
      </c>
      <c r="O44" s="18" t="str">
        <f t="shared" si="2"/>
        <v>Loss</v>
      </c>
      <c r="P44" s="18">
        <f t="shared" si="3"/>
        <v>5</v>
      </c>
      <c r="Q44" s="18" t="str">
        <f t="array" ref="Q44">if($F44="","",if($F44&lt;&gt;$F43,VLOOKUP($F44,{Index_Team!$A$2:$A$33,Index_Team!$D$2:$D$33},2,FALSE),Q43))</f>
        <v/>
      </c>
      <c r="R44" s="18" t="str">
        <f t="array" ref="R44">if($F44="","",if($F44&lt;&gt;$F43,VLOOKUP($F44,{Index_Team!$A$2:$A$33,Index_Team!$E$2:$E$33},2,FALSE),R43))</f>
        <v/>
      </c>
      <c r="S44" s="18">
        <f t="shared" ref="S44:T44" si="53">if($F44="","",if($F44&lt;&gt;$F43,0,V43))</f>
        <v>15</v>
      </c>
      <c r="T44" s="18">
        <f t="shared" si="53"/>
        <v>5</v>
      </c>
      <c r="U44" s="18">
        <f t="shared" si="5"/>
        <v>1.666666667</v>
      </c>
      <c r="V44" s="18">
        <f t="shared" si="6"/>
        <v>16</v>
      </c>
      <c r="W44" s="18">
        <f t="shared" si="7"/>
        <v>4</v>
      </c>
      <c r="X44" s="18">
        <f t="shared" si="8"/>
        <v>1.333333333</v>
      </c>
      <c r="Y44" s="18" t="str">
        <f t="shared" si="9"/>
        <v>solid</v>
      </c>
      <c r="Z44" s="18">
        <f>IFERROR(__xludf.DUMMYFUNCTION("if($F44="""","""",count(filter($S$2:$S888,$S$2:$S888=$S44,$T$2:$T888=$T44,$V$2:$V888=$V44,$W$2:$W888=$W44)))"),1.0)</f>
        <v>1</v>
      </c>
      <c r="AA44" s="18">
        <f>IFERROR(__xludf.DUMMYFUNCTION("if($F44="""","""",1+Z44-count(filter($S44:$S888,$S44:$S888=$S44,$T44:$T888=$T44,$V44:$V888=$V44,$W44:$W888=$W44)))"),1.0)</f>
        <v>1</v>
      </c>
      <c r="AB44" s="18">
        <f>IFERROR(__xludf.DUMMYFUNCTION("if($F44="""","""",count(filter($S$2:$S888,$S$2:$S888=$S44,$T$2:$T888=$T44,$V$2:$V888=$V44,$W$2:$W888=$W44,$Q$2:$Q888=$Q44)))"),1.0)</f>
        <v>1</v>
      </c>
      <c r="AC44" s="18">
        <f>IFERROR(__xludf.DUMMYFUNCTION("if($F44="""","""",1+AB44-count(filter($S44:$S888,$S44:$S888=$S44,$T44:$T888=$T44,$V44:$V888=$V44,$W44:$W888=$W44,$Q44:$Q888=$Q44)))"),1.0)</f>
        <v>1</v>
      </c>
      <c r="AD44" s="18">
        <f>IFERROR(__xludf.DUMMYFUNCTION("if($F44="""","""",count(filter($S$2:$S888,$S$2:$S888=$S44,$T$2:$T888=$T44,$V$2:$V888=$V44,$W$2:$W888=$W44,$R$2:$R888=$R44)))"),1.0)</f>
        <v>1</v>
      </c>
      <c r="AE44" s="18">
        <f>IFERROR(__xludf.DUMMYFUNCTION("if($F44="""","""",1+AD44-count(filter($S44:$S888,$S44:$S888=$S44,$T44:$T888=$T44,$V44:$V888=$V44,$W44:$W888=$W44,$R44:$R888=$R44)))"),1.0)</f>
        <v>1</v>
      </c>
      <c r="AF44" s="18">
        <f t="shared" si="10"/>
        <v>1</v>
      </c>
      <c r="AG44" s="18">
        <f t="shared" si="11"/>
        <v>-0.3333333333</v>
      </c>
      <c r="AH44" s="18">
        <f t="shared" si="12"/>
        <v>0.3217505544</v>
      </c>
    </row>
    <row r="45">
      <c r="A45" s="29"/>
      <c r="B45" s="29"/>
      <c r="C45" s="29"/>
      <c r="D45" s="37"/>
      <c r="E45" s="29"/>
      <c r="F45" s="30" t="str">
        <f>IFERROR(__xludf.DUMMYFUNCTION("""COMPUTED_VALUE"""),"Minnesota Frost")</f>
        <v>Minnesota Frost</v>
      </c>
      <c r="G45" s="30" t="str">
        <f>IFERROR(__xludf.DUMMYFUNCTION("""COMPUTED_VALUE"""),"Minnesota Frost")</f>
        <v>Minnesota Frost</v>
      </c>
      <c r="H45" s="31">
        <f>IFERROR(__xludf.DUMMYFUNCTION("""COMPUTED_VALUE"""),3.0)</f>
        <v>3</v>
      </c>
      <c r="I45" s="30" t="str">
        <f>IFERROR(__xludf.DUMMYFUNCTION("""COMPUTED_VALUE"""),"Ottawa Charge")</f>
        <v>Ottawa Charge</v>
      </c>
      <c r="J45" s="31">
        <f>IFERROR(__xludf.DUMMYFUNCTION("""COMPUTED_VALUE"""),8.0)</f>
        <v>8</v>
      </c>
      <c r="K45" s="32" t="str">
        <f>IFERROR(__xludf.DUMMYFUNCTION("""COMPUTED_VALUE"""),"Ottawa Charge")</f>
        <v>Ottawa Charge</v>
      </c>
      <c r="L45" s="31" t="b">
        <f>IFERROR(__xludf.DUMMYFUNCTION("""COMPUTED_VALUE"""),TRUE)</f>
        <v>1</v>
      </c>
      <c r="M45" s="33">
        <f>IFERROR(__xludf.DUMMYFUNCTION("""COMPUTED_VALUE"""),45701.0)</f>
        <v>45701</v>
      </c>
      <c r="N45" s="31" t="b">
        <f>IFERROR(__xludf.DUMMYFUNCTION("""COMPUTED_VALUE"""),FALSE)</f>
        <v>0</v>
      </c>
      <c r="O45" s="18" t="str">
        <f t="shared" si="2"/>
        <v>Loss</v>
      </c>
      <c r="P45" s="18">
        <f t="shared" si="3"/>
        <v>2</v>
      </c>
      <c r="Q45" s="18" t="str">
        <f t="array" ref="Q45">if($F45="","",if($F45&lt;&gt;$F44,VLOOKUP($F45,{Index_Team!$A$2:$A$33,Index_Team!$D$2:$D$33},2,FALSE),Q44))</f>
        <v/>
      </c>
      <c r="R45" s="18" t="str">
        <f t="array" ref="R45">if($F45="","",if($F45&lt;&gt;$F44,VLOOKUP($F45,{Index_Team!$A$2:$A$33,Index_Team!$E$2:$E$33},2,FALSE),R44))</f>
        <v/>
      </c>
      <c r="S45" s="18">
        <f t="shared" ref="S45:T45" si="54">if($F45="","",if($F45&lt;&gt;$F44,0,V44))</f>
        <v>16</v>
      </c>
      <c r="T45" s="18">
        <f t="shared" si="54"/>
        <v>4</v>
      </c>
      <c r="U45" s="18">
        <f t="shared" si="5"/>
        <v>1.333333333</v>
      </c>
      <c r="V45" s="18">
        <f t="shared" si="6"/>
        <v>17</v>
      </c>
      <c r="W45" s="18">
        <f t="shared" si="7"/>
        <v>1</v>
      </c>
      <c r="X45" s="18">
        <f t="shared" si="8"/>
        <v>0.3333333333</v>
      </c>
      <c r="Y45" s="18" t="str">
        <f t="shared" si="9"/>
        <v>solid</v>
      </c>
      <c r="Z45" s="18">
        <f>IFERROR(__xludf.DUMMYFUNCTION("if($F45="""","""",count(filter($S$2:$S888,$S$2:$S888=$S45,$T$2:$T888=$T45,$V$2:$V888=$V45,$W$2:$W888=$W45)))"),1.0)</f>
        <v>1</v>
      </c>
      <c r="AA45" s="18">
        <f>IFERROR(__xludf.DUMMYFUNCTION("if($F45="""","""",1+Z45-count(filter($S45:$S888,$S45:$S888=$S45,$T45:$T888=$T45,$V45:$V888=$V45,$W45:$W888=$W45)))"),1.0)</f>
        <v>1</v>
      </c>
      <c r="AB45" s="18">
        <f>IFERROR(__xludf.DUMMYFUNCTION("if($F45="""","""",count(filter($S$2:$S888,$S$2:$S888=$S45,$T$2:$T888=$T45,$V$2:$V888=$V45,$W$2:$W888=$W45,$Q$2:$Q888=$Q45)))"),1.0)</f>
        <v>1</v>
      </c>
      <c r="AC45" s="18">
        <f>IFERROR(__xludf.DUMMYFUNCTION("if($F45="""","""",1+AB45-count(filter($S45:$S888,$S45:$S888=$S45,$T45:$T888=$T45,$V45:$V888=$V45,$W45:$W888=$W45,$Q45:$Q888=$Q45)))"),1.0)</f>
        <v>1</v>
      </c>
      <c r="AD45" s="18">
        <f>IFERROR(__xludf.DUMMYFUNCTION("if($F45="""","""",count(filter($S$2:$S888,$S$2:$S888=$S45,$T$2:$T888=$T45,$V$2:$V888=$V45,$W$2:$W888=$W45,$R$2:$R888=$R45)))"),1.0)</f>
        <v>1</v>
      </c>
      <c r="AE45" s="18">
        <f>IFERROR(__xludf.DUMMYFUNCTION("if($F45="""","""",1+AD45-count(filter($S45:$S888,$S45:$S888=$S45,$T45:$T888=$T45,$V45:$V888=$V45,$W45:$W888=$W45,$R45:$R888=$R45)))"),1.0)</f>
        <v>1</v>
      </c>
      <c r="AF45" s="18">
        <f t="shared" si="10"/>
        <v>1</v>
      </c>
      <c r="AG45" s="18">
        <f t="shared" si="11"/>
        <v>-1</v>
      </c>
      <c r="AH45" s="18">
        <f t="shared" si="12"/>
        <v>0.7853981634</v>
      </c>
    </row>
    <row r="46">
      <c r="A46" s="29"/>
      <c r="B46" s="29"/>
      <c r="C46" s="29"/>
      <c r="D46" s="37"/>
      <c r="E46" s="29"/>
      <c r="F46" s="30" t="str">
        <f>IFERROR(__xludf.DUMMYFUNCTION("""COMPUTED_VALUE"""),"Minnesota Frost")</f>
        <v>Minnesota Frost</v>
      </c>
      <c r="G46" s="30" t="str">
        <f>IFERROR(__xludf.DUMMYFUNCTION("""COMPUTED_VALUE"""),"Minnesota Frost")</f>
        <v>Minnesota Frost</v>
      </c>
      <c r="H46" s="31">
        <f>IFERROR(__xludf.DUMMYFUNCTION("""COMPUTED_VALUE"""),2.0)</f>
        <v>2</v>
      </c>
      <c r="I46" s="30" t="str">
        <f>IFERROR(__xludf.DUMMYFUNCTION("""COMPUTED_VALUE"""),"Boston Fleet")</f>
        <v>Boston Fleet</v>
      </c>
      <c r="J46" s="31">
        <f>IFERROR(__xludf.DUMMYFUNCTION("""COMPUTED_VALUE"""),4.0)</f>
        <v>4</v>
      </c>
      <c r="K46" s="32" t="str">
        <f>IFERROR(__xludf.DUMMYFUNCTION("""COMPUTED_VALUE"""),"Boston Fleet")</f>
        <v>Boston Fleet</v>
      </c>
      <c r="L46" s="31" t="b">
        <f>IFERROR(__xludf.DUMMYFUNCTION("""COMPUTED_VALUE"""),TRUE)</f>
        <v>1</v>
      </c>
      <c r="M46" s="33">
        <f>IFERROR(__xludf.DUMMYFUNCTION("""COMPUTED_VALUE"""),45704.0)</f>
        <v>45704</v>
      </c>
      <c r="N46" s="31" t="b">
        <f>IFERROR(__xludf.DUMMYFUNCTION("""COMPUTED_VALUE"""),FALSE)</f>
        <v>0</v>
      </c>
      <c r="O46" s="18" t="str">
        <f t="shared" si="2"/>
        <v>Loss</v>
      </c>
      <c r="P46" s="18">
        <f t="shared" si="3"/>
        <v>2</v>
      </c>
      <c r="Q46" s="18" t="str">
        <f t="array" ref="Q46">if($F46="","",if($F46&lt;&gt;$F45,VLOOKUP($F46,{Index_Team!$A$2:$A$33,Index_Team!$D$2:$D$33},2,FALSE),Q45))</f>
        <v/>
      </c>
      <c r="R46" s="18" t="str">
        <f t="array" ref="R46">if($F46="","",if($F46&lt;&gt;$F45,VLOOKUP($F46,{Index_Team!$A$2:$A$33,Index_Team!$E$2:$E$33},2,FALSE),R45))</f>
        <v/>
      </c>
      <c r="S46" s="18">
        <f t="shared" ref="S46:T46" si="55">if($F46="","",if($F46&lt;&gt;$F45,0,V45))</f>
        <v>17</v>
      </c>
      <c r="T46" s="18">
        <f t="shared" si="55"/>
        <v>1</v>
      </c>
      <c r="U46" s="18">
        <f t="shared" si="5"/>
        <v>0.3333333333</v>
      </c>
      <c r="V46" s="18">
        <f t="shared" si="6"/>
        <v>18</v>
      </c>
      <c r="W46" s="18">
        <f t="shared" si="7"/>
        <v>-2</v>
      </c>
      <c r="X46" s="18">
        <f t="shared" si="8"/>
        <v>-0.6666666667</v>
      </c>
      <c r="Y46" s="18" t="str">
        <f t="shared" si="9"/>
        <v>solid</v>
      </c>
      <c r="Z46" s="18">
        <f>IFERROR(__xludf.DUMMYFUNCTION("if($F46="""","""",count(filter($S$2:$S888,$S$2:$S888=$S46,$T$2:$T888=$T46,$V$2:$V888=$V46,$W$2:$W888=$W46)))"),1.0)</f>
        <v>1</v>
      </c>
      <c r="AA46" s="18">
        <f>IFERROR(__xludf.DUMMYFUNCTION("if($F46="""","""",1+Z46-count(filter($S46:$S888,$S46:$S888=$S46,$T46:$T888=$T46,$V46:$V888=$V46,$W46:$W888=$W46)))"),1.0)</f>
        <v>1</v>
      </c>
      <c r="AB46" s="18">
        <f>IFERROR(__xludf.DUMMYFUNCTION("if($F46="""","""",count(filter($S$2:$S888,$S$2:$S888=$S46,$T$2:$T888=$T46,$V$2:$V888=$V46,$W$2:$W888=$W46,$Q$2:$Q888=$Q46)))"),1.0)</f>
        <v>1</v>
      </c>
      <c r="AC46" s="18">
        <f>IFERROR(__xludf.DUMMYFUNCTION("if($F46="""","""",1+AB46-count(filter($S46:$S888,$S46:$S888=$S46,$T46:$T888=$T46,$V46:$V888=$V46,$W46:$W888=$W46,$Q46:$Q888=$Q46)))"),1.0)</f>
        <v>1</v>
      </c>
      <c r="AD46" s="18">
        <f>IFERROR(__xludf.DUMMYFUNCTION("if($F46="""","""",count(filter($S$2:$S888,$S$2:$S888=$S46,$T$2:$T888=$T46,$V$2:$V888=$V46,$W$2:$W888=$W46,$R$2:$R888=$R46)))"),1.0)</f>
        <v>1</v>
      </c>
      <c r="AE46" s="18">
        <f>IFERROR(__xludf.DUMMYFUNCTION("if($F46="""","""",1+AD46-count(filter($S46:$S888,$S46:$S888=$S46,$T46:$T888=$T46,$V46:$V888=$V46,$W46:$W888=$W46,$R46:$R888=$R46)))"),1.0)</f>
        <v>1</v>
      </c>
      <c r="AF46" s="18">
        <f t="shared" si="10"/>
        <v>1</v>
      </c>
      <c r="AG46" s="18">
        <f t="shared" si="11"/>
        <v>-1</v>
      </c>
      <c r="AH46" s="18">
        <f t="shared" si="12"/>
        <v>0.7853981634</v>
      </c>
    </row>
    <row r="47">
      <c r="A47" s="29"/>
      <c r="B47" s="29"/>
      <c r="C47" s="29"/>
      <c r="D47" s="37"/>
      <c r="E47" s="29"/>
      <c r="F47" s="30" t="str">
        <f>IFERROR(__xludf.DUMMYFUNCTION("""COMPUTED_VALUE"""),"Minnesota Frost")</f>
        <v>Minnesota Frost</v>
      </c>
      <c r="G47" s="30" t="str">
        <f>IFERROR(__xludf.DUMMYFUNCTION("""COMPUTED_VALUE"""),"Minnesota Frost")</f>
        <v>Minnesota Frost</v>
      </c>
      <c r="H47" s="31">
        <f>IFERROR(__xludf.DUMMYFUNCTION("""COMPUTED_VALUE"""),4.0)</f>
        <v>4</v>
      </c>
      <c r="I47" s="30" t="str">
        <f>IFERROR(__xludf.DUMMYFUNCTION("""COMPUTED_VALUE"""),"Montreal Victoire")</f>
        <v>Montreal Victoire</v>
      </c>
      <c r="J47" s="31">
        <f>IFERROR(__xludf.DUMMYFUNCTION("""COMPUTED_VALUE"""),0.0)</f>
        <v>0</v>
      </c>
      <c r="K47" s="32" t="str">
        <f>IFERROR(__xludf.DUMMYFUNCTION("""COMPUTED_VALUE"""),"Minnesota Frost")</f>
        <v>Minnesota Frost</v>
      </c>
      <c r="L47" s="31" t="b">
        <f>IFERROR(__xludf.DUMMYFUNCTION("""COMPUTED_VALUE"""),TRUE)</f>
        <v>1</v>
      </c>
      <c r="M47" s="33">
        <f>IFERROR(__xludf.DUMMYFUNCTION("""COMPUTED_VALUE"""),45706.0)</f>
        <v>45706</v>
      </c>
      <c r="N47" s="31" t="b">
        <f>IFERROR(__xludf.DUMMYFUNCTION("""COMPUTED_VALUE"""),FALSE)</f>
        <v>0</v>
      </c>
      <c r="O47" s="18" t="str">
        <f t="shared" si="2"/>
        <v>Win</v>
      </c>
      <c r="P47" s="18">
        <f t="shared" si="3"/>
        <v>1</v>
      </c>
      <c r="Q47" s="18" t="str">
        <f t="array" ref="Q47">if($F47="","",if($F47&lt;&gt;$F46,VLOOKUP($F47,{Index_Team!$A$2:$A$33,Index_Team!$D$2:$D$33},2,FALSE),Q46))</f>
        <v/>
      </c>
      <c r="R47" s="18" t="str">
        <f t="array" ref="R47">if($F47="","",if($F47&lt;&gt;$F46,VLOOKUP($F47,{Index_Team!$A$2:$A$33,Index_Team!$E$2:$E$33},2,FALSE),R46))</f>
        <v/>
      </c>
      <c r="S47" s="18">
        <f t="shared" ref="S47:T47" si="56">if($F47="","",if($F47&lt;&gt;$F46,0,V46))</f>
        <v>18</v>
      </c>
      <c r="T47" s="18">
        <f t="shared" si="56"/>
        <v>-2</v>
      </c>
      <c r="U47" s="18">
        <f t="shared" si="5"/>
        <v>-0.6666666667</v>
      </c>
      <c r="V47" s="18">
        <f t="shared" si="6"/>
        <v>19</v>
      </c>
      <c r="W47" s="18">
        <f t="shared" si="7"/>
        <v>1</v>
      </c>
      <c r="X47" s="18">
        <f t="shared" si="8"/>
        <v>0.3333333333</v>
      </c>
      <c r="Y47" s="18" t="str">
        <f t="shared" si="9"/>
        <v>solid</v>
      </c>
      <c r="Z47" s="18">
        <f>IFERROR(__xludf.DUMMYFUNCTION("if($F47="""","""",count(filter($S$2:$S888,$S$2:$S888=$S47,$T$2:$T888=$T47,$V$2:$V888=$V47,$W$2:$W888=$W47)))"),2.0)</f>
        <v>2</v>
      </c>
      <c r="AA47" s="18">
        <f>IFERROR(__xludf.DUMMYFUNCTION("if($F47="""","""",1+Z47-count(filter($S47:$S888,$S47:$S888=$S47,$T47:$T888=$T47,$V47:$V888=$V47,$W47:$W888=$W47)))"),1.0)</f>
        <v>1</v>
      </c>
      <c r="AB47" s="18">
        <f>IFERROR(__xludf.DUMMYFUNCTION("if($F47="""","""",count(filter($S$2:$S888,$S$2:$S888=$S47,$T$2:$T888=$T47,$V$2:$V888=$V47,$W$2:$W888=$W47,$Q$2:$Q888=$Q47)))"),2.0)</f>
        <v>2</v>
      </c>
      <c r="AC47" s="18">
        <f>IFERROR(__xludf.DUMMYFUNCTION("if($F47="""","""",1+AB47-count(filter($S47:$S888,$S47:$S888=$S47,$T47:$T888=$T47,$V47:$V888=$V47,$W47:$W888=$W47,$Q47:$Q888=$Q47)))"),1.0)</f>
        <v>1</v>
      </c>
      <c r="AD47" s="18">
        <f>IFERROR(__xludf.DUMMYFUNCTION("if($F47="""","""",count(filter($S$2:$S888,$S$2:$S888=$S47,$T$2:$T888=$T47,$V$2:$V888=$V47,$W$2:$W888=$W47,$R$2:$R888=$R47)))"),2.0)</f>
        <v>2</v>
      </c>
      <c r="AE47" s="18">
        <f>IFERROR(__xludf.DUMMYFUNCTION("if($F47="""","""",1+AD47-count(filter($S47:$S888,$S47:$S888=$S47,$T47:$T888=$T47,$V47:$V888=$V47,$W47:$W888=$W47,$R47:$R888=$R47)))"),1.0)</f>
        <v>1</v>
      </c>
      <c r="AF47" s="18">
        <f t="shared" si="10"/>
        <v>1</v>
      </c>
      <c r="AG47" s="18">
        <f t="shared" si="11"/>
        <v>1</v>
      </c>
      <c r="AH47" s="18">
        <f t="shared" si="12"/>
        <v>0.7853981634</v>
      </c>
    </row>
    <row r="48">
      <c r="A48" s="29"/>
      <c r="B48" s="29"/>
      <c r="C48" s="29"/>
      <c r="D48" s="37"/>
      <c r="E48" s="29"/>
      <c r="F48" s="30" t="str">
        <f>IFERROR(__xludf.DUMMYFUNCTION("""COMPUTED_VALUE"""),"Minnesota Frost")</f>
        <v>Minnesota Frost</v>
      </c>
      <c r="G48" s="30" t="str">
        <f>IFERROR(__xludf.DUMMYFUNCTION("""COMPUTED_VALUE"""),"Toronto Sceptres")</f>
        <v>Toronto Sceptres</v>
      </c>
      <c r="H48" s="31">
        <f>IFERROR(__xludf.DUMMYFUNCTION("""COMPUTED_VALUE"""),2.0)</f>
        <v>2</v>
      </c>
      <c r="I48" s="30" t="str">
        <f>IFERROR(__xludf.DUMMYFUNCTION("""COMPUTED_VALUE"""),"Minnesota Frost")</f>
        <v>Minnesota Frost</v>
      </c>
      <c r="J48" s="31">
        <f>IFERROR(__xludf.DUMMYFUNCTION("""COMPUTED_VALUE"""),1.0)</f>
        <v>1</v>
      </c>
      <c r="K48" s="32" t="str">
        <f>IFERROR(__xludf.DUMMYFUNCTION("""COMPUTED_VALUE"""),"Toronto Sceptres")</f>
        <v>Toronto Sceptres</v>
      </c>
      <c r="L48" s="31" t="b">
        <f>IFERROR(__xludf.DUMMYFUNCTION("""COMPUTED_VALUE"""),TRUE)</f>
        <v>1</v>
      </c>
      <c r="M48" s="33">
        <f>IFERROR(__xludf.DUMMYFUNCTION("""COMPUTED_VALUE"""),45711.0)</f>
        <v>45711</v>
      </c>
      <c r="N48" s="31" t="b">
        <f>IFERROR(__xludf.DUMMYFUNCTION("""COMPUTED_VALUE"""),FALSE)</f>
        <v>0</v>
      </c>
      <c r="O48" s="18" t="str">
        <f t="shared" si="2"/>
        <v>Loss</v>
      </c>
      <c r="P48" s="18">
        <f t="shared" si="3"/>
        <v>2</v>
      </c>
      <c r="Q48" s="18" t="str">
        <f t="array" ref="Q48">if($F48="","",if($F48&lt;&gt;$F47,VLOOKUP($F48,{Index_Team!$A$2:$A$33,Index_Team!$D$2:$D$33},2,FALSE),Q47))</f>
        <v/>
      </c>
      <c r="R48" s="18" t="str">
        <f t="array" ref="R48">if($F48="","",if($F48&lt;&gt;$F47,VLOOKUP($F48,{Index_Team!$A$2:$A$33,Index_Team!$E$2:$E$33},2,FALSE),R47))</f>
        <v/>
      </c>
      <c r="S48" s="18">
        <f t="shared" ref="S48:T48" si="57">if($F48="","",if($F48&lt;&gt;$F47,0,V47))</f>
        <v>19</v>
      </c>
      <c r="T48" s="18">
        <f t="shared" si="57"/>
        <v>1</v>
      </c>
      <c r="U48" s="18">
        <f t="shared" si="5"/>
        <v>0.3333333333</v>
      </c>
      <c r="V48" s="18">
        <f t="shared" si="6"/>
        <v>20</v>
      </c>
      <c r="W48" s="18">
        <f t="shared" si="7"/>
        <v>-2</v>
      </c>
      <c r="X48" s="18">
        <f t="shared" si="8"/>
        <v>-0.6666666667</v>
      </c>
      <c r="Y48" s="18" t="str">
        <f t="shared" si="9"/>
        <v>solid</v>
      </c>
      <c r="Z48" s="18">
        <f>IFERROR(__xludf.DUMMYFUNCTION("if($F48="""","""",count(filter($S$2:$S888,$S$2:$S888=$S48,$T$2:$T888=$T48,$V$2:$V888=$V48,$W$2:$W888=$W48)))"),1.0)</f>
        <v>1</v>
      </c>
      <c r="AA48" s="18">
        <f>IFERROR(__xludf.DUMMYFUNCTION("if($F48="""","""",1+Z48-count(filter($S48:$S888,$S48:$S888=$S48,$T48:$T888=$T48,$V48:$V888=$V48,$W48:$W888=$W48)))"),1.0)</f>
        <v>1</v>
      </c>
      <c r="AB48" s="18">
        <f>IFERROR(__xludf.DUMMYFUNCTION("if($F48="""","""",count(filter($S$2:$S888,$S$2:$S888=$S48,$T$2:$T888=$T48,$V$2:$V888=$V48,$W$2:$W888=$W48,$Q$2:$Q888=$Q48)))"),1.0)</f>
        <v>1</v>
      </c>
      <c r="AC48" s="18">
        <f>IFERROR(__xludf.DUMMYFUNCTION("if($F48="""","""",1+AB48-count(filter($S48:$S888,$S48:$S888=$S48,$T48:$T888=$T48,$V48:$V888=$V48,$W48:$W888=$W48,$Q48:$Q888=$Q48)))"),1.0)</f>
        <v>1</v>
      </c>
      <c r="AD48" s="18">
        <f>IFERROR(__xludf.DUMMYFUNCTION("if($F48="""","""",count(filter($S$2:$S888,$S$2:$S888=$S48,$T$2:$T888=$T48,$V$2:$V888=$V48,$W$2:$W888=$W48,$R$2:$R888=$R48)))"),1.0)</f>
        <v>1</v>
      </c>
      <c r="AE48" s="18">
        <f>IFERROR(__xludf.DUMMYFUNCTION("if($F48="""","""",1+AD48-count(filter($S48:$S888,$S48:$S888=$S48,$T48:$T888=$T48,$V48:$V888=$V48,$W48:$W888=$W48,$R48:$R888=$R48)))"),1.0)</f>
        <v>1</v>
      </c>
      <c r="AF48" s="18">
        <f t="shared" si="10"/>
        <v>1</v>
      </c>
      <c r="AG48" s="18">
        <f t="shared" si="11"/>
        <v>-1</v>
      </c>
      <c r="AH48" s="18">
        <f t="shared" si="12"/>
        <v>0.7853981634</v>
      </c>
    </row>
    <row r="49">
      <c r="A49" s="29"/>
      <c r="B49" s="29"/>
      <c r="C49" s="29"/>
      <c r="D49" s="37"/>
      <c r="E49" s="29"/>
      <c r="F49" s="30" t="str">
        <f>IFERROR(__xludf.DUMMYFUNCTION("""COMPUTED_VALUE"""),"Minnesota Frost")</f>
        <v>Minnesota Frost</v>
      </c>
      <c r="G49" s="30" t="str">
        <f>IFERROR(__xludf.DUMMYFUNCTION("""COMPUTED_VALUE"""),"Minnesota Frost")</f>
        <v>Minnesota Frost</v>
      </c>
      <c r="H49" s="31">
        <f>IFERROR(__xludf.DUMMYFUNCTION("""COMPUTED_VALUE"""),1.0)</f>
        <v>1</v>
      </c>
      <c r="I49" s="30" t="str">
        <f>IFERROR(__xludf.DUMMYFUNCTION("""COMPUTED_VALUE"""),"Montreal Victoire")</f>
        <v>Montreal Victoire</v>
      </c>
      <c r="J49" s="31">
        <f>IFERROR(__xludf.DUMMYFUNCTION("""COMPUTED_VALUE"""),2.0)</f>
        <v>2</v>
      </c>
      <c r="K49" s="32" t="str">
        <f>IFERROR(__xludf.DUMMYFUNCTION("""COMPUTED_VALUE"""),"Montreal Victoire")</f>
        <v>Montreal Victoire</v>
      </c>
      <c r="L49" s="31" t="b">
        <f>IFERROR(__xludf.DUMMYFUNCTION("""COMPUTED_VALUE"""),TRUE)</f>
        <v>1</v>
      </c>
      <c r="M49" s="33">
        <f>IFERROR(__xludf.DUMMYFUNCTION("""COMPUTED_VALUE"""),45721.0)</f>
        <v>45721</v>
      </c>
      <c r="N49" s="31" t="b">
        <f>IFERROR(__xludf.DUMMYFUNCTION("""COMPUTED_VALUE"""),TRUE)</f>
        <v>1</v>
      </c>
      <c r="O49" s="18" t="str">
        <f t="shared" si="2"/>
        <v>Loss</v>
      </c>
      <c r="P49" s="18">
        <f t="shared" si="3"/>
        <v>5</v>
      </c>
      <c r="Q49" s="18" t="str">
        <f t="array" ref="Q49">if($F49="","",if($F49&lt;&gt;$F48,VLOOKUP($F49,{Index_Team!$A$2:$A$33,Index_Team!$D$2:$D$33},2,FALSE),Q48))</f>
        <v/>
      </c>
      <c r="R49" s="18" t="str">
        <f t="array" ref="R49">if($F49="","",if($F49&lt;&gt;$F48,VLOOKUP($F49,{Index_Team!$A$2:$A$33,Index_Team!$E$2:$E$33},2,FALSE),R48))</f>
        <v/>
      </c>
      <c r="S49" s="18">
        <f t="shared" ref="S49:T49" si="58">if($F49="","",if($F49&lt;&gt;$F48,0,V48))</f>
        <v>20</v>
      </c>
      <c r="T49" s="18">
        <f t="shared" si="58"/>
        <v>-2</v>
      </c>
      <c r="U49" s="18">
        <f t="shared" si="5"/>
        <v>-0.6666666667</v>
      </c>
      <c r="V49" s="18">
        <f t="shared" si="6"/>
        <v>21</v>
      </c>
      <c r="W49" s="18">
        <f t="shared" si="7"/>
        <v>-3</v>
      </c>
      <c r="X49" s="18">
        <f t="shared" si="8"/>
        <v>-1</v>
      </c>
      <c r="Y49" s="18" t="str">
        <f t="shared" si="9"/>
        <v>solid</v>
      </c>
      <c r="Z49" s="18">
        <f>IFERROR(__xludf.DUMMYFUNCTION("if($F49="""","""",count(filter($S$2:$S888,$S$2:$S888=$S49,$T$2:$T888=$T49,$V$2:$V888=$V49,$W$2:$W888=$W49)))"),1.0)</f>
        <v>1</v>
      </c>
      <c r="AA49" s="18">
        <f>IFERROR(__xludf.DUMMYFUNCTION("if($F49="""","""",1+Z49-count(filter($S49:$S888,$S49:$S888=$S49,$T49:$T888=$T49,$V49:$V888=$V49,$W49:$W888=$W49)))"),1.0)</f>
        <v>1</v>
      </c>
      <c r="AB49" s="18">
        <f>IFERROR(__xludf.DUMMYFUNCTION("if($F49="""","""",count(filter($S$2:$S888,$S$2:$S888=$S49,$T$2:$T888=$T49,$V$2:$V888=$V49,$W$2:$W888=$W49,$Q$2:$Q888=$Q49)))"),1.0)</f>
        <v>1</v>
      </c>
      <c r="AC49" s="18">
        <f>IFERROR(__xludf.DUMMYFUNCTION("if($F49="""","""",1+AB49-count(filter($S49:$S888,$S49:$S888=$S49,$T49:$T888=$T49,$V49:$V888=$V49,$W49:$W888=$W49,$Q49:$Q888=$Q49)))"),1.0)</f>
        <v>1</v>
      </c>
      <c r="AD49" s="18">
        <f>IFERROR(__xludf.DUMMYFUNCTION("if($F49="""","""",count(filter($S$2:$S888,$S$2:$S888=$S49,$T$2:$T888=$T49,$V$2:$V888=$V49,$W$2:$W888=$W49,$R$2:$R888=$R49)))"),1.0)</f>
        <v>1</v>
      </c>
      <c r="AE49" s="18">
        <f>IFERROR(__xludf.DUMMYFUNCTION("if($F49="""","""",1+AD49-count(filter($S49:$S888,$S49:$S888=$S49,$T49:$T888=$T49,$V49:$V888=$V49,$W49:$W888=$W49,$R49:$R888=$R49)))"),1.0)</f>
        <v>1</v>
      </c>
      <c r="AF49" s="18">
        <f t="shared" si="10"/>
        <v>1</v>
      </c>
      <c r="AG49" s="18">
        <f t="shared" si="11"/>
        <v>-0.3333333333</v>
      </c>
      <c r="AH49" s="18">
        <f t="shared" si="12"/>
        <v>0.3217505544</v>
      </c>
    </row>
    <row r="50">
      <c r="A50" s="29"/>
      <c r="B50" s="29"/>
      <c r="C50" s="29"/>
      <c r="D50" s="37"/>
      <c r="E50" s="29"/>
      <c r="F50" s="30" t="str">
        <f>IFERROR(__xludf.DUMMYFUNCTION("""COMPUTED_VALUE"""),"Minnesota Frost")</f>
        <v>Minnesota Frost</v>
      </c>
      <c r="G50" s="30" t="str">
        <f>IFERROR(__xludf.DUMMYFUNCTION("""COMPUTED_VALUE"""),"Ottawa Charge")</f>
        <v>Ottawa Charge</v>
      </c>
      <c r="H50" s="31">
        <f>IFERROR(__xludf.DUMMYFUNCTION("""COMPUTED_VALUE"""),0.0)</f>
        <v>0</v>
      </c>
      <c r="I50" s="30" t="str">
        <f>IFERROR(__xludf.DUMMYFUNCTION("""COMPUTED_VALUE"""),"Minnesota Frost")</f>
        <v>Minnesota Frost</v>
      </c>
      <c r="J50" s="31">
        <f>IFERROR(__xludf.DUMMYFUNCTION("""COMPUTED_VALUE"""),5.0)</f>
        <v>5</v>
      </c>
      <c r="K50" s="32" t="str">
        <f>IFERROR(__xludf.DUMMYFUNCTION("""COMPUTED_VALUE"""),"Minnesota Frost")</f>
        <v>Minnesota Frost</v>
      </c>
      <c r="L50" s="31" t="b">
        <f>IFERROR(__xludf.DUMMYFUNCTION("""COMPUTED_VALUE"""),TRUE)</f>
        <v>1</v>
      </c>
      <c r="M50" s="33">
        <f>IFERROR(__xludf.DUMMYFUNCTION("""COMPUTED_VALUE"""),45724.0)</f>
        <v>45724</v>
      </c>
      <c r="N50" s="31" t="b">
        <f>IFERROR(__xludf.DUMMYFUNCTION("""COMPUTED_VALUE"""),FALSE)</f>
        <v>0</v>
      </c>
      <c r="O50" s="18" t="str">
        <f t="shared" si="2"/>
        <v>Win</v>
      </c>
      <c r="P50" s="18">
        <f t="shared" si="3"/>
        <v>1</v>
      </c>
      <c r="Q50" s="18" t="str">
        <f t="array" ref="Q50">if($F50="","",if($F50&lt;&gt;$F49,VLOOKUP($F50,{Index_Team!$A$2:$A$33,Index_Team!$D$2:$D$33},2,FALSE),Q49))</f>
        <v/>
      </c>
      <c r="R50" s="18" t="str">
        <f t="array" ref="R50">if($F50="","",if($F50&lt;&gt;$F49,VLOOKUP($F50,{Index_Team!$A$2:$A$33,Index_Team!$E$2:$E$33},2,FALSE),R49))</f>
        <v/>
      </c>
      <c r="S50" s="18">
        <f t="shared" ref="S50:T50" si="59">if($F50="","",if($F50&lt;&gt;$F49,0,V49))</f>
        <v>21</v>
      </c>
      <c r="T50" s="18">
        <f t="shared" si="59"/>
        <v>-3</v>
      </c>
      <c r="U50" s="18">
        <f t="shared" si="5"/>
        <v>-1</v>
      </c>
      <c r="V50" s="18">
        <f t="shared" si="6"/>
        <v>22</v>
      </c>
      <c r="W50" s="18">
        <f t="shared" si="7"/>
        <v>0</v>
      </c>
      <c r="X50" s="18">
        <f t="shared" si="8"/>
        <v>0</v>
      </c>
      <c r="Y50" s="18" t="str">
        <f t="shared" si="9"/>
        <v>solid</v>
      </c>
      <c r="Z50" s="18">
        <f>IFERROR(__xludf.DUMMYFUNCTION("if($F50="""","""",count(filter($S$2:$S888,$S$2:$S888=$S50,$T$2:$T888=$T50,$V$2:$V888=$V50,$W$2:$W888=$W50)))"),1.0)</f>
        <v>1</v>
      </c>
      <c r="AA50" s="18">
        <f>IFERROR(__xludf.DUMMYFUNCTION("if($F50="""","""",1+Z50-count(filter($S50:$S888,$S50:$S888=$S50,$T50:$T888=$T50,$V50:$V888=$V50,$W50:$W888=$W50)))"),1.0)</f>
        <v>1</v>
      </c>
      <c r="AB50" s="18">
        <f>IFERROR(__xludf.DUMMYFUNCTION("if($F50="""","""",count(filter($S$2:$S888,$S$2:$S888=$S50,$T$2:$T888=$T50,$V$2:$V888=$V50,$W$2:$W888=$W50,$Q$2:$Q888=$Q50)))"),1.0)</f>
        <v>1</v>
      </c>
      <c r="AC50" s="18">
        <f>IFERROR(__xludf.DUMMYFUNCTION("if($F50="""","""",1+AB50-count(filter($S50:$S888,$S50:$S888=$S50,$T50:$T888=$T50,$V50:$V888=$V50,$W50:$W888=$W50,$Q50:$Q888=$Q50)))"),1.0)</f>
        <v>1</v>
      </c>
      <c r="AD50" s="18">
        <f>IFERROR(__xludf.DUMMYFUNCTION("if($F50="""","""",count(filter($S$2:$S888,$S$2:$S888=$S50,$T$2:$T888=$T50,$V$2:$V888=$V50,$W$2:$W888=$W50,$R$2:$R888=$R50)))"),1.0)</f>
        <v>1</v>
      </c>
      <c r="AE50" s="18">
        <f>IFERROR(__xludf.DUMMYFUNCTION("if($F50="""","""",1+AD50-count(filter($S50:$S888,$S50:$S888=$S50,$T50:$T888=$T50,$V50:$V888=$V50,$W50:$W888=$W50,$R50:$R888=$R50)))"),1.0)</f>
        <v>1</v>
      </c>
      <c r="AF50" s="18">
        <f t="shared" si="10"/>
        <v>1</v>
      </c>
      <c r="AG50" s="18">
        <f t="shared" si="11"/>
        <v>1</v>
      </c>
      <c r="AH50" s="18">
        <f t="shared" si="12"/>
        <v>0.7853981634</v>
      </c>
    </row>
    <row r="51">
      <c r="A51" s="29"/>
      <c r="B51" s="29"/>
      <c r="C51" s="29"/>
      <c r="D51" s="37"/>
      <c r="E51" s="29"/>
      <c r="F51" s="30" t="str">
        <f>IFERROR(__xludf.DUMMYFUNCTION("""COMPUTED_VALUE"""),"Minnesota Frost")</f>
        <v>Minnesota Frost</v>
      </c>
      <c r="G51" s="30" t="str">
        <f>IFERROR(__xludf.DUMMYFUNCTION("""COMPUTED_VALUE"""),"Minnesota Frost")</f>
        <v>Minnesota Frost</v>
      </c>
      <c r="H51" s="31">
        <f>IFERROR(__xludf.DUMMYFUNCTION("""COMPUTED_VALUE"""),2.0)</f>
        <v>2</v>
      </c>
      <c r="I51" s="30" t="str">
        <f>IFERROR(__xludf.DUMMYFUNCTION("""COMPUTED_VALUE"""),"Toronto Sceptres")</f>
        <v>Toronto Sceptres</v>
      </c>
      <c r="J51" s="31">
        <f>IFERROR(__xludf.DUMMYFUNCTION("""COMPUTED_VALUE"""),1.0)</f>
        <v>1</v>
      </c>
      <c r="K51" s="32" t="str">
        <f>IFERROR(__xludf.DUMMYFUNCTION("""COMPUTED_VALUE"""),"Minnesota Frost")</f>
        <v>Minnesota Frost</v>
      </c>
      <c r="L51" s="31" t="b">
        <f>IFERROR(__xludf.DUMMYFUNCTION("""COMPUTED_VALUE"""),TRUE)</f>
        <v>1</v>
      </c>
      <c r="M51" s="33">
        <f>IFERROR(__xludf.DUMMYFUNCTION("""COMPUTED_VALUE"""),45726.0)</f>
        <v>45726</v>
      </c>
      <c r="N51" s="31" t="b">
        <f>IFERROR(__xludf.DUMMYFUNCTION("""COMPUTED_VALUE"""),TRUE)</f>
        <v>1</v>
      </c>
      <c r="O51" s="18" t="str">
        <f t="shared" si="2"/>
        <v>Win</v>
      </c>
      <c r="P51" s="18">
        <f t="shared" si="3"/>
        <v>4</v>
      </c>
      <c r="Q51" s="18" t="str">
        <f t="array" ref="Q51">if($F51="","",if($F51&lt;&gt;$F50,VLOOKUP($F51,{Index_Team!$A$2:$A$33,Index_Team!$D$2:$D$33},2,FALSE),Q50))</f>
        <v/>
      </c>
      <c r="R51" s="18" t="str">
        <f t="array" ref="R51">if($F51="","",if($F51&lt;&gt;$F50,VLOOKUP($F51,{Index_Team!$A$2:$A$33,Index_Team!$E$2:$E$33},2,FALSE),R50))</f>
        <v/>
      </c>
      <c r="S51" s="18">
        <f t="shared" ref="S51:T51" si="60">if($F51="","",if($F51&lt;&gt;$F50,0,V50))</f>
        <v>22</v>
      </c>
      <c r="T51" s="18">
        <f t="shared" si="60"/>
        <v>0</v>
      </c>
      <c r="U51" s="18">
        <f t="shared" si="5"/>
        <v>0</v>
      </c>
      <c r="V51" s="18">
        <f t="shared" si="6"/>
        <v>23</v>
      </c>
      <c r="W51" s="18">
        <f t="shared" si="7"/>
        <v>1</v>
      </c>
      <c r="X51" s="18">
        <f t="shared" si="8"/>
        <v>0.3333333333</v>
      </c>
      <c r="Y51" s="18" t="str">
        <f t="shared" si="9"/>
        <v>solid</v>
      </c>
      <c r="Z51" s="18">
        <f>IFERROR(__xludf.DUMMYFUNCTION("if($F51="""","""",count(filter($S$2:$S888,$S$2:$S888=$S51,$T$2:$T888=$T51,$V$2:$V888=$V51,$W$2:$W888=$W51)))"),1.0)</f>
        <v>1</v>
      </c>
      <c r="AA51" s="18">
        <f>IFERROR(__xludf.DUMMYFUNCTION("if($F51="""","""",1+Z51-count(filter($S51:$S888,$S51:$S888=$S51,$T51:$T888=$T51,$V51:$V888=$V51,$W51:$W888=$W51)))"),1.0)</f>
        <v>1</v>
      </c>
      <c r="AB51" s="18">
        <f>IFERROR(__xludf.DUMMYFUNCTION("if($F51="""","""",count(filter($S$2:$S888,$S$2:$S888=$S51,$T$2:$T888=$T51,$V$2:$V888=$V51,$W$2:$W888=$W51,$Q$2:$Q888=$Q51)))"),1.0)</f>
        <v>1</v>
      </c>
      <c r="AC51" s="18">
        <f>IFERROR(__xludf.DUMMYFUNCTION("if($F51="""","""",1+AB51-count(filter($S51:$S888,$S51:$S888=$S51,$T51:$T888=$T51,$V51:$V888=$V51,$W51:$W888=$W51,$Q51:$Q888=$Q51)))"),1.0)</f>
        <v>1</v>
      </c>
      <c r="AD51" s="18">
        <f>IFERROR(__xludf.DUMMYFUNCTION("if($F51="""","""",count(filter($S$2:$S888,$S$2:$S888=$S51,$T$2:$T888=$T51,$V$2:$V888=$V51,$W$2:$W888=$W51,$R$2:$R888=$R51)))"),1.0)</f>
        <v>1</v>
      </c>
      <c r="AE51" s="18">
        <f>IFERROR(__xludf.DUMMYFUNCTION("if($F51="""","""",1+AD51-count(filter($S51:$S888,$S51:$S888=$S51,$T51:$T888=$T51,$V51:$V888=$V51,$W51:$W888=$W51,$R51:$R888=$R51)))"),1.0)</f>
        <v>1</v>
      </c>
      <c r="AF51" s="18">
        <f t="shared" si="10"/>
        <v>1</v>
      </c>
      <c r="AG51" s="18">
        <f t="shared" si="11"/>
        <v>0.3333333333</v>
      </c>
      <c r="AH51" s="18">
        <f t="shared" si="12"/>
        <v>0.3217505544</v>
      </c>
    </row>
    <row r="52">
      <c r="A52" s="29"/>
      <c r="B52" s="29"/>
      <c r="C52" s="29"/>
      <c r="D52" s="37"/>
      <c r="E52" s="29"/>
      <c r="F52" s="30" t="str">
        <f>IFERROR(__xludf.DUMMYFUNCTION("""COMPUTED_VALUE"""),"Minnesota Frost")</f>
        <v>Minnesota Frost</v>
      </c>
      <c r="G52" s="30" t="str">
        <f>IFERROR(__xludf.DUMMYFUNCTION("""COMPUTED_VALUE"""),"Minnesota Frost")</f>
        <v>Minnesota Frost</v>
      </c>
      <c r="H52" s="31">
        <f>IFERROR(__xludf.DUMMYFUNCTION("""COMPUTED_VALUE"""),2.0)</f>
        <v>2</v>
      </c>
      <c r="I52" s="30" t="str">
        <f>IFERROR(__xludf.DUMMYFUNCTION("""COMPUTED_VALUE"""),"Ottawa Charge")</f>
        <v>Ottawa Charge</v>
      </c>
      <c r="J52" s="31">
        <f>IFERROR(__xludf.DUMMYFUNCTION("""COMPUTED_VALUE"""),3.0)</f>
        <v>3</v>
      </c>
      <c r="K52" s="32" t="str">
        <f>IFERROR(__xludf.DUMMYFUNCTION("""COMPUTED_VALUE"""),"Ottawa Charge")</f>
        <v>Ottawa Charge</v>
      </c>
      <c r="L52" s="31" t="b">
        <f>IFERROR(__xludf.DUMMYFUNCTION("""COMPUTED_VALUE"""),TRUE)</f>
        <v>1</v>
      </c>
      <c r="M52" s="33">
        <f>IFERROR(__xludf.DUMMYFUNCTION("""COMPUTED_VALUE"""),45728.0)</f>
        <v>45728</v>
      </c>
      <c r="N52" s="31" t="b">
        <f>IFERROR(__xludf.DUMMYFUNCTION("""COMPUTED_VALUE"""),FALSE)</f>
        <v>0</v>
      </c>
      <c r="O52" s="18" t="str">
        <f t="shared" si="2"/>
        <v>Loss</v>
      </c>
      <c r="P52" s="18">
        <f t="shared" si="3"/>
        <v>2</v>
      </c>
      <c r="Q52" s="18" t="str">
        <f t="array" ref="Q52">if($F52="","",if($F52&lt;&gt;$F51,VLOOKUP($F52,{Index_Team!$A$2:$A$33,Index_Team!$D$2:$D$33},2,FALSE),Q51))</f>
        <v/>
      </c>
      <c r="R52" s="18" t="str">
        <f t="array" ref="R52">if($F52="","",if($F52&lt;&gt;$F51,VLOOKUP($F52,{Index_Team!$A$2:$A$33,Index_Team!$E$2:$E$33},2,FALSE),R51))</f>
        <v/>
      </c>
      <c r="S52" s="18">
        <f t="shared" ref="S52:T52" si="61">if($F52="","",if($F52&lt;&gt;$F51,0,V51))</f>
        <v>23</v>
      </c>
      <c r="T52" s="18">
        <f t="shared" si="61"/>
        <v>1</v>
      </c>
      <c r="U52" s="18">
        <f t="shared" si="5"/>
        <v>0.3333333333</v>
      </c>
      <c r="V52" s="18">
        <f t="shared" si="6"/>
        <v>24</v>
      </c>
      <c r="W52" s="18">
        <f t="shared" si="7"/>
        <v>-2</v>
      </c>
      <c r="X52" s="18">
        <f t="shared" si="8"/>
        <v>-0.6666666667</v>
      </c>
      <c r="Y52" s="18" t="str">
        <f t="shared" si="9"/>
        <v>solid</v>
      </c>
      <c r="Z52" s="18">
        <f>IFERROR(__xludf.DUMMYFUNCTION("if($F52="""","""",count(filter($S$2:$S888,$S$2:$S888=$S52,$T$2:$T888=$T52,$V$2:$V888=$V52,$W$2:$W888=$W52)))"),1.0)</f>
        <v>1</v>
      </c>
      <c r="AA52" s="18">
        <f>IFERROR(__xludf.DUMMYFUNCTION("if($F52="""","""",1+Z52-count(filter($S52:$S888,$S52:$S888=$S52,$T52:$T888=$T52,$V52:$V888=$V52,$W52:$W888=$W52)))"),1.0)</f>
        <v>1</v>
      </c>
      <c r="AB52" s="18">
        <f>IFERROR(__xludf.DUMMYFUNCTION("if($F52="""","""",count(filter($S$2:$S888,$S$2:$S888=$S52,$T$2:$T888=$T52,$V$2:$V888=$V52,$W$2:$W888=$W52,$Q$2:$Q888=$Q52)))"),1.0)</f>
        <v>1</v>
      </c>
      <c r="AC52" s="18">
        <f>IFERROR(__xludf.DUMMYFUNCTION("if($F52="""","""",1+AB52-count(filter($S52:$S888,$S52:$S888=$S52,$T52:$T888=$T52,$V52:$V888=$V52,$W52:$W888=$W52,$Q52:$Q888=$Q52)))"),1.0)</f>
        <v>1</v>
      </c>
      <c r="AD52" s="18">
        <f>IFERROR(__xludf.DUMMYFUNCTION("if($F52="""","""",count(filter($S$2:$S888,$S$2:$S888=$S52,$T$2:$T888=$T52,$V$2:$V888=$V52,$W$2:$W888=$W52,$R$2:$R888=$R52)))"),1.0)</f>
        <v>1</v>
      </c>
      <c r="AE52" s="18">
        <f>IFERROR(__xludf.DUMMYFUNCTION("if($F52="""","""",1+AD52-count(filter($S52:$S888,$S52:$S888=$S52,$T52:$T888=$T52,$V52:$V888=$V52,$W52:$W888=$W52,$R52:$R888=$R52)))"),1.0)</f>
        <v>1</v>
      </c>
      <c r="AF52" s="18">
        <f t="shared" si="10"/>
        <v>1</v>
      </c>
      <c r="AG52" s="18">
        <f t="shared" si="11"/>
        <v>-1</v>
      </c>
      <c r="AH52" s="18">
        <f t="shared" si="12"/>
        <v>0.7853981634</v>
      </c>
    </row>
    <row r="53">
      <c r="A53" s="29"/>
      <c r="B53" s="29"/>
      <c r="C53" s="29"/>
      <c r="D53" s="37"/>
      <c r="E53" s="29"/>
      <c r="F53" s="30" t="str">
        <f>IFERROR(__xludf.DUMMYFUNCTION("""COMPUTED_VALUE"""),"Minnesota Frost")</f>
        <v>Minnesota Frost</v>
      </c>
      <c r="G53" s="30" t="str">
        <f>IFERROR(__xludf.DUMMYFUNCTION("""COMPUTED_VALUE"""),"Minnesota Frost")</f>
        <v>Minnesota Frost</v>
      </c>
      <c r="H53" s="31">
        <f>IFERROR(__xludf.DUMMYFUNCTION("""COMPUTED_VALUE"""),1.0)</f>
        <v>1</v>
      </c>
      <c r="I53" s="30" t="str">
        <f>IFERROR(__xludf.DUMMYFUNCTION("""COMPUTED_VALUE"""),"New York Sirens")</f>
        <v>New York Sirens</v>
      </c>
      <c r="J53" s="31">
        <f>IFERROR(__xludf.DUMMYFUNCTION("""COMPUTED_VALUE"""),4.0)</f>
        <v>4</v>
      </c>
      <c r="K53" s="32" t="str">
        <f>IFERROR(__xludf.DUMMYFUNCTION("""COMPUTED_VALUE"""),"New York Sirens")</f>
        <v>New York Sirens</v>
      </c>
      <c r="L53" s="31" t="b">
        <f>IFERROR(__xludf.DUMMYFUNCTION("""COMPUTED_VALUE"""),TRUE)</f>
        <v>1</v>
      </c>
      <c r="M53" s="33">
        <f>IFERROR(__xludf.DUMMYFUNCTION("""COMPUTED_VALUE"""),45733.0)</f>
        <v>45733</v>
      </c>
      <c r="N53" s="31" t="b">
        <f>IFERROR(__xludf.DUMMYFUNCTION("""COMPUTED_VALUE"""),FALSE)</f>
        <v>0</v>
      </c>
      <c r="O53" s="18" t="str">
        <f t="shared" si="2"/>
        <v>Loss</v>
      </c>
      <c r="P53" s="18">
        <f t="shared" si="3"/>
        <v>2</v>
      </c>
      <c r="Q53" s="18" t="str">
        <f t="array" ref="Q53">if($F53="","",if($F53&lt;&gt;$F52,VLOOKUP($F53,{Index_Team!$A$2:$A$33,Index_Team!$D$2:$D$33},2,FALSE),Q52))</f>
        <v/>
      </c>
      <c r="R53" s="18" t="str">
        <f t="array" ref="R53">if($F53="","",if($F53&lt;&gt;$F52,VLOOKUP($F53,{Index_Team!$A$2:$A$33,Index_Team!$E$2:$E$33},2,FALSE),R52))</f>
        <v/>
      </c>
      <c r="S53" s="18">
        <f t="shared" ref="S53:T53" si="62">if($F53="","",if($F53&lt;&gt;$F52,0,V52))</f>
        <v>24</v>
      </c>
      <c r="T53" s="18">
        <f t="shared" si="62"/>
        <v>-2</v>
      </c>
      <c r="U53" s="18">
        <f t="shared" si="5"/>
        <v>-0.6666666667</v>
      </c>
      <c r="V53" s="18">
        <f t="shared" si="6"/>
        <v>25</v>
      </c>
      <c r="W53" s="18">
        <f t="shared" si="7"/>
        <v>-5</v>
      </c>
      <c r="X53" s="18">
        <f t="shared" si="8"/>
        <v>-1.666666667</v>
      </c>
      <c r="Y53" s="18" t="str">
        <f t="shared" si="9"/>
        <v>solid</v>
      </c>
      <c r="Z53" s="18">
        <f>IFERROR(__xludf.DUMMYFUNCTION("if($F53="""","""",count(filter($S$2:$S888,$S$2:$S888=$S53,$T$2:$T888=$T53,$V$2:$V888=$V53,$W$2:$W888=$W53)))"),1.0)</f>
        <v>1</v>
      </c>
      <c r="AA53" s="18">
        <f>IFERROR(__xludf.DUMMYFUNCTION("if($F53="""","""",1+Z53-count(filter($S53:$S888,$S53:$S888=$S53,$T53:$T888=$T53,$V53:$V888=$V53,$W53:$W888=$W53)))"),1.0)</f>
        <v>1</v>
      </c>
      <c r="AB53" s="18">
        <f>IFERROR(__xludf.DUMMYFUNCTION("if($F53="""","""",count(filter($S$2:$S888,$S$2:$S888=$S53,$T$2:$T888=$T53,$V$2:$V888=$V53,$W$2:$W888=$W53,$Q$2:$Q888=$Q53)))"),1.0)</f>
        <v>1</v>
      </c>
      <c r="AC53" s="18">
        <f>IFERROR(__xludf.DUMMYFUNCTION("if($F53="""","""",1+AB53-count(filter($S53:$S888,$S53:$S888=$S53,$T53:$T888=$T53,$V53:$V888=$V53,$W53:$W888=$W53,$Q53:$Q888=$Q53)))"),1.0)</f>
        <v>1</v>
      </c>
      <c r="AD53" s="18">
        <f>IFERROR(__xludf.DUMMYFUNCTION("if($F53="""","""",count(filter($S$2:$S888,$S$2:$S888=$S53,$T$2:$T888=$T53,$V$2:$V888=$V53,$W$2:$W888=$W53,$R$2:$R888=$R53)))"),1.0)</f>
        <v>1</v>
      </c>
      <c r="AE53" s="18">
        <f>IFERROR(__xludf.DUMMYFUNCTION("if($F53="""","""",1+AD53-count(filter($S53:$S888,$S53:$S888=$S53,$T53:$T888=$T53,$V53:$V888=$V53,$W53:$W888=$W53,$R53:$R888=$R53)))"),1.0)</f>
        <v>1</v>
      </c>
      <c r="AF53" s="18">
        <f t="shared" si="10"/>
        <v>1</v>
      </c>
      <c r="AG53" s="18">
        <f t="shared" si="11"/>
        <v>-1</v>
      </c>
      <c r="AH53" s="18">
        <f t="shared" si="12"/>
        <v>0.7853981634</v>
      </c>
    </row>
    <row r="54">
      <c r="A54" s="29"/>
      <c r="B54" s="29"/>
      <c r="C54" s="29"/>
      <c r="D54" s="37"/>
      <c r="E54" s="29"/>
      <c r="F54" s="30" t="str">
        <f>IFERROR(__xludf.DUMMYFUNCTION("""COMPUTED_VALUE"""),"Minnesota Frost")</f>
        <v>Minnesota Frost</v>
      </c>
      <c r="G54" s="30" t="str">
        <f>IFERROR(__xludf.DUMMYFUNCTION("""COMPUTED_VALUE"""),"Montreal Victoire")</f>
        <v>Montreal Victoire</v>
      </c>
      <c r="H54" s="31">
        <f>IFERROR(__xludf.DUMMYFUNCTION("""COMPUTED_VALUE"""),4.0)</f>
        <v>4</v>
      </c>
      <c r="I54" s="30" t="str">
        <f>IFERROR(__xludf.DUMMYFUNCTION("""COMPUTED_VALUE"""),"Minnesota Frost")</f>
        <v>Minnesota Frost</v>
      </c>
      <c r="J54" s="31">
        <f>IFERROR(__xludf.DUMMYFUNCTION("""COMPUTED_VALUE"""),1.0)</f>
        <v>1</v>
      </c>
      <c r="K54" s="32" t="str">
        <f>IFERROR(__xludf.DUMMYFUNCTION("""COMPUTED_VALUE"""),"Montreal Victoire")</f>
        <v>Montreal Victoire</v>
      </c>
      <c r="L54" s="31" t="b">
        <f>IFERROR(__xludf.DUMMYFUNCTION("""COMPUTED_VALUE"""),TRUE)</f>
        <v>1</v>
      </c>
      <c r="M54" s="33">
        <f>IFERROR(__xludf.DUMMYFUNCTION("""COMPUTED_VALUE"""),45743.0)</f>
        <v>45743</v>
      </c>
      <c r="N54" s="31" t="b">
        <f>IFERROR(__xludf.DUMMYFUNCTION("""COMPUTED_VALUE"""),FALSE)</f>
        <v>0</v>
      </c>
      <c r="O54" s="18" t="str">
        <f t="shared" si="2"/>
        <v>Loss</v>
      </c>
      <c r="P54" s="18">
        <f t="shared" si="3"/>
        <v>2</v>
      </c>
      <c r="Q54" s="18" t="str">
        <f t="array" ref="Q54">if($F54="","",if($F54&lt;&gt;$F53,VLOOKUP($F54,{Index_Team!$A$2:$A$33,Index_Team!$D$2:$D$33},2,FALSE),Q53))</f>
        <v/>
      </c>
      <c r="R54" s="18" t="str">
        <f t="array" ref="R54">if($F54="","",if($F54&lt;&gt;$F53,VLOOKUP($F54,{Index_Team!$A$2:$A$33,Index_Team!$E$2:$E$33},2,FALSE),R53))</f>
        <v/>
      </c>
      <c r="S54" s="18">
        <f t="shared" ref="S54:T54" si="63">if($F54="","",if($F54&lt;&gt;$F53,0,V53))</f>
        <v>25</v>
      </c>
      <c r="T54" s="18">
        <f t="shared" si="63"/>
        <v>-5</v>
      </c>
      <c r="U54" s="18">
        <f t="shared" si="5"/>
        <v>-1.666666667</v>
      </c>
      <c r="V54" s="18">
        <f t="shared" si="6"/>
        <v>26</v>
      </c>
      <c r="W54" s="18">
        <f t="shared" si="7"/>
        <v>-8</v>
      </c>
      <c r="X54" s="18">
        <f t="shared" si="8"/>
        <v>-2.666666667</v>
      </c>
      <c r="Y54" s="18" t="str">
        <f t="shared" si="9"/>
        <v>solid</v>
      </c>
      <c r="Z54" s="18">
        <f>IFERROR(__xludf.DUMMYFUNCTION("if($F54="""","""",count(filter($S$2:$S888,$S$2:$S888=$S54,$T$2:$T888=$T54,$V$2:$V888=$V54,$W$2:$W888=$W54)))"),1.0)</f>
        <v>1</v>
      </c>
      <c r="AA54" s="18">
        <f>IFERROR(__xludf.DUMMYFUNCTION("if($F54="""","""",1+Z54-count(filter($S54:$S888,$S54:$S888=$S54,$T54:$T888=$T54,$V54:$V888=$V54,$W54:$W888=$W54)))"),1.0)</f>
        <v>1</v>
      </c>
      <c r="AB54" s="18">
        <f>IFERROR(__xludf.DUMMYFUNCTION("if($F54="""","""",count(filter($S$2:$S888,$S$2:$S888=$S54,$T$2:$T888=$T54,$V$2:$V888=$V54,$W$2:$W888=$W54,$Q$2:$Q888=$Q54)))"),1.0)</f>
        <v>1</v>
      </c>
      <c r="AC54" s="18">
        <f>IFERROR(__xludf.DUMMYFUNCTION("if($F54="""","""",1+AB54-count(filter($S54:$S888,$S54:$S888=$S54,$T54:$T888=$T54,$V54:$V888=$V54,$W54:$W888=$W54,$Q54:$Q888=$Q54)))"),1.0)</f>
        <v>1</v>
      </c>
      <c r="AD54" s="18">
        <f>IFERROR(__xludf.DUMMYFUNCTION("if($F54="""","""",count(filter($S$2:$S888,$S$2:$S888=$S54,$T$2:$T888=$T54,$V$2:$V888=$V54,$W$2:$W888=$W54,$R$2:$R888=$R54)))"),1.0)</f>
        <v>1</v>
      </c>
      <c r="AE54" s="18">
        <f>IFERROR(__xludf.DUMMYFUNCTION("if($F54="""","""",1+AD54-count(filter($S54:$S888,$S54:$S888=$S54,$T54:$T888=$T54,$V54:$V888=$V54,$W54:$W888=$W54,$R54:$R888=$R54)))"),1.0)</f>
        <v>1</v>
      </c>
      <c r="AF54" s="18">
        <f t="shared" si="10"/>
        <v>1</v>
      </c>
      <c r="AG54" s="18">
        <f t="shared" si="11"/>
        <v>-1</v>
      </c>
      <c r="AH54" s="18">
        <f t="shared" si="12"/>
        <v>0.7853981634</v>
      </c>
    </row>
    <row r="55">
      <c r="A55" s="29"/>
      <c r="B55" s="29"/>
      <c r="C55" s="29"/>
      <c r="D55" s="37"/>
      <c r="E55" s="29"/>
      <c r="F55" s="30" t="str">
        <f>IFERROR(__xludf.DUMMYFUNCTION("""COMPUTED_VALUE"""),"Minnesota Frost")</f>
        <v>Minnesota Frost</v>
      </c>
      <c r="G55" s="30" t="str">
        <f>IFERROR(__xludf.DUMMYFUNCTION("""COMPUTED_VALUE"""),"Toronto Sceptres")</f>
        <v>Toronto Sceptres</v>
      </c>
      <c r="H55" s="31">
        <f>IFERROR(__xludf.DUMMYFUNCTION("""COMPUTED_VALUE"""),2.0)</f>
        <v>2</v>
      </c>
      <c r="I55" s="30" t="str">
        <f>IFERROR(__xludf.DUMMYFUNCTION("""COMPUTED_VALUE"""),"Minnesota Frost")</f>
        <v>Minnesota Frost</v>
      </c>
      <c r="J55" s="31">
        <f>IFERROR(__xludf.DUMMYFUNCTION("""COMPUTED_VALUE"""),5.0)</f>
        <v>5</v>
      </c>
      <c r="K55" s="32" t="str">
        <f>IFERROR(__xludf.DUMMYFUNCTION("""COMPUTED_VALUE"""),"Minnesota Frost")</f>
        <v>Minnesota Frost</v>
      </c>
      <c r="L55" s="31" t="b">
        <f>IFERROR(__xludf.DUMMYFUNCTION("""COMPUTED_VALUE"""),TRUE)</f>
        <v>1</v>
      </c>
      <c r="M55" s="33">
        <f>IFERROR(__xludf.DUMMYFUNCTION("""COMPUTED_VALUE"""),45747.0)</f>
        <v>45747</v>
      </c>
      <c r="N55" s="31" t="b">
        <f>IFERROR(__xludf.DUMMYFUNCTION("""COMPUTED_VALUE"""),FALSE)</f>
        <v>0</v>
      </c>
      <c r="O55" s="18" t="str">
        <f t="shared" si="2"/>
        <v>Win</v>
      </c>
      <c r="P55" s="18">
        <f t="shared" si="3"/>
        <v>1</v>
      </c>
      <c r="Q55" s="18" t="str">
        <f t="array" ref="Q55">if($F55="","",if($F55&lt;&gt;$F54,VLOOKUP($F55,{Index_Team!$A$2:$A$33,Index_Team!$D$2:$D$33},2,FALSE),Q54))</f>
        <v/>
      </c>
      <c r="R55" s="18" t="str">
        <f t="array" ref="R55">if($F55="","",if($F55&lt;&gt;$F54,VLOOKUP($F55,{Index_Team!$A$2:$A$33,Index_Team!$E$2:$E$33},2,FALSE),R54))</f>
        <v/>
      </c>
      <c r="S55" s="18">
        <f t="shared" ref="S55:T55" si="64">if($F55="","",if($F55&lt;&gt;$F54,0,V54))</f>
        <v>26</v>
      </c>
      <c r="T55" s="18">
        <f t="shared" si="64"/>
        <v>-8</v>
      </c>
      <c r="U55" s="18">
        <f t="shared" si="5"/>
        <v>-2.666666667</v>
      </c>
      <c r="V55" s="18">
        <f t="shared" si="6"/>
        <v>27</v>
      </c>
      <c r="W55" s="18">
        <f t="shared" si="7"/>
        <v>-5</v>
      </c>
      <c r="X55" s="18">
        <f t="shared" si="8"/>
        <v>-1.666666667</v>
      </c>
      <c r="Y55" s="18" t="str">
        <f t="shared" si="9"/>
        <v>solid</v>
      </c>
      <c r="Z55" s="18">
        <f>IFERROR(__xludf.DUMMYFUNCTION("if($F55="""","""",count(filter($S$2:$S888,$S$2:$S888=$S55,$T$2:$T888=$T55,$V$2:$V888=$V55,$W$2:$W888=$W55)))"),1.0)</f>
        <v>1</v>
      </c>
      <c r="AA55" s="18">
        <f>IFERROR(__xludf.DUMMYFUNCTION("if($F55="""","""",1+Z55-count(filter($S55:$S888,$S55:$S888=$S55,$T55:$T888=$T55,$V55:$V888=$V55,$W55:$W888=$W55)))"),1.0)</f>
        <v>1</v>
      </c>
      <c r="AB55" s="18">
        <f>IFERROR(__xludf.DUMMYFUNCTION("if($F55="""","""",count(filter($S$2:$S888,$S$2:$S888=$S55,$T$2:$T888=$T55,$V$2:$V888=$V55,$W$2:$W888=$W55,$Q$2:$Q888=$Q55)))"),1.0)</f>
        <v>1</v>
      </c>
      <c r="AC55" s="18">
        <f>IFERROR(__xludf.DUMMYFUNCTION("if($F55="""","""",1+AB55-count(filter($S55:$S888,$S55:$S888=$S55,$T55:$T888=$T55,$V55:$V888=$V55,$W55:$W888=$W55,$Q55:$Q888=$Q55)))"),1.0)</f>
        <v>1</v>
      </c>
      <c r="AD55" s="18">
        <f>IFERROR(__xludf.DUMMYFUNCTION("if($F55="""","""",count(filter($S$2:$S888,$S$2:$S888=$S55,$T$2:$T888=$T55,$V$2:$V888=$V55,$W$2:$W888=$W55,$R$2:$R888=$R55)))"),1.0)</f>
        <v>1</v>
      </c>
      <c r="AE55" s="18">
        <f>IFERROR(__xludf.DUMMYFUNCTION("if($F55="""","""",1+AD55-count(filter($S55:$S888,$S55:$S888=$S55,$T55:$T888=$T55,$V55:$V888=$V55,$W55:$W888=$W55,$R55:$R888=$R55)))"),1.0)</f>
        <v>1</v>
      </c>
      <c r="AF55" s="18">
        <f t="shared" si="10"/>
        <v>1</v>
      </c>
      <c r="AG55" s="18">
        <f t="shared" si="11"/>
        <v>1</v>
      </c>
      <c r="AH55" s="18">
        <f t="shared" si="12"/>
        <v>0.7853981634</v>
      </c>
    </row>
    <row r="56">
      <c r="A56" s="29"/>
      <c r="B56" s="29"/>
      <c r="C56" s="29"/>
      <c r="D56" s="37"/>
      <c r="E56" s="29"/>
      <c r="F56" s="30" t="str">
        <f>IFERROR(__xludf.DUMMYFUNCTION("""COMPUTED_VALUE"""),"Montreal Victoire")</f>
        <v>Montreal Victoire</v>
      </c>
      <c r="G56" s="30" t="str">
        <f>IFERROR(__xludf.DUMMYFUNCTION("""COMPUTED_VALUE"""),"Ottawa Charge")</f>
        <v>Ottawa Charge</v>
      </c>
      <c r="H56" s="31">
        <f>IFERROR(__xludf.DUMMYFUNCTION("""COMPUTED_VALUE"""),3.0)</f>
        <v>3</v>
      </c>
      <c r="I56" s="30" t="str">
        <f>IFERROR(__xludf.DUMMYFUNCTION("""COMPUTED_VALUE"""),"Montreal Victoire")</f>
        <v>Montreal Victoire</v>
      </c>
      <c r="J56" s="31">
        <f>IFERROR(__xludf.DUMMYFUNCTION("""COMPUTED_VALUE"""),4.0)</f>
        <v>4</v>
      </c>
      <c r="K56" s="32" t="str">
        <f>IFERROR(__xludf.DUMMYFUNCTION("""COMPUTED_VALUE"""),"Montreal Victoire")</f>
        <v>Montreal Victoire</v>
      </c>
      <c r="L56" s="31" t="b">
        <f>IFERROR(__xludf.DUMMYFUNCTION("""COMPUTED_VALUE"""),TRUE)</f>
        <v>1</v>
      </c>
      <c r="M56" s="33">
        <f>IFERROR(__xludf.DUMMYFUNCTION("""COMPUTED_VALUE"""),45626.0)</f>
        <v>45626</v>
      </c>
      <c r="N56" s="31" t="b">
        <f>IFERROR(__xludf.DUMMYFUNCTION("""COMPUTED_VALUE"""),TRUE)</f>
        <v>1</v>
      </c>
      <c r="O56" s="18" t="str">
        <f t="shared" si="2"/>
        <v>Win</v>
      </c>
      <c r="P56" s="18">
        <f t="shared" si="3"/>
        <v>4</v>
      </c>
      <c r="Q56" s="18" t="str">
        <f t="array" ref="Q56">if($F56="","",if($F56&lt;&gt;$F55,VLOOKUP($F56,{Index_Team!$A$2:$A$33,Index_Team!$D$2:$D$33},2,FALSE),Q55))</f>
        <v/>
      </c>
      <c r="R56" s="18" t="str">
        <f t="array" ref="R56">if($F56="","",if($F56&lt;&gt;$F55,VLOOKUP($F56,{Index_Team!$A$2:$A$33,Index_Team!$E$2:$E$33},2,FALSE),R55))</f>
        <v/>
      </c>
      <c r="S56" s="18">
        <f t="shared" ref="S56:T56" si="65">if($F56="","",if($F56&lt;&gt;$F55,0,V55))</f>
        <v>0</v>
      </c>
      <c r="T56" s="18">
        <f t="shared" si="65"/>
        <v>0</v>
      </c>
      <c r="U56" s="18">
        <f t="shared" si="5"/>
        <v>0</v>
      </c>
      <c r="V56" s="18">
        <f t="shared" si="6"/>
        <v>1</v>
      </c>
      <c r="W56" s="18">
        <f t="shared" si="7"/>
        <v>1</v>
      </c>
      <c r="X56" s="18">
        <f t="shared" si="8"/>
        <v>0.3333333333</v>
      </c>
      <c r="Y56" s="18" t="str">
        <f t="shared" si="9"/>
        <v>solid</v>
      </c>
      <c r="Z56" s="18">
        <f>IFERROR(__xludf.DUMMYFUNCTION("if($F56="""","""",count(filter($S$2:$S888,$S$2:$S888=$S56,$T$2:$T888=$T56,$V$2:$V888=$V56,$W$2:$W888=$W56)))"),2.0)</f>
        <v>2</v>
      </c>
      <c r="AA56" s="18">
        <f>IFERROR(__xludf.DUMMYFUNCTION("if($F56="""","""",1+Z56-count(filter($S56:$S888,$S56:$S888=$S56,$T56:$T888=$T56,$V56:$V888=$V56,$W56:$W888=$W56)))"),1.0)</f>
        <v>1</v>
      </c>
      <c r="AB56" s="18">
        <f>IFERROR(__xludf.DUMMYFUNCTION("if($F56="""","""",count(filter($S$2:$S888,$S$2:$S888=$S56,$T$2:$T888=$T56,$V$2:$V888=$V56,$W$2:$W888=$W56,$Q$2:$Q888=$Q56)))"),2.0)</f>
        <v>2</v>
      </c>
      <c r="AC56" s="18">
        <f>IFERROR(__xludf.DUMMYFUNCTION("if($F56="""","""",1+AB56-count(filter($S56:$S888,$S56:$S888=$S56,$T56:$T888=$T56,$V56:$V888=$V56,$W56:$W888=$W56,$Q56:$Q888=$Q56)))"),1.0)</f>
        <v>1</v>
      </c>
      <c r="AD56" s="18">
        <f>IFERROR(__xludf.DUMMYFUNCTION("if($F56="""","""",count(filter($S$2:$S888,$S$2:$S888=$S56,$T$2:$T888=$T56,$V$2:$V888=$V56,$W$2:$W888=$W56,$R$2:$R888=$R56)))"),2.0)</f>
        <v>2</v>
      </c>
      <c r="AE56" s="18">
        <f>IFERROR(__xludf.DUMMYFUNCTION("if($F56="""","""",1+AD56-count(filter($S56:$S888,$S56:$S888=$S56,$T56:$T888=$T56,$V56:$V888=$V56,$W56:$W888=$W56,$R56:$R888=$R56)))"),1.0)</f>
        <v>1</v>
      </c>
      <c r="AF56" s="18">
        <f t="shared" si="10"/>
        <v>1</v>
      </c>
      <c r="AG56" s="18">
        <f t="shared" si="11"/>
        <v>0.3333333333</v>
      </c>
      <c r="AH56" s="18">
        <f t="shared" si="12"/>
        <v>0.3217505544</v>
      </c>
    </row>
    <row r="57">
      <c r="A57" s="29"/>
      <c r="B57" s="29"/>
      <c r="C57" s="29"/>
      <c r="D57" s="37"/>
      <c r="E57" s="29"/>
      <c r="F57" s="30" t="str">
        <f>IFERROR(__xludf.DUMMYFUNCTION("""COMPUTED_VALUE"""),"Montreal Victoire")</f>
        <v>Montreal Victoire</v>
      </c>
      <c r="G57" s="30" t="str">
        <f>IFERROR(__xludf.DUMMYFUNCTION("""COMPUTED_VALUE"""),"New York Sirens")</f>
        <v>New York Sirens</v>
      </c>
      <c r="H57" s="31">
        <f>IFERROR(__xludf.DUMMYFUNCTION("""COMPUTED_VALUE"""),4.0)</f>
        <v>4</v>
      </c>
      <c r="I57" s="30" t="str">
        <f>IFERROR(__xludf.DUMMYFUNCTION("""COMPUTED_VALUE"""),"Montreal Victoire")</f>
        <v>Montreal Victoire</v>
      </c>
      <c r="J57" s="31">
        <f>IFERROR(__xludf.DUMMYFUNCTION("""COMPUTED_VALUE"""),1.0)</f>
        <v>1</v>
      </c>
      <c r="K57" s="32" t="str">
        <f>IFERROR(__xludf.DUMMYFUNCTION("""COMPUTED_VALUE"""),"New York Sirens")</f>
        <v>New York Sirens</v>
      </c>
      <c r="L57" s="31" t="b">
        <f>IFERROR(__xludf.DUMMYFUNCTION("""COMPUTED_VALUE"""),TRUE)</f>
        <v>1</v>
      </c>
      <c r="M57" s="33">
        <f>IFERROR(__xludf.DUMMYFUNCTION("""COMPUTED_VALUE"""),45630.0)</f>
        <v>45630</v>
      </c>
      <c r="N57" s="31" t="b">
        <f>IFERROR(__xludf.DUMMYFUNCTION("""COMPUTED_VALUE"""),FALSE)</f>
        <v>0</v>
      </c>
      <c r="O57" s="18" t="str">
        <f t="shared" si="2"/>
        <v>Loss</v>
      </c>
      <c r="P57" s="18">
        <f t="shared" si="3"/>
        <v>2</v>
      </c>
      <c r="Q57" s="18" t="str">
        <f t="array" ref="Q57">if($F57="","",if($F57&lt;&gt;$F56,VLOOKUP($F57,{Index_Team!$A$2:$A$33,Index_Team!$D$2:$D$33},2,FALSE),Q56))</f>
        <v/>
      </c>
      <c r="R57" s="18" t="str">
        <f t="array" ref="R57">if($F57="","",if($F57&lt;&gt;$F56,VLOOKUP($F57,{Index_Team!$A$2:$A$33,Index_Team!$E$2:$E$33},2,FALSE),R56))</f>
        <v/>
      </c>
      <c r="S57" s="18">
        <f t="shared" ref="S57:T57" si="66">if($F57="","",if($F57&lt;&gt;$F56,0,V56))</f>
        <v>1</v>
      </c>
      <c r="T57" s="18">
        <f t="shared" si="66"/>
        <v>1</v>
      </c>
      <c r="U57" s="18">
        <f t="shared" si="5"/>
        <v>0.3333333333</v>
      </c>
      <c r="V57" s="18">
        <f t="shared" si="6"/>
        <v>2</v>
      </c>
      <c r="W57" s="18">
        <f t="shared" si="7"/>
        <v>-2</v>
      </c>
      <c r="X57" s="18">
        <f t="shared" si="8"/>
        <v>-0.6666666667</v>
      </c>
      <c r="Y57" s="18" t="str">
        <f t="shared" si="9"/>
        <v>solid</v>
      </c>
      <c r="Z57" s="18">
        <f>IFERROR(__xludf.DUMMYFUNCTION("if($F57="""","""",count(filter($S$2:$S888,$S$2:$S888=$S57,$T$2:$T888=$T57,$V$2:$V888=$V57,$W$2:$W888=$W57)))"),1.0)</f>
        <v>1</v>
      </c>
      <c r="AA57" s="18">
        <f>IFERROR(__xludf.DUMMYFUNCTION("if($F57="""","""",1+Z57-count(filter($S57:$S888,$S57:$S888=$S57,$T57:$T888=$T57,$V57:$V888=$V57,$W57:$W888=$W57)))"),1.0)</f>
        <v>1</v>
      </c>
      <c r="AB57" s="18">
        <f>IFERROR(__xludf.DUMMYFUNCTION("if($F57="""","""",count(filter($S$2:$S888,$S$2:$S888=$S57,$T$2:$T888=$T57,$V$2:$V888=$V57,$W$2:$W888=$W57,$Q$2:$Q888=$Q57)))"),1.0)</f>
        <v>1</v>
      </c>
      <c r="AC57" s="18">
        <f>IFERROR(__xludf.DUMMYFUNCTION("if($F57="""","""",1+AB57-count(filter($S57:$S888,$S57:$S888=$S57,$T57:$T888=$T57,$V57:$V888=$V57,$W57:$W888=$W57,$Q57:$Q888=$Q57)))"),1.0)</f>
        <v>1</v>
      </c>
      <c r="AD57" s="18">
        <f>IFERROR(__xludf.DUMMYFUNCTION("if($F57="""","""",count(filter($S$2:$S888,$S$2:$S888=$S57,$T$2:$T888=$T57,$V$2:$V888=$V57,$W$2:$W888=$W57,$R$2:$R888=$R57)))"),1.0)</f>
        <v>1</v>
      </c>
      <c r="AE57" s="18">
        <f>IFERROR(__xludf.DUMMYFUNCTION("if($F57="""","""",1+AD57-count(filter($S57:$S888,$S57:$S888=$S57,$T57:$T888=$T57,$V57:$V888=$V57,$W57:$W888=$W57,$R57:$R888=$R57)))"),1.0)</f>
        <v>1</v>
      </c>
      <c r="AF57" s="18">
        <f t="shared" si="10"/>
        <v>1</v>
      </c>
      <c r="AG57" s="18">
        <f t="shared" si="11"/>
        <v>-1</v>
      </c>
      <c r="AH57" s="18">
        <f t="shared" si="12"/>
        <v>0.7853981634</v>
      </c>
    </row>
    <row r="58">
      <c r="A58" s="29"/>
      <c r="B58" s="29"/>
      <c r="C58" s="29"/>
      <c r="D58" s="37"/>
      <c r="E58" s="29"/>
      <c r="F58" s="30" t="str">
        <f>IFERROR(__xludf.DUMMYFUNCTION("""COMPUTED_VALUE"""),"Montreal Victoire")</f>
        <v>Montreal Victoire</v>
      </c>
      <c r="G58" s="30" t="str">
        <f>IFERROR(__xludf.DUMMYFUNCTION("""COMPUTED_VALUE"""),"Montreal Victoire")</f>
        <v>Montreal Victoire</v>
      </c>
      <c r="H58" s="31">
        <f>IFERROR(__xludf.DUMMYFUNCTION("""COMPUTED_VALUE"""),2.0)</f>
        <v>2</v>
      </c>
      <c r="I58" s="30" t="str">
        <f>IFERROR(__xludf.DUMMYFUNCTION("""COMPUTED_VALUE"""),"Ottawa Charge")</f>
        <v>Ottawa Charge</v>
      </c>
      <c r="J58" s="31">
        <f>IFERROR(__xludf.DUMMYFUNCTION("""COMPUTED_VALUE"""),1.0)</f>
        <v>1</v>
      </c>
      <c r="K58" s="32" t="str">
        <f>IFERROR(__xludf.DUMMYFUNCTION("""COMPUTED_VALUE"""),"Montreal Victoire")</f>
        <v>Montreal Victoire</v>
      </c>
      <c r="L58" s="31" t="b">
        <f>IFERROR(__xludf.DUMMYFUNCTION("""COMPUTED_VALUE"""),TRUE)</f>
        <v>1</v>
      </c>
      <c r="M58" s="33">
        <f>IFERROR(__xludf.DUMMYFUNCTION("""COMPUTED_VALUE"""),45632.0)</f>
        <v>45632</v>
      </c>
      <c r="N58" s="31" t="b">
        <f>IFERROR(__xludf.DUMMYFUNCTION("""COMPUTED_VALUE"""),FALSE)</f>
        <v>0</v>
      </c>
      <c r="O58" s="18" t="str">
        <f t="shared" si="2"/>
        <v>Win</v>
      </c>
      <c r="P58" s="18">
        <f t="shared" si="3"/>
        <v>1</v>
      </c>
      <c r="Q58" s="18" t="str">
        <f t="array" ref="Q58">if($F58="","",if($F58&lt;&gt;$F57,VLOOKUP($F58,{Index_Team!$A$2:$A$33,Index_Team!$D$2:$D$33},2,FALSE),Q57))</f>
        <v/>
      </c>
      <c r="R58" s="18" t="str">
        <f t="array" ref="R58">if($F58="","",if($F58&lt;&gt;$F57,VLOOKUP($F58,{Index_Team!$A$2:$A$33,Index_Team!$E$2:$E$33},2,FALSE),R57))</f>
        <v/>
      </c>
      <c r="S58" s="18">
        <f t="shared" ref="S58:T58" si="67">if($F58="","",if($F58&lt;&gt;$F57,0,V57))</f>
        <v>2</v>
      </c>
      <c r="T58" s="18">
        <f t="shared" si="67"/>
        <v>-2</v>
      </c>
      <c r="U58" s="18">
        <f t="shared" si="5"/>
        <v>-0.6666666667</v>
      </c>
      <c r="V58" s="18">
        <f t="shared" si="6"/>
        <v>3</v>
      </c>
      <c r="W58" s="18">
        <f t="shared" si="7"/>
        <v>1</v>
      </c>
      <c r="X58" s="18">
        <f t="shared" si="8"/>
        <v>0.3333333333</v>
      </c>
      <c r="Y58" s="18" t="str">
        <f t="shared" si="9"/>
        <v>solid</v>
      </c>
      <c r="Z58" s="18">
        <f>IFERROR(__xludf.DUMMYFUNCTION("if($F58="""","""",count(filter($S$2:$S888,$S$2:$S888=$S58,$T$2:$T888=$T58,$V$2:$V888=$V58,$W$2:$W888=$W58)))"),1.0)</f>
        <v>1</v>
      </c>
      <c r="AA58" s="18">
        <f>IFERROR(__xludf.DUMMYFUNCTION("if($F58="""","""",1+Z58-count(filter($S58:$S888,$S58:$S888=$S58,$T58:$T888=$T58,$V58:$V888=$V58,$W58:$W888=$W58)))"),1.0)</f>
        <v>1</v>
      </c>
      <c r="AB58" s="18">
        <f>IFERROR(__xludf.DUMMYFUNCTION("if($F58="""","""",count(filter($S$2:$S888,$S$2:$S888=$S58,$T$2:$T888=$T58,$V$2:$V888=$V58,$W$2:$W888=$W58,$Q$2:$Q888=$Q58)))"),1.0)</f>
        <v>1</v>
      </c>
      <c r="AC58" s="18">
        <f>IFERROR(__xludf.DUMMYFUNCTION("if($F58="""","""",1+AB58-count(filter($S58:$S888,$S58:$S888=$S58,$T58:$T888=$T58,$V58:$V888=$V58,$W58:$W888=$W58,$Q58:$Q888=$Q58)))"),1.0)</f>
        <v>1</v>
      </c>
      <c r="AD58" s="18">
        <f>IFERROR(__xludf.DUMMYFUNCTION("if($F58="""","""",count(filter($S$2:$S888,$S$2:$S888=$S58,$T$2:$T888=$T58,$V$2:$V888=$V58,$W$2:$W888=$W58,$R$2:$R888=$R58)))"),1.0)</f>
        <v>1</v>
      </c>
      <c r="AE58" s="18">
        <f>IFERROR(__xludf.DUMMYFUNCTION("if($F58="""","""",1+AD58-count(filter($S58:$S888,$S58:$S888=$S58,$T58:$T888=$T58,$V58:$V888=$V58,$W58:$W888=$W58,$R58:$R888=$R58)))"),1.0)</f>
        <v>1</v>
      </c>
      <c r="AF58" s="18">
        <f t="shared" si="10"/>
        <v>1</v>
      </c>
      <c r="AG58" s="18">
        <f t="shared" si="11"/>
        <v>1</v>
      </c>
      <c r="AH58" s="18">
        <f t="shared" si="12"/>
        <v>0.7853981634</v>
      </c>
    </row>
    <row r="59">
      <c r="A59" s="29"/>
      <c r="B59" s="29"/>
      <c r="C59" s="29"/>
      <c r="D59" s="37"/>
      <c r="E59" s="29"/>
      <c r="F59" s="30" t="str">
        <f>IFERROR(__xludf.DUMMYFUNCTION("""COMPUTED_VALUE"""),"Montreal Victoire")</f>
        <v>Montreal Victoire</v>
      </c>
      <c r="G59" s="30" t="str">
        <f>IFERROR(__xludf.DUMMYFUNCTION("""COMPUTED_VALUE"""),"Montreal Victoire")</f>
        <v>Montreal Victoire</v>
      </c>
      <c r="H59" s="31">
        <f>IFERROR(__xludf.DUMMYFUNCTION("""COMPUTED_VALUE"""),4.0)</f>
        <v>4</v>
      </c>
      <c r="I59" s="30" t="str">
        <f>IFERROR(__xludf.DUMMYFUNCTION("""COMPUTED_VALUE"""),"Toronto Sceptres")</f>
        <v>Toronto Sceptres</v>
      </c>
      <c r="J59" s="31">
        <f>IFERROR(__xludf.DUMMYFUNCTION("""COMPUTED_VALUE"""),3.0)</f>
        <v>3</v>
      </c>
      <c r="K59" s="32" t="str">
        <f>IFERROR(__xludf.DUMMYFUNCTION("""COMPUTED_VALUE"""),"Montreal Victoire")</f>
        <v>Montreal Victoire</v>
      </c>
      <c r="L59" s="31" t="b">
        <f>IFERROR(__xludf.DUMMYFUNCTION("""COMPUTED_VALUE"""),TRUE)</f>
        <v>1</v>
      </c>
      <c r="M59" s="33">
        <f>IFERROR(__xludf.DUMMYFUNCTION("""COMPUTED_VALUE"""),45647.0)</f>
        <v>45647</v>
      </c>
      <c r="N59" s="31" t="b">
        <f>IFERROR(__xludf.DUMMYFUNCTION("""COMPUTED_VALUE"""),TRUE)</f>
        <v>1</v>
      </c>
      <c r="O59" s="18" t="str">
        <f t="shared" si="2"/>
        <v>Win</v>
      </c>
      <c r="P59" s="18">
        <f t="shared" si="3"/>
        <v>4</v>
      </c>
      <c r="Q59" s="18" t="str">
        <f t="array" ref="Q59">if($F59="","",if($F59&lt;&gt;$F58,VLOOKUP($F59,{Index_Team!$A$2:$A$33,Index_Team!$D$2:$D$33},2,FALSE),Q58))</f>
        <v/>
      </c>
      <c r="R59" s="18" t="str">
        <f t="array" ref="R59">if($F59="","",if($F59&lt;&gt;$F58,VLOOKUP($F59,{Index_Team!$A$2:$A$33,Index_Team!$E$2:$E$33},2,FALSE),R58))</f>
        <v/>
      </c>
      <c r="S59" s="18">
        <f t="shared" ref="S59:T59" si="68">if($F59="","",if($F59&lt;&gt;$F58,0,V58))</f>
        <v>3</v>
      </c>
      <c r="T59" s="18">
        <f t="shared" si="68"/>
        <v>1</v>
      </c>
      <c r="U59" s="18">
        <f t="shared" si="5"/>
        <v>0.3333333333</v>
      </c>
      <c r="V59" s="18">
        <f t="shared" si="6"/>
        <v>4</v>
      </c>
      <c r="W59" s="18">
        <f t="shared" si="7"/>
        <v>2</v>
      </c>
      <c r="X59" s="18">
        <f t="shared" si="8"/>
        <v>0.6666666667</v>
      </c>
      <c r="Y59" s="18" t="str">
        <f t="shared" si="9"/>
        <v>solid</v>
      </c>
      <c r="Z59" s="18">
        <f>IFERROR(__xludf.DUMMYFUNCTION("if($F59="""","""",count(filter($S$2:$S888,$S$2:$S888=$S59,$T$2:$T888=$T59,$V$2:$V888=$V59,$W$2:$W888=$W59)))"),1.0)</f>
        <v>1</v>
      </c>
      <c r="AA59" s="18">
        <f>IFERROR(__xludf.DUMMYFUNCTION("if($F59="""","""",1+Z59-count(filter($S59:$S888,$S59:$S888=$S59,$T59:$T888=$T59,$V59:$V888=$V59,$W59:$W888=$W59)))"),1.0)</f>
        <v>1</v>
      </c>
      <c r="AB59" s="18">
        <f>IFERROR(__xludf.DUMMYFUNCTION("if($F59="""","""",count(filter($S$2:$S888,$S$2:$S888=$S59,$T$2:$T888=$T59,$V$2:$V888=$V59,$W$2:$W888=$W59,$Q$2:$Q888=$Q59)))"),1.0)</f>
        <v>1</v>
      </c>
      <c r="AC59" s="18">
        <f>IFERROR(__xludf.DUMMYFUNCTION("if($F59="""","""",1+AB59-count(filter($S59:$S888,$S59:$S888=$S59,$T59:$T888=$T59,$V59:$V888=$V59,$W59:$W888=$W59,$Q59:$Q888=$Q59)))"),1.0)</f>
        <v>1</v>
      </c>
      <c r="AD59" s="18">
        <f>IFERROR(__xludf.DUMMYFUNCTION("if($F59="""","""",count(filter($S$2:$S888,$S$2:$S888=$S59,$T$2:$T888=$T59,$V$2:$V888=$V59,$W$2:$W888=$W59,$R$2:$R888=$R59)))"),1.0)</f>
        <v>1</v>
      </c>
      <c r="AE59" s="18">
        <f>IFERROR(__xludf.DUMMYFUNCTION("if($F59="""","""",1+AD59-count(filter($S59:$S888,$S59:$S888=$S59,$T59:$T888=$T59,$V59:$V888=$V59,$W59:$W888=$W59,$R59:$R888=$R59)))"),1.0)</f>
        <v>1</v>
      </c>
      <c r="AF59" s="18">
        <f t="shared" si="10"/>
        <v>1</v>
      </c>
      <c r="AG59" s="18">
        <f t="shared" si="11"/>
        <v>0.3333333333</v>
      </c>
      <c r="AH59" s="18">
        <f t="shared" si="12"/>
        <v>0.3217505544</v>
      </c>
    </row>
    <row r="60">
      <c r="A60" s="29"/>
      <c r="B60" s="29"/>
      <c r="C60" s="29"/>
      <c r="D60" s="37"/>
      <c r="E60" s="29"/>
      <c r="F60" s="30" t="str">
        <f>IFERROR(__xludf.DUMMYFUNCTION("""COMPUTED_VALUE"""),"Montreal Victoire")</f>
        <v>Montreal Victoire</v>
      </c>
      <c r="G60" s="30" t="str">
        <f>IFERROR(__xludf.DUMMYFUNCTION("""COMPUTED_VALUE"""),"Montreal Victoire")</f>
        <v>Montreal Victoire</v>
      </c>
      <c r="H60" s="31">
        <f>IFERROR(__xludf.DUMMYFUNCTION("""COMPUTED_VALUE"""),3.0)</f>
        <v>3</v>
      </c>
      <c r="I60" s="30" t="str">
        <f>IFERROR(__xludf.DUMMYFUNCTION("""COMPUTED_VALUE"""),"Minnesota Frost")</f>
        <v>Minnesota Frost</v>
      </c>
      <c r="J60" s="31">
        <f>IFERROR(__xludf.DUMMYFUNCTION("""COMPUTED_VALUE"""),2.0)</f>
        <v>2</v>
      </c>
      <c r="K60" s="32" t="str">
        <f>IFERROR(__xludf.DUMMYFUNCTION("""COMPUTED_VALUE"""),"Montreal Victoire")</f>
        <v>Montreal Victoire</v>
      </c>
      <c r="L60" s="31" t="b">
        <f>IFERROR(__xludf.DUMMYFUNCTION("""COMPUTED_VALUE"""),TRUE)</f>
        <v>1</v>
      </c>
      <c r="M60" s="33">
        <f>IFERROR(__xludf.DUMMYFUNCTION("""COMPUTED_VALUE"""),45654.0)</f>
        <v>45654</v>
      </c>
      <c r="N60" s="31" t="b">
        <f>IFERROR(__xludf.DUMMYFUNCTION("""COMPUTED_VALUE"""),FALSE)</f>
        <v>0</v>
      </c>
      <c r="O60" s="18" t="str">
        <f t="shared" si="2"/>
        <v>Win</v>
      </c>
      <c r="P60" s="18">
        <f t="shared" si="3"/>
        <v>1</v>
      </c>
      <c r="Q60" s="18" t="str">
        <f t="array" ref="Q60">if($F60="","",if($F60&lt;&gt;$F59,VLOOKUP($F60,{Index_Team!$A$2:$A$33,Index_Team!$D$2:$D$33},2,FALSE),Q59))</f>
        <v/>
      </c>
      <c r="R60" s="18" t="str">
        <f t="array" ref="R60">if($F60="","",if($F60&lt;&gt;$F59,VLOOKUP($F60,{Index_Team!$A$2:$A$33,Index_Team!$E$2:$E$33},2,FALSE),R59))</f>
        <v/>
      </c>
      <c r="S60" s="18">
        <f t="shared" ref="S60:T60" si="69">if($F60="","",if($F60&lt;&gt;$F59,0,V59))</f>
        <v>4</v>
      </c>
      <c r="T60" s="18">
        <f t="shared" si="69"/>
        <v>2</v>
      </c>
      <c r="U60" s="18">
        <f t="shared" si="5"/>
        <v>0.6666666667</v>
      </c>
      <c r="V60" s="18">
        <f t="shared" si="6"/>
        <v>5</v>
      </c>
      <c r="W60" s="18">
        <f t="shared" si="7"/>
        <v>5</v>
      </c>
      <c r="X60" s="18">
        <f t="shared" si="8"/>
        <v>1.666666667</v>
      </c>
      <c r="Y60" s="18" t="str">
        <f t="shared" si="9"/>
        <v>solid</v>
      </c>
      <c r="Z60" s="18">
        <f>IFERROR(__xludf.DUMMYFUNCTION("if($F60="""","""",count(filter($S$2:$S888,$S$2:$S888=$S60,$T$2:$T888=$T60,$V$2:$V888=$V60,$W$2:$W888=$W60)))"),1.0)</f>
        <v>1</v>
      </c>
      <c r="AA60" s="18">
        <f>IFERROR(__xludf.DUMMYFUNCTION("if($F60="""","""",1+Z60-count(filter($S60:$S888,$S60:$S888=$S60,$T60:$T888=$T60,$V60:$V888=$V60,$W60:$W888=$W60)))"),1.0)</f>
        <v>1</v>
      </c>
      <c r="AB60" s="18">
        <f>IFERROR(__xludf.DUMMYFUNCTION("if($F60="""","""",count(filter($S$2:$S888,$S$2:$S888=$S60,$T$2:$T888=$T60,$V$2:$V888=$V60,$W$2:$W888=$W60,$Q$2:$Q888=$Q60)))"),1.0)</f>
        <v>1</v>
      </c>
      <c r="AC60" s="18">
        <f>IFERROR(__xludf.DUMMYFUNCTION("if($F60="""","""",1+AB60-count(filter($S60:$S888,$S60:$S888=$S60,$T60:$T888=$T60,$V60:$V888=$V60,$W60:$W888=$W60,$Q60:$Q888=$Q60)))"),1.0)</f>
        <v>1</v>
      </c>
      <c r="AD60" s="18">
        <f>IFERROR(__xludf.DUMMYFUNCTION("if($F60="""","""",count(filter($S$2:$S888,$S$2:$S888=$S60,$T$2:$T888=$T60,$V$2:$V888=$V60,$W$2:$W888=$W60,$R$2:$R888=$R60)))"),1.0)</f>
        <v>1</v>
      </c>
      <c r="AE60" s="18">
        <f>IFERROR(__xludf.DUMMYFUNCTION("if($F60="""","""",1+AD60-count(filter($S60:$S888,$S60:$S888=$S60,$T60:$T888=$T60,$V60:$V888=$V60,$W60:$W888=$W60,$R60:$R888=$R60)))"),1.0)</f>
        <v>1</v>
      </c>
      <c r="AF60" s="18">
        <f t="shared" si="10"/>
        <v>1</v>
      </c>
      <c r="AG60" s="18">
        <f t="shared" si="11"/>
        <v>1</v>
      </c>
      <c r="AH60" s="18">
        <f t="shared" si="12"/>
        <v>0.7853981634</v>
      </c>
    </row>
    <row r="61">
      <c r="A61" s="29"/>
      <c r="B61" s="29"/>
      <c r="C61" s="29"/>
      <c r="D61" s="37"/>
      <c r="E61" s="29"/>
      <c r="F61" s="30" t="str">
        <f>IFERROR(__xludf.DUMMYFUNCTION("""COMPUTED_VALUE"""),"Montreal Victoire")</f>
        <v>Montreal Victoire</v>
      </c>
      <c r="G61" s="30" t="str">
        <f>IFERROR(__xludf.DUMMYFUNCTION("""COMPUTED_VALUE"""),"Boston Fleet")</f>
        <v>Boston Fleet</v>
      </c>
      <c r="H61" s="31">
        <f>IFERROR(__xludf.DUMMYFUNCTION("""COMPUTED_VALUE"""),1.0)</f>
        <v>1</v>
      </c>
      <c r="I61" s="30" t="str">
        <f>IFERROR(__xludf.DUMMYFUNCTION("""COMPUTED_VALUE"""),"Montreal Victoire")</f>
        <v>Montreal Victoire</v>
      </c>
      <c r="J61" s="31">
        <f>IFERROR(__xludf.DUMMYFUNCTION("""COMPUTED_VALUE"""),3.0)</f>
        <v>3</v>
      </c>
      <c r="K61" s="32" t="str">
        <f>IFERROR(__xludf.DUMMYFUNCTION("""COMPUTED_VALUE"""),"Montreal Victoire")</f>
        <v>Montreal Victoire</v>
      </c>
      <c r="L61" s="31" t="b">
        <f>IFERROR(__xludf.DUMMYFUNCTION("""COMPUTED_VALUE"""),TRUE)</f>
        <v>1</v>
      </c>
      <c r="M61" s="33">
        <f>IFERROR(__xludf.DUMMYFUNCTION("""COMPUTED_VALUE"""),45656.0)</f>
        <v>45656</v>
      </c>
      <c r="N61" s="31" t="b">
        <f>IFERROR(__xludf.DUMMYFUNCTION("""COMPUTED_VALUE"""),FALSE)</f>
        <v>0</v>
      </c>
      <c r="O61" s="18" t="str">
        <f t="shared" si="2"/>
        <v>Win</v>
      </c>
      <c r="P61" s="18">
        <f t="shared" si="3"/>
        <v>1</v>
      </c>
      <c r="Q61" s="18" t="str">
        <f t="array" ref="Q61">if($F61="","",if($F61&lt;&gt;$F60,VLOOKUP($F61,{Index_Team!$A$2:$A$33,Index_Team!$D$2:$D$33},2,FALSE),Q60))</f>
        <v/>
      </c>
      <c r="R61" s="18" t="str">
        <f t="array" ref="R61">if($F61="","",if($F61&lt;&gt;$F60,VLOOKUP($F61,{Index_Team!$A$2:$A$33,Index_Team!$E$2:$E$33},2,FALSE),R60))</f>
        <v/>
      </c>
      <c r="S61" s="18">
        <f t="shared" ref="S61:T61" si="70">if($F61="","",if($F61&lt;&gt;$F60,0,V60))</f>
        <v>5</v>
      </c>
      <c r="T61" s="18">
        <f t="shared" si="70"/>
        <v>5</v>
      </c>
      <c r="U61" s="18">
        <f t="shared" si="5"/>
        <v>1.666666667</v>
      </c>
      <c r="V61" s="18">
        <f t="shared" si="6"/>
        <v>6</v>
      </c>
      <c r="W61" s="18">
        <f t="shared" si="7"/>
        <v>8</v>
      </c>
      <c r="X61" s="18">
        <f t="shared" si="8"/>
        <v>2.666666667</v>
      </c>
      <c r="Y61" s="18" t="str">
        <f t="shared" si="9"/>
        <v>solid</v>
      </c>
      <c r="Z61" s="18">
        <f>IFERROR(__xludf.DUMMYFUNCTION("if($F61="""","""",count(filter($S$2:$S888,$S$2:$S888=$S61,$T$2:$T888=$T61,$V$2:$V888=$V61,$W$2:$W888=$W61)))"),1.0)</f>
        <v>1</v>
      </c>
      <c r="AA61" s="18">
        <f>IFERROR(__xludf.DUMMYFUNCTION("if($F61="""","""",1+Z61-count(filter($S61:$S888,$S61:$S888=$S61,$T61:$T888=$T61,$V61:$V888=$V61,$W61:$W888=$W61)))"),1.0)</f>
        <v>1</v>
      </c>
      <c r="AB61" s="18">
        <f>IFERROR(__xludf.DUMMYFUNCTION("if($F61="""","""",count(filter($S$2:$S888,$S$2:$S888=$S61,$T$2:$T888=$T61,$V$2:$V888=$V61,$W$2:$W888=$W61,$Q$2:$Q888=$Q61)))"),1.0)</f>
        <v>1</v>
      </c>
      <c r="AC61" s="18">
        <f>IFERROR(__xludf.DUMMYFUNCTION("if($F61="""","""",1+AB61-count(filter($S61:$S888,$S61:$S888=$S61,$T61:$T888=$T61,$V61:$V888=$V61,$W61:$W888=$W61,$Q61:$Q888=$Q61)))"),1.0)</f>
        <v>1</v>
      </c>
      <c r="AD61" s="18">
        <f>IFERROR(__xludf.DUMMYFUNCTION("if($F61="""","""",count(filter($S$2:$S888,$S$2:$S888=$S61,$T$2:$T888=$T61,$V$2:$V888=$V61,$W$2:$W888=$W61,$R$2:$R888=$R61)))"),1.0)</f>
        <v>1</v>
      </c>
      <c r="AE61" s="18">
        <f>IFERROR(__xludf.DUMMYFUNCTION("if($F61="""","""",1+AD61-count(filter($S61:$S888,$S61:$S888=$S61,$T61:$T888=$T61,$V61:$V888=$V61,$W61:$W888=$W61,$R61:$R888=$R61)))"),1.0)</f>
        <v>1</v>
      </c>
      <c r="AF61" s="18">
        <f t="shared" si="10"/>
        <v>1</v>
      </c>
      <c r="AG61" s="18">
        <f t="shared" si="11"/>
        <v>1</v>
      </c>
      <c r="AH61" s="18">
        <f t="shared" si="12"/>
        <v>0.7853981634</v>
      </c>
    </row>
    <row r="62">
      <c r="A62" s="29"/>
      <c r="B62" s="29"/>
      <c r="C62" s="29"/>
      <c r="D62" s="37"/>
      <c r="E62" s="29"/>
      <c r="F62" s="30" t="str">
        <f>IFERROR(__xludf.DUMMYFUNCTION("""COMPUTED_VALUE"""),"Montreal Victoire")</f>
        <v>Montreal Victoire</v>
      </c>
      <c r="G62" s="30" t="str">
        <f>IFERROR(__xludf.DUMMYFUNCTION("""COMPUTED_VALUE"""),"Montreal Victoire")</f>
        <v>Montreal Victoire</v>
      </c>
      <c r="H62" s="31">
        <f>IFERROR(__xludf.DUMMYFUNCTION("""COMPUTED_VALUE"""),2.0)</f>
        <v>2</v>
      </c>
      <c r="I62" s="30" t="str">
        <f>IFERROR(__xludf.DUMMYFUNCTION("""COMPUTED_VALUE"""),"Boston Fleet")</f>
        <v>Boston Fleet</v>
      </c>
      <c r="J62" s="31">
        <f>IFERROR(__xludf.DUMMYFUNCTION("""COMPUTED_VALUE"""),3.0)</f>
        <v>3</v>
      </c>
      <c r="K62" s="32" t="str">
        <f>IFERROR(__xludf.DUMMYFUNCTION("""COMPUTED_VALUE"""),"Boston Fleet")</f>
        <v>Boston Fleet</v>
      </c>
      <c r="L62" s="31" t="b">
        <f>IFERROR(__xludf.DUMMYFUNCTION("""COMPUTED_VALUE"""),TRUE)</f>
        <v>1</v>
      </c>
      <c r="M62" s="33">
        <f>IFERROR(__xludf.DUMMYFUNCTION("""COMPUTED_VALUE"""),45662.0)</f>
        <v>45662</v>
      </c>
      <c r="N62" s="31" t="b">
        <f>IFERROR(__xludf.DUMMYFUNCTION("""COMPUTED_VALUE"""),TRUE)</f>
        <v>1</v>
      </c>
      <c r="O62" s="18" t="str">
        <f t="shared" si="2"/>
        <v>Loss</v>
      </c>
      <c r="P62" s="18">
        <f t="shared" si="3"/>
        <v>5</v>
      </c>
      <c r="Q62" s="18" t="str">
        <f t="array" ref="Q62">if($F62="","",if($F62&lt;&gt;$F61,VLOOKUP($F62,{Index_Team!$A$2:$A$33,Index_Team!$D$2:$D$33},2,FALSE),Q61))</f>
        <v/>
      </c>
      <c r="R62" s="18" t="str">
        <f t="array" ref="R62">if($F62="","",if($F62&lt;&gt;$F61,VLOOKUP($F62,{Index_Team!$A$2:$A$33,Index_Team!$E$2:$E$33},2,FALSE),R61))</f>
        <v/>
      </c>
      <c r="S62" s="18">
        <f t="shared" ref="S62:T62" si="71">if($F62="","",if($F62&lt;&gt;$F61,0,V61))</f>
        <v>6</v>
      </c>
      <c r="T62" s="18">
        <f t="shared" si="71"/>
        <v>8</v>
      </c>
      <c r="U62" s="18">
        <f t="shared" si="5"/>
        <v>2.666666667</v>
      </c>
      <c r="V62" s="18">
        <f t="shared" si="6"/>
        <v>7</v>
      </c>
      <c r="W62" s="18">
        <f t="shared" si="7"/>
        <v>7</v>
      </c>
      <c r="X62" s="18">
        <f t="shared" si="8"/>
        <v>2.333333333</v>
      </c>
      <c r="Y62" s="18" t="str">
        <f t="shared" si="9"/>
        <v>solid</v>
      </c>
      <c r="Z62" s="18">
        <f>IFERROR(__xludf.DUMMYFUNCTION("if($F62="""","""",count(filter($S$2:$S888,$S$2:$S888=$S62,$T$2:$T888=$T62,$V$2:$V888=$V62,$W$2:$W888=$W62)))"),1.0)</f>
        <v>1</v>
      </c>
      <c r="AA62" s="18">
        <f>IFERROR(__xludf.DUMMYFUNCTION("if($F62="""","""",1+Z62-count(filter($S62:$S888,$S62:$S888=$S62,$T62:$T888=$T62,$V62:$V888=$V62,$W62:$W888=$W62)))"),1.0)</f>
        <v>1</v>
      </c>
      <c r="AB62" s="18">
        <f>IFERROR(__xludf.DUMMYFUNCTION("if($F62="""","""",count(filter($S$2:$S888,$S$2:$S888=$S62,$T$2:$T888=$T62,$V$2:$V888=$V62,$W$2:$W888=$W62,$Q$2:$Q888=$Q62)))"),1.0)</f>
        <v>1</v>
      </c>
      <c r="AC62" s="18">
        <f>IFERROR(__xludf.DUMMYFUNCTION("if($F62="""","""",1+AB62-count(filter($S62:$S888,$S62:$S888=$S62,$T62:$T888=$T62,$V62:$V888=$V62,$W62:$W888=$W62,$Q62:$Q888=$Q62)))"),1.0)</f>
        <v>1</v>
      </c>
      <c r="AD62" s="18">
        <f>IFERROR(__xludf.DUMMYFUNCTION("if($F62="""","""",count(filter($S$2:$S888,$S$2:$S888=$S62,$T$2:$T888=$T62,$V$2:$V888=$V62,$W$2:$W888=$W62,$R$2:$R888=$R62)))"),1.0)</f>
        <v>1</v>
      </c>
      <c r="AE62" s="18">
        <f>IFERROR(__xludf.DUMMYFUNCTION("if($F62="""","""",1+AD62-count(filter($S62:$S888,$S62:$S888=$S62,$T62:$T888=$T62,$V62:$V888=$V62,$W62:$W888=$W62,$R62:$R888=$R62)))"),1.0)</f>
        <v>1</v>
      </c>
      <c r="AF62" s="18">
        <f t="shared" si="10"/>
        <v>1</v>
      </c>
      <c r="AG62" s="18">
        <f t="shared" si="11"/>
        <v>-0.3333333333</v>
      </c>
      <c r="AH62" s="18">
        <f t="shared" si="12"/>
        <v>0.3217505544</v>
      </c>
    </row>
    <row r="63">
      <c r="A63" s="29"/>
      <c r="B63" s="29"/>
      <c r="C63" s="29"/>
      <c r="D63" s="37"/>
      <c r="E63" s="29"/>
      <c r="F63" s="30" t="str">
        <f>IFERROR(__xludf.DUMMYFUNCTION("""COMPUTED_VALUE"""),"Montreal Victoire")</f>
        <v>Montreal Victoire</v>
      </c>
      <c r="G63" s="30" t="str">
        <f>IFERROR(__xludf.DUMMYFUNCTION("""COMPUTED_VALUE"""),"Montreal Victoire")</f>
        <v>Montreal Victoire</v>
      </c>
      <c r="H63" s="31">
        <f>IFERROR(__xludf.DUMMYFUNCTION("""COMPUTED_VALUE"""),4.0)</f>
        <v>4</v>
      </c>
      <c r="I63" s="30" t="str">
        <f>IFERROR(__xludf.DUMMYFUNCTION("""COMPUTED_VALUE"""),"Toronto Sceptres")</f>
        <v>Toronto Sceptres</v>
      </c>
      <c r="J63" s="31">
        <f>IFERROR(__xludf.DUMMYFUNCTION("""COMPUTED_VALUE"""),2.0)</f>
        <v>2</v>
      </c>
      <c r="K63" s="32" t="str">
        <f>IFERROR(__xludf.DUMMYFUNCTION("""COMPUTED_VALUE"""),"Montreal Victoire")</f>
        <v>Montreal Victoire</v>
      </c>
      <c r="L63" s="31" t="b">
        <f>IFERROR(__xludf.DUMMYFUNCTION("""COMPUTED_VALUE"""),TRUE)</f>
        <v>1</v>
      </c>
      <c r="M63" s="33">
        <f>IFERROR(__xludf.DUMMYFUNCTION("""COMPUTED_VALUE"""),45665.0)</f>
        <v>45665</v>
      </c>
      <c r="N63" s="31" t="b">
        <f>IFERROR(__xludf.DUMMYFUNCTION("""COMPUTED_VALUE"""),FALSE)</f>
        <v>0</v>
      </c>
      <c r="O63" s="18" t="str">
        <f t="shared" si="2"/>
        <v>Win</v>
      </c>
      <c r="P63" s="18">
        <f t="shared" si="3"/>
        <v>1</v>
      </c>
      <c r="Q63" s="18" t="str">
        <f t="array" ref="Q63">if($F63="","",if($F63&lt;&gt;$F62,VLOOKUP($F63,{Index_Team!$A$2:$A$33,Index_Team!$D$2:$D$33},2,FALSE),Q62))</f>
        <v/>
      </c>
      <c r="R63" s="18" t="str">
        <f t="array" ref="R63">if($F63="","",if($F63&lt;&gt;$F62,VLOOKUP($F63,{Index_Team!$A$2:$A$33,Index_Team!$E$2:$E$33},2,FALSE),R62))</f>
        <v/>
      </c>
      <c r="S63" s="18">
        <f t="shared" ref="S63:T63" si="72">if($F63="","",if($F63&lt;&gt;$F62,0,V62))</f>
        <v>7</v>
      </c>
      <c r="T63" s="18">
        <f t="shared" si="72"/>
        <v>7</v>
      </c>
      <c r="U63" s="18">
        <f t="shared" si="5"/>
        <v>2.333333333</v>
      </c>
      <c r="V63" s="18">
        <f t="shared" si="6"/>
        <v>8</v>
      </c>
      <c r="W63" s="18">
        <f t="shared" si="7"/>
        <v>10</v>
      </c>
      <c r="X63" s="18">
        <f t="shared" si="8"/>
        <v>3.333333333</v>
      </c>
      <c r="Y63" s="18" t="str">
        <f t="shared" si="9"/>
        <v>solid</v>
      </c>
      <c r="Z63" s="18">
        <f>IFERROR(__xludf.DUMMYFUNCTION("if($F63="""","""",count(filter($S$2:$S888,$S$2:$S888=$S63,$T$2:$T888=$T63,$V$2:$V888=$V63,$W$2:$W888=$W63)))"),1.0)</f>
        <v>1</v>
      </c>
      <c r="AA63" s="18">
        <f>IFERROR(__xludf.DUMMYFUNCTION("if($F63="""","""",1+Z63-count(filter($S63:$S888,$S63:$S888=$S63,$T63:$T888=$T63,$V63:$V888=$V63,$W63:$W888=$W63)))"),1.0)</f>
        <v>1</v>
      </c>
      <c r="AB63" s="18">
        <f>IFERROR(__xludf.DUMMYFUNCTION("if($F63="""","""",count(filter($S$2:$S888,$S$2:$S888=$S63,$T$2:$T888=$T63,$V$2:$V888=$V63,$W$2:$W888=$W63,$Q$2:$Q888=$Q63)))"),1.0)</f>
        <v>1</v>
      </c>
      <c r="AC63" s="18">
        <f>IFERROR(__xludf.DUMMYFUNCTION("if($F63="""","""",1+AB63-count(filter($S63:$S888,$S63:$S888=$S63,$T63:$T888=$T63,$V63:$V888=$V63,$W63:$W888=$W63,$Q63:$Q888=$Q63)))"),1.0)</f>
        <v>1</v>
      </c>
      <c r="AD63" s="18">
        <f>IFERROR(__xludf.DUMMYFUNCTION("if($F63="""","""",count(filter($S$2:$S888,$S$2:$S888=$S63,$T$2:$T888=$T63,$V$2:$V888=$V63,$W$2:$W888=$W63,$R$2:$R888=$R63)))"),1.0)</f>
        <v>1</v>
      </c>
      <c r="AE63" s="18">
        <f>IFERROR(__xludf.DUMMYFUNCTION("if($F63="""","""",1+AD63-count(filter($S63:$S888,$S63:$S888=$S63,$T63:$T888=$T63,$V63:$V888=$V63,$W63:$W888=$W63,$R63:$R888=$R63)))"),1.0)</f>
        <v>1</v>
      </c>
      <c r="AF63" s="18">
        <f t="shared" si="10"/>
        <v>1</v>
      </c>
      <c r="AG63" s="18">
        <f t="shared" si="11"/>
        <v>1</v>
      </c>
      <c r="AH63" s="18">
        <f t="shared" si="12"/>
        <v>0.7853981634</v>
      </c>
    </row>
    <row r="64">
      <c r="A64" s="29"/>
      <c r="B64" s="29"/>
      <c r="C64" s="29"/>
      <c r="D64" s="37"/>
      <c r="E64" s="29"/>
      <c r="F64" s="30" t="str">
        <f>IFERROR(__xludf.DUMMYFUNCTION("""COMPUTED_VALUE"""),"Montreal Victoire")</f>
        <v>Montreal Victoire</v>
      </c>
      <c r="G64" s="30" t="str">
        <f>IFERROR(__xludf.DUMMYFUNCTION("""COMPUTED_VALUE"""),"Montreal Victoire")</f>
        <v>Montreal Victoire</v>
      </c>
      <c r="H64" s="31">
        <f>IFERROR(__xludf.DUMMYFUNCTION("""COMPUTED_VALUE"""),2.0)</f>
        <v>2</v>
      </c>
      <c r="I64" s="30" t="str">
        <f>IFERROR(__xludf.DUMMYFUNCTION("""COMPUTED_VALUE"""),"Minnesota Frost")</f>
        <v>Minnesota Frost</v>
      </c>
      <c r="J64" s="31">
        <f>IFERROR(__xludf.DUMMYFUNCTION("""COMPUTED_VALUE"""),4.0)</f>
        <v>4</v>
      </c>
      <c r="K64" s="32" t="str">
        <f>IFERROR(__xludf.DUMMYFUNCTION("""COMPUTED_VALUE"""),"Minnesota Frost")</f>
        <v>Minnesota Frost</v>
      </c>
      <c r="L64" s="31" t="b">
        <f>IFERROR(__xludf.DUMMYFUNCTION("""COMPUTED_VALUE"""),TRUE)</f>
        <v>1</v>
      </c>
      <c r="M64" s="33">
        <f>IFERROR(__xludf.DUMMYFUNCTION("""COMPUTED_VALUE"""),45669.0)</f>
        <v>45669</v>
      </c>
      <c r="N64" s="31" t="b">
        <f>IFERROR(__xludf.DUMMYFUNCTION("""COMPUTED_VALUE"""),FALSE)</f>
        <v>0</v>
      </c>
      <c r="O64" s="18" t="str">
        <f t="shared" si="2"/>
        <v>Loss</v>
      </c>
      <c r="P64" s="18">
        <f t="shared" si="3"/>
        <v>2</v>
      </c>
      <c r="Q64" s="18" t="str">
        <f t="array" ref="Q64">if($F64="","",if($F64&lt;&gt;$F63,VLOOKUP($F64,{Index_Team!$A$2:$A$33,Index_Team!$D$2:$D$33},2,FALSE),Q63))</f>
        <v/>
      </c>
      <c r="R64" s="18" t="str">
        <f t="array" ref="R64">if($F64="","",if($F64&lt;&gt;$F63,VLOOKUP($F64,{Index_Team!$A$2:$A$33,Index_Team!$E$2:$E$33},2,FALSE),R63))</f>
        <v/>
      </c>
      <c r="S64" s="18">
        <f t="shared" ref="S64:T64" si="73">if($F64="","",if($F64&lt;&gt;$F63,0,V63))</f>
        <v>8</v>
      </c>
      <c r="T64" s="18">
        <f t="shared" si="73"/>
        <v>10</v>
      </c>
      <c r="U64" s="18">
        <f t="shared" si="5"/>
        <v>3.333333333</v>
      </c>
      <c r="V64" s="18">
        <f t="shared" si="6"/>
        <v>9</v>
      </c>
      <c r="W64" s="18">
        <f t="shared" si="7"/>
        <v>7</v>
      </c>
      <c r="X64" s="18">
        <f t="shared" si="8"/>
        <v>2.333333333</v>
      </c>
      <c r="Y64" s="18" t="str">
        <f t="shared" si="9"/>
        <v>solid</v>
      </c>
      <c r="Z64" s="18">
        <f>IFERROR(__xludf.DUMMYFUNCTION("if($F64="""","""",count(filter($S$2:$S888,$S$2:$S888=$S64,$T$2:$T888=$T64,$V$2:$V888=$V64,$W$2:$W888=$W64)))"),1.0)</f>
        <v>1</v>
      </c>
      <c r="AA64" s="18">
        <f>IFERROR(__xludf.DUMMYFUNCTION("if($F64="""","""",1+Z64-count(filter($S64:$S888,$S64:$S888=$S64,$T64:$T888=$T64,$V64:$V888=$V64,$W64:$W888=$W64)))"),1.0)</f>
        <v>1</v>
      </c>
      <c r="AB64" s="18">
        <f>IFERROR(__xludf.DUMMYFUNCTION("if($F64="""","""",count(filter($S$2:$S888,$S$2:$S888=$S64,$T$2:$T888=$T64,$V$2:$V888=$V64,$W$2:$W888=$W64,$Q$2:$Q888=$Q64)))"),1.0)</f>
        <v>1</v>
      </c>
      <c r="AC64" s="18">
        <f>IFERROR(__xludf.DUMMYFUNCTION("if($F64="""","""",1+AB64-count(filter($S64:$S888,$S64:$S888=$S64,$T64:$T888=$T64,$V64:$V888=$V64,$W64:$W888=$W64,$Q64:$Q888=$Q64)))"),1.0)</f>
        <v>1</v>
      </c>
      <c r="AD64" s="18">
        <f>IFERROR(__xludf.DUMMYFUNCTION("if($F64="""","""",count(filter($S$2:$S888,$S$2:$S888=$S64,$T$2:$T888=$T64,$V$2:$V888=$V64,$W$2:$W888=$W64,$R$2:$R888=$R64)))"),1.0)</f>
        <v>1</v>
      </c>
      <c r="AE64" s="18">
        <f>IFERROR(__xludf.DUMMYFUNCTION("if($F64="""","""",1+AD64-count(filter($S64:$S888,$S64:$S888=$S64,$T64:$T888=$T64,$V64:$V888=$V64,$W64:$W888=$W64,$R64:$R888=$R64)))"),1.0)</f>
        <v>1</v>
      </c>
      <c r="AF64" s="18">
        <f t="shared" si="10"/>
        <v>1</v>
      </c>
      <c r="AG64" s="18">
        <f t="shared" si="11"/>
        <v>-1</v>
      </c>
      <c r="AH64" s="18">
        <f t="shared" si="12"/>
        <v>0.7853981634</v>
      </c>
    </row>
    <row r="65">
      <c r="A65" s="29"/>
      <c r="B65" s="29"/>
      <c r="C65" s="29"/>
      <c r="D65" s="37"/>
      <c r="E65" s="29"/>
      <c r="F65" s="30" t="str">
        <f>IFERROR(__xludf.DUMMYFUNCTION("""COMPUTED_VALUE"""),"Montreal Victoire")</f>
        <v>Montreal Victoire</v>
      </c>
      <c r="G65" s="30" t="str">
        <f>IFERROR(__xludf.DUMMYFUNCTION("""COMPUTED_VALUE"""),"Minnesota Frost")</f>
        <v>Minnesota Frost</v>
      </c>
      <c r="H65" s="31">
        <f>IFERROR(__xludf.DUMMYFUNCTION("""COMPUTED_VALUE"""),2.0)</f>
        <v>2</v>
      </c>
      <c r="I65" s="30" t="str">
        <f>IFERROR(__xludf.DUMMYFUNCTION("""COMPUTED_VALUE"""),"Montreal Victoire")</f>
        <v>Montreal Victoire</v>
      </c>
      <c r="J65" s="31">
        <f>IFERROR(__xludf.DUMMYFUNCTION("""COMPUTED_VALUE"""),4.0)</f>
        <v>4</v>
      </c>
      <c r="K65" s="32" t="str">
        <f>IFERROR(__xludf.DUMMYFUNCTION("""COMPUTED_VALUE"""),"Montreal Victoire")</f>
        <v>Montreal Victoire</v>
      </c>
      <c r="L65" s="31" t="b">
        <f>IFERROR(__xludf.DUMMYFUNCTION("""COMPUTED_VALUE"""),TRUE)</f>
        <v>1</v>
      </c>
      <c r="M65" s="33">
        <f>IFERROR(__xludf.DUMMYFUNCTION("""COMPUTED_VALUE"""),45674.0)</f>
        <v>45674</v>
      </c>
      <c r="N65" s="31" t="b">
        <f>IFERROR(__xludf.DUMMYFUNCTION("""COMPUTED_VALUE"""),FALSE)</f>
        <v>0</v>
      </c>
      <c r="O65" s="18" t="str">
        <f t="shared" si="2"/>
        <v>Win</v>
      </c>
      <c r="P65" s="18">
        <f t="shared" si="3"/>
        <v>1</v>
      </c>
      <c r="Q65" s="18" t="str">
        <f t="array" ref="Q65">if($F65="","",if($F65&lt;&gt;$F64,VLOOKUP($F65,{Index_Team!$A$2:$A$33,Index_Team!$D$2:$D$33},2,FALSE),Q64))</f>
        <v/>
      </c>
      <c r="R65" s="18" t="str">
        <f t="array" ref="R65">if($F65="","",if($F65&lt;&gt;$F64,VLOOKUP($F65,{Index_Team!$A$2:$A$33,Index_Team!$E$2:$E$33},2,FALSE),R64))</f>
        <v/>
      </c>
      <c r="S65" s="18">
        <f t="shared" ref="S65:T65" si="74">if($F65="","",if($F65&lt;&gt;$F64,0,V64))</f>
        <v>9</v>
      </c>
      <c r="T65" s="18">
        <f t="shared" si="74"/>
        <v>7</v>
      </c>
      <c r="U65" s="18">
        <f t="shared" si="5"/>
        <v>2.333333333</v>
      </c>
      <c r="V65" s="18">
        <f t="shared" si="6"/>
        <v>10</v>
      </c>
      <c r="W65" s="18">
        <f t="shared" si="7"/>
        <v>10</v>
      </c>
      <c r="X65" s="18">
        <f t="shared" si="8"/>
        <v>3.333333333</v>
      </c>
      <c r="Y65" s="18" t="str">
        <f t="shared" si="9"/>
        <v>solid</v>
      </c>
      <c r="Z65" s="18">
        <f>IFERROR(__xludf.DUMMYFUNCTION("if($F65="""","""",count(filter($S$2:$S888,$S$2:$S888=$S65,$T$2:$T888=$T65,$V$2:$V888=$V65,$W$2:$W888=$W65)))"),1.0)</f>
        <v>1</v>
      </c>
      <c r="AA65" s="18">
        <f>IFERROR(__xludf.DUMMYFUNCTION("if($F65="""","""",1+Z65-count(filter($S65:$S888,$S65:$S888=$S65,$T65:$T888=$T65,$V65:$V888=$V65,$W65:$W888=$W65)))"),1.0)</f>
        <v>1</v>
      </c>
      <c r="AB65" s="18">
        <f>IFERROR(__xludf.DUMMYFUNCTION("if($F65="""","""",count(filter($S$2:$S888,$S$2:$S888=$S65,$T$2:$T888=$T65,$V$2:$V888=$V65,$W$2:$W888=$W65,$Q$2:$Q888=$Q65)))"),1.0)</f>
        <v>1</v>
      </c>
      <c r="AC65" s="18">
        <f>IFERROR(__xludf.DUMMYFUNCTION("if($F65="""","""",1+AB65-count(filter($S65:$S888,$S65:$S888=$S65,$T65:$T888=$T65,$V65:$V888=$V65,$W65:$W888=$W65,$Q65:$Q888=$Q65)))"),1.0)</f>
        <v>1</v>
      </c>
      <c r="AD65" s="18">
        <f>IFERROR(__xludf.DUMMYFUNCTION("if($F65="""","""",count(filter($S$2:$S888,$S$2:$S888=$S65,$T$2:$T888=$T65,$V$2:$V888=$V65,$W$2:$W888=$W65,$R$2:$R888=$R65)))"),1.0)</f>
        <v>1</v>
      </c>
      <c r="AE65" s="18">
        <f>IFERROR(__xludf.DUMMYFUNCTION("if($F65="""","""",1+AD65-count(filter($S65:$S888,$S65:$S888=$S65,$T65:$T888=$T65,$V65:$V888=$V65,$W65:$W888=$W65,$R65:$R888=$R65)))"),1.0)</f>
        <v>1</v>
      </c>
      <c r="AF65" s="18">
        <f t="shared" si="10"/>
        <v>1</v>
      </c>
      <c r="AG65" s="18">
        <f t="shared" si="11"/>
        <v>1</v>
      </c>
      <c r="AH65" s="18">
        <f t="shared" si="12"/>
        <v>0.7853981634</v>
      </c>
    </row>
    <row r="66">
      <c r="A66" s="29"/>
      <c r="B66" s="29"/>
      <c r="C66" s="29"/>
      <c r="D66" s="37"/>
      <c r="E66" s="29"/>
      <c r="F66" s="30" t="str">
        <f>IFERROR(__xludf.DUMMYFUNCTION("""COMPUTED_VALUE"""),"Montreal Victoire")</f>
        <v>Montreal Victoire</v>
      </c>
      <c r="G66" s="30" t="str">
        <f>IFERROR(__xludf.DUMMYFUNCTION("""COMPUTED_VALUE"""),"Ottawa Charge")</f>
        <v>Ottawa Charge</v>
      </c>
      <c r="H66" s="38">
        <f>IFERROR(__xludf.DUMMYFUNCTION("""COMPUTED_VALUE"""),1.0)</f>
        <v>1</v>
      </c>
      <c r="I66" s="30" t="str">
        <f>IFERROR(__xludf.DUMMYFUNCTION("""COMPUTED_VALUE"""),"Montreal Victoire")</f>
        <v>Montreal Victoire</v>
      </c>
      <c r="J66" s="38">
        <f>IFERROR(__xludf.DUMMYFUNCTION("""COMPUTED_VALUE"""),2.0)</f>
        <v>2</v>
      </c>
      <c r="K66" s="32" t="str">
        <f>IFERROR(__xludf.DUMMYFUNCTION("""COMPUTED_VALUE"""),"Montreal Victoire")</f>
        <v>Montreal Victoire</v>
      </c>
      <c r="L66" s="31" t="b">
        <f>IFERROR(__xludf.DUMMYFUNCTION("""COMPUTED_VALUE"""),TRUE)</f>
        <v>1</v>
      </c>
      <c r="M66" s="33">
        <f>IFERROR(__xludf.DUMMYFUNCTION("""COMPUTED_VALUE"""),45676.0)</f>
        <v>45676</v>
      </c>
      <c r="N66" s="31" t="b">
        <f>IFERROR(__xludf.DUMMYFUNCTION("""COMPUTED_VALUE"""),FALSE)</f>
        <v>0</v>
      </c>
      <c r="O66" s="18" t="str">
        <f t="shared" si="2"/>
        <v>Win</v>
      </c>
      <c r="P66" s="18">
        <f t="shared" si="3"/>
        <v>1</v>
      </c>
      <c r="Q66" s="18" t="str">
        <f t="array" ref="Q66">if($F66="","",if($F66&lt;&gt;$F65,VLOOKUP($F66,{Index_Team!$A$2:$A$33,Index_Team!$D$2:$D$33},2,FALSE),Q65))</f>
        <v/>
      </c>
      <c r="R66" s="18" t="str">
        <f t="array" ref="R66">if($F66="","",if($F66&lt;&gt;$F65,VLOOKUP($F66,{Index_Team!$A$2:$A$33,Index_Team!$E$2:$E$33},2,FALSE),R65))</f>
        <v/>
      </c>
      <c r="S66" s="18">
        <f t="shared" ref="S66:T66" si="75">if($F66="","",if($F66&lt;&gt;$F65,0,V65))</f>
        <v>10</v>
      </c>
      <c r="T66" s="18">
        <f t="shared" si="75"/>
        <v>10</v>
      </c>
      <c r="U66" s="18">
        <f t="shared" si="5"/>
        <v>3.333333333</v>
      </c>
      <c r="V66" s="18">
        <f t="shared" si="6"/>
        <v>11</v>
      </c>
      <c r="W66" s="18">
        <f t="shared" si="7"/>
        <v>13</v>
      </c>
      <c r="X66" s="18">
        <f t="shared" si="8"/>
        <v>4.333333333</v>
      </c>
      <c r="Y66" s="18" t="str">
        <f t="shared" si="9"/>
        <v>solid</v>
      </c>
      <c r="Z66" s="18">
        <f>IFERROR(__xludf.DUMMYFUNCTION("if($F66="""","""",count(filter($S$2:$S888,$S$2:$S888=$S66,$T$2:$T888=$T66,$V$2:$V888=$V66,$W$2:$W888=$W66)))"),1.0)</f>
        <v>1</v>
      </c>
      <c r="AA66" s="18">
        <f>IFERROR(__xludf.DUMMYFUNCTION("if($F66="""","""",1+Z66-count(filter($S66:$S888,$S66:$S888=$S66,$T66:$T888=$T66,$V66:$V888=$V66,$W66:$W888=$W66)))"),1.0)</f>
        <v>1</v>
      </c>
      <c r="AB66" s="18">
        <f>IFERROR(__xludf.DUMMYFUNCTION("if($F66="""","""",count(filter($S$2:$S888,$S$2:$S888=$S66,$T$2:$T888=$T66,$V$2:$V888=$V66,$W$2:$W888=$W66,$Q$2:$Q888=$Q66)))"),1.0)</f>
        <v>1</v>
      </c>
      <c r="AC66" s="18">
        <f>IFERROR(__xludf.DUMMYFUNCTION("if($F66="""","""",1+AB66-count(filter($S66:$S888,$S66:$S888=$S66,$T66:$T888=$T66,$V66:$V888=$V66,$W66:$W888=$W66,$Q66:$Q888=$Q66)))"),1.0)</f>
        <v>1</v>
      </c>
      <c r="AD66" s="18">
        <f>IFERROR(__xludf.DUMMYFUNCTION("if($F66="""","""",count(filter($S$2:$S888,$S$2:$S888=$S66,$T$2:$T888=$T66,$V$2:$V888=$V66,$W$2:$W888=$W66,$R$2:$R888=$R66)))"),1.0)</f>
        <v>1</v>
      </c>
      <c r="AE66" s="18">
        <f>IFERROR(__xludf.DUMMYFUNCTION("if($F66="""","""",1+AD66-count(filter($S66:$S888,$S66:$S888=$S66,$T66:$T888=$T66,$V66:$V888=$V66,$W66:$W888=$W66,$R66:$R888=$R66)))"),1.0)</f>
        <v>1</v>
      </c>
      <c r="AF66" s="18">
        <f t="shared" si="10"/>
        <v>1</v>
      </c>
      <c r="AG66" s="18">
        <f t="shared" si="11"/>
        <v>1</v>
      </c>
      <c r="AH66" s="18">
        <f t="shared" si="12"/>
        <v>0.7853981634</v>
      </c>
    </row>
    <row r="67">
      <c r="A67" s="29"/>
      <c r="B67" s="29"/>
      <c r="C67" s="29"/>
      <c r="D67" s="37"/>
      <c r="E67" s="29"/>
      <c r="F67" s="30" t="str">
        <f>IFERROR(__xludf.DUMMYFUNCTION("""COMPUTED_VALUE"""),"Montreal Victoire")</f>
        <v>Montreal Victoire</v>
      </c>
      <c r="G67" s="30" t="str">
        <f>IFERROR(__xludf.DUMMYFUNCTION("""COMPUTED_VALUE"""),"Ottawa Charge")</f>
        <v>Ottawa Charge</v>
      </c>
      <c r="H67" s="38">
        <f>IFERROR(__xludf.DUMMYFUNCTION("""COMPUTED_VALUE"""),1.0)</f>
        <v>1</v>
      </c>
      <c r="I67" s="30" t="str">
        <f>IFERROR(__xludf.DUMMYFUNCTION("""COMPUTED_VALUE"""),"Montreal Victoire")</f>
        <v>Montreal Victoire</v>
      </c>
      <c r="J67" s="38">
        <f>IFERROR(__xludf.DUMMYFUNCTION("""COMPUTED_VALUE"""),4.0)</f>
        <v>4</v>
      </c>
      <c r="K67" s="32" t="str">
        <f>IFERROR(__xludf.DUMMYFUNCTION("""COMPUTED_VALUE"""),"Montreal Victoire")</f>
        <v>Montreal Victoire</v>
      </c>
      <c r="L67" s="31" t="b">
        <f>IFERROR(__xludf.DUMMYFUNCTION("""COMPUTED_VALUE"""),TRUE)</f>
        <v>1</v>
      </c>
      <c r="M67" s="33">
        <f>IFERROR(__xludf.DUMMYFUNCTION("""COMPUTED_VALUE"""),45686.0)</f>
        <v>45686</v>
      </c>
      <c r="N67" s="31" t="b">
        <f>IFERROR(__xludf.DUMMYFUNCTION("""COMPUTED_VALUE"""),FALSE)</f>
        <v>0</v>
      </c>
      <c r="O67" s="18" t="str">
        <f t="shared" si="2"/>
        <v>Win</v>
      </c>
      <c r="P67" s="18">
        <f t="shared" si="3"/>
        <v>1</v>
      </c>
      <c r="Q67" s="18" t="str">
        <f t="array" ref="Q67">if($F67="","",if($F67&lt;&gt;$F66,VLOOKUP($F67,{Index_Team!$A$2:$A$33,Index_Team!$D$2:$D$33},2,FALSE),Q66))</f>
        <v/>
      </c>
      <c r="R67" s="18" t="str">
        <f t="array" ref="R67">if($F67="","",if($F67&lt;&gt;$F66,VLOOKUP($F67,{Index_Team!$A$2:$A$33,Index_Team!$E$2:$E$33},2,FALSE),R66))</f>
        <v/>
      </c>
      <c r="S67" s="18">
        <f t="shared" ref="S67:T67" si="76">if($F67="","",if($F67&lt;&gt;$F66,0,V66))</f>
        <v>11</v>
      </c>
      <c r="T67" s="18">
        <f t="shared" si="76"/>
        <v>13</v>
      </c>
      <c r="U67" s="18">
        <f t="shared" si="5"/>
        <v>4.333333333</v>
      </c>
      <c r="V67" s="18">
        <f t="shared" si="6"/>
        <v>12</v>
      </c>
      <c r="W67" s="18">
        <f t="shared" si="7"/>
        <v>16</v>
      </c>
      <c r="X67" s="18">
        <f t="shared" si="8"/>
        <v>5.333333333</v>
      </c>
      <c r="Y67" s="18" t="str">
        <f t="shared" si="9"/>
        <v>solid</v>
      </c>
      <c r="Z67" s="18">
        <f>IFERROR(__xludf.DUMMYFUNCTION("if($F67="""","""",count(filter($S$2:$S888,$S$2:$S888=$S67,$T$2:$T888=$T67,$V$2:$V888=$V67,$W$2:$W888=$W67)))"),1.0)</f>
        <v>1</v>
      </c>
      <c r="AA67" s="18">
        <f>IFERROR(__xludf.DUMMYFUNCTION("if($F67="""","""",1+Z67-count(filter($S67:$S888,$S67:$S888=$S67,$T67:$T888=$T67,$V67:$V888=$V67,$W67:$W888=$W67)))"),1.0)</f>
        <v>1</v>
      </c>
      <c r="AB67" s="18">
        <f>IFERROR(__xludf.DUMMYFUNCTION("if($F67="""","""",count(filter($S$2:$S888,$S$2:$S888=$S67,$T$2:$T888=$T67,$V$2:$V888=$V67,$W$2:$W888=$W67,$Q$2:$Q888=$Q67)))"),1.0)</f>
        <v>1</v>
      </c>
      <c r="AC67" s="18">
        <f>IFERROR(__xludf.DUMMYFUNCTION("if($F67="""","""",1+AB67-count(filter($S67:$S888,$S67:$S888=$S67,$T67:$T888=$T67,$V67:$V888=$V67,$W67:$W888=$W67,$Q67:$Q888=$Q67)))"),1.0)</f>
        <v>1</v>
      </c>
      <c r="AD67" s="18">
        <f>IFERROR(__xludf.DUMMYFUNCTION("if($F67="""","""",count(filter($S$2:$S888,$S$2:$S888=$S67,$T$2:$T888=$T67,$V$2:$V888=$V67,$W$2:$W888=$W67,$R$2:$R888=$R67)))"),1.0)</f>
        <v>1</v>
      </c>
      <c r="AE67" s="18">
        <f>IFERROR(__xludf.DUMMYFUNCTION("if($F67="""","""",1+AD67-count(filter($S67:$S888,$S67:$S888=$S67,$T67:$T888=$T67,$V67:$V888=$V67,$W67:$W888=$W67,$R67:$R888=$R67)))"),1.0)</f>
        <v>1</v>
      </c>
      <c r="AF67" s="18">
        <f t="shared" si="10"/>
        <v>1</v>
      </c>
      <c r="AG67" s="18">
        <f t="shared" si="11"/>
        <v>1</v>
      </c>
      <c r="AH67" s="18">
        <f t="shared" si="12"/>
        <v>0.7853981634</v>
      </c>
    </row>
    <row r="68">
      <c r="A68" s="29"/>
      <c r="B68" s="29"/>
      <c r="C68" s="29"/>
      <c r="D68" s="37"/>
      <c r="E68" s="29"/>
      <c r="F68" s="30" t="str">
        <f>IFERROR(__xludf.DUMMYFUNCTION("""COMPUTED_VALUE"""),"Montreal Victoire")</f>
        <v>Montreal Victoire</v>
      </c>
      <c r="G68" s="30" t="str">
        <f>IFERROR(__xludf.DUMMYFUNCTION("""COMPUTED_VALUE"""),"Toronto Sceptres")</f>
        <v>Toronto Sceptres</v>
      </c>
      <c r="H68" s="38">
        <f>IFERROR(__xludf.DUMMYFUNCTION("""COMPUTED_VALUE"""),3.0)</f>
        <v>3</v>
      </c>
      <c r="I68" s="30" t="str">
        <f>IFERROR(__xludf.DUMMYFUNCTION("""COMPUTED_VALUE"""),"Montreal Victoire")</f>
        <v>Montreal Victoire</v>
      </c>
      <c r="J68" s="38">
        <f>IFERROR(__xludf.DUMMYFUNCTION("""COMPUTED_VALUE"""),4.0)</f>
        <v>4</v>
      </c>
      <c r="K68" s="32" t="str">
        <f>IFERROR(__xludf.DUMMYFUNCTION("""COMPUTED_VALUE"""),"Montreal Victoire")</f>
        <v>Montreal Victoire</v>
      </c>
      <c r="L68" s="31" t="b">
        <f>IFERROR(__xludf.DUMMYFUNCTION("""COMPUTED_VALUE"""),TRUE)</f>
        <v>1</v>
      </c>
      <c r="M68" s="33">
        <f>IFERROR(__xludf.DUMMYFUNCTION("""COMPUTED_VALUE"""),45687.0)</f>
        <v>45687</v>
      </c>
      <c r="N68" s="31" t="b">
        <f>IFERROR(__xludf.DUMMYFUNCTION("""COMPUTED_VALUE"""),TRUE)</f>
        <v>1</v>
      </c>
      <c r="O68" s="18" t="str">
        <f t="shared" si="2"/>
        <v>Win</v>
      </c>
      <c r="P68" s="18">
        <f t="shared" si="3"/>
        <v>4</v>
      </c>
      <c r="Q68" s="18" t="str">
        <f t="array" ref="Q68">if($F68="","",if($F68&lt;&gt;$F67,VLOOKUP($F68,{Index_Team!$A$2:$A$33,Index_Team!$D$2:$D$33},2,FALSE),Q67))</f>
        <v/>
      </c>
      <c r="R68" s="18" t="str">
        <f t="array" ref="R68">if($F68="","",if($F68&lt;&gt;$F67,VLOOKUP($F68,{Index_Team!$A$2:$A$33,Index_Team!$E$2:$E$33},2,FALSE),R67))</f>
        <v/>
      </c>
      <c r="S68" s="18">
        <f t="shared" ref="S68:T68" si="77">if($F68="","",if($F68&lt;&gt;$F67,0,V67))</f>
        <v>12</v>
      </c>
      <c r="T68" s="18">
        <f t="shared" si="77"/>
        <v>16</v>
      </c>
      <c r="U68" s="18">
        <f t="shared" si="5"/>
        <v>5.333333333</v>
      </c>
      <c r="V68" s="18">
        <f t="shared" si="6"/>
        <v>13</v>
      </c>
      <c r="W68" s="18">
        <f t="shared" si="7"/>
        <v>17</v>
      </c>
      <c r="X68" s="18">
        <f t="shared" si="8"/>
        <v>5.666666667</v>
      </c>
      <c r="Y68" s="18" t="str">
        <f t="shared" si="9"/>
        <v>solid</v>
      </c>
      <c r="Z68" s="18">
        <f>IFERROR(__xludf.DUMMYFUNCTION("if($F68="""","""",count(filter($S$2:$S888,$S$2:$S888=$S68,$T$2:$T888=$T68,$V$2:$V888=$V68,$W$2:$W888=$W68)))"),1.0)</f>
        <v>1</v>
      </c>
      <c r="AA68" s="18">
        <f>IFERROR(__xludf.DUMMYFUNCTION("if($F68="""","""",1+Z68-count(filter($S68:$S888,$S68:$S888=$S68,$T68:$T888=$T68,$V68:$V888=$V68,$W68:$W888=$W68)))"),1.0)</f>
        <v>1</v>
      </c>
      <c r="AB68" s="18">
        <f>IFERROR(__xludf.DUMMYFUNCTION("if($F68="""","""",count(filter($S$2:$S888,$S$2:$S888=$S68,$T$2:$T888=$T68,$V$2:$V888=$V68,$W$2:$W888=$W68,$Q$2:$Q888=$Q68)))"),1.0)</f>
        <v>1</v>
      </c>
      <c r="AC68" s="18">
        <f>IFERROR(__xludf.DUMMYFUNCTION("if($F68="""","""",1+AB68-count(filter($S68:$S888,$S68:$S888=$S68,$T68:$T888=$T68,$V68:$V888=$V68,$W68:$W888=$W68,$Q68:$Q888=$Q68)))"),1.0)</f>
        <v>1</v>
      </c>
      <c r="AD68" s="18">
        <f>IFERROR(__xludf.DUMMYFUNCTION("if($F68="""","""",count(filter($S$2:$S888,$S$2:$S888=$S68,$T$2:$T888=$T68,$V$2:$V888=$V68,$W$2:$W888=$W68,$R$2:$R888=$R68)))"),1.0)</f>
        <v>1</v>
      </c>
      <c r="AE68" s="18">
        <f>IFERROR(__xludf.DUMMYFUNCTION("if($F68="""","""",1+AD68-count(filter($S68:$S888,$S68:$S888=$S68,$T68:$T888=$T68,$V68:$V888=$V68,$W68:$W888=$W68,$R68:$R888=$R68)))"),1.0)</f>
        <v>1</v>
      </c>
      <c r="AF68" s="18">
        <f t="shared" si="10"/>
        <v>1</v>
      </c>
      <c r="AG68" s="18">
        <f t="shared" si="11"/>
        <v>0.3333333333</v>
      </c>
      <c r="AH68" s="18">
        <f t="shared" si="12"/>
        <v>0.3217505544</v>
      </c>
    </row>
    <row r="69">
      <c r="A69" s="29"/>
      <c r="B69" s="29"/>
      <c r="C69" s="29"/>
      <c r="D69" s="37"/>
      <c r="E69" s="29"/>
      <c r="F69" s="30" t="str">
        <f>IFERROR(__xludf.DUMMYFUNCTION("""COMPUTED_VALUE"""),"Montreal Victoire")</f>
        <v>Montreal Victoire</v>
      </c>
      <c r="G69" s="30" t="str">
        <f>IFERROR(__xludf.DUMMYFUNCTION("""COMPUTED_VALUE"""),"Montreal Victoire")</f>
        <v>Montreal Victoire</v>
      </c>
      <c r="H69" s="38">
        <f>IFERROR(__xludf.DUMMYFUNCTION("""COMPUTED_VALUE"""),2.0)</f>
        <v>2</v>
      </c>
      <c r="I69" s="30" t="str">
        <f>IFERROR(__xludf.DUMMYFUNCTION("""COMPUTED_VALUE"""),"New York Sirens")</f>
        <v>New York Sirens</v>
      </c>
      <c r="J69" s="38">
        <f>IFERROR(__xludf.DUMMYFUNCTION("""COMPUTED_VALUE"""),1.0)</f>
        <v>1</v>
      </c>
      <c r="K69" s="32" t="str">
        <f>IFERROR(__xludf.DUMMYFUNCTION("""COMPUTED_VALUE"""),"Montreal Victoire")</f>
        <v>Montreal Victoire</v>
      </c>
      <c r="L69" s="31" t="b">
        <f>IFERROR(__xludf.DUMMYFUNCTION("""COMPUTED_VALUE"""),TRUE)</f>
        <v>1</v>
      </c>
      <c r="M69" s="33">
        <f>IFERROR(__xludf.DUMMYFUNCTION("""COMPUTED_VALUE"""),45690.0)</f>
        <v>45690</v>
      </c>
      <c r="N69" s="31" t="b">
        <f>IFERROR(__xludf.DUMMYFUNCTION("""COMPUTED_VALUE"""),FALSE)</f>
        <v>0</v>
      </c>
      <c r="O69" s="18" t="str">
        <f t="shared" si="2"/>
        <v>Win</v>
      </c>
      <c r="P69" s="18">
        <f t="shared" si="3"/>
        <v>1</v>
      </c>
      <c r="Q69" s="18" t="str">
        <f t="array" ref="Q69">if($F69="","",if($F69&lt;&gt;$F68,VLOOKUP($F69,{Index_Team!$A$2:$A$33,Index_Team!$D$2:$D$33},2,FALSE),Q68))</f>
        <v/>
      </c>
      <c r="R69" s="18" t="str">
        <f t="array" ref="R69">if($F69="","",if($F69&lt;&gt;$F68,VLOOKUP($F69,{Index_Team!$A$2:$A$33,Index_Team!$E$2:$E$33},2,FALSE),R68))</f>
        <v/>
      </c>
      <c r="S69" s="18">
        <f t="shared" ref="S69:T69" si="78">if($F69="","",if($F69&lt;&gt;$F68,0,V68))</f>
        <v>13</v>
      </c>
      <c r="T69" s="18">
        <f t="shared" si="78"/>
        <v>17</v>
      </c>
      <c r="U69" s="18">
        <f t="shared" si="5"/>
        <v>5.666666667</v>
      </c>
      <c r="V69" s="18">
        <f t="shared" si="6"/>
        <v>14</v>
      </c>
      <c r="W69" s="18">
        <f t="shared" si="7"/>
        <v>20</v>
      </c>
      <c r="X69" s="18">
        <f t="shared" si="8"/>
        <v>6.666666667</v>
      </c>
      <c r="Y69" s="18" t="str">
        <f t="shared" si="9"/>
        <v>solid</v>
      </c>
      <c r="Z69" s="18">
        <f>IFERROR(__xludf.DUMMYFUNCTION("if($F69="""","""",count(filter($S$2:$S888,$S$2:$S888=$S69,$T$2:$T888=$T69,$V$2:$V888=$V69,$W$2:$W888=$W69)))"),1.0)</f>
        <v>1</v>
      </c>
      <c r="AA69" s="18">
        <f>IFERROR(__xludf.DUMMYFUNCTION("if($F69="""","""",1+Z69-count(filter($S69:$S888,$S69:$S888=$S69,$T69:$T888=$T69,$V69:$V888=$V69,$W69:$W888=$W69)))"),1.0)</f>
        <v>1</v>
      </c>
      <c r="AB69" s="18">
        <f>IFERROR(__xludf.DUMMYFUNCTION("if($F69="""","""",count(filter($S$2:$S888,$S$2:$S888=$S69,$T$2:$T888=$T69,$V$2:$V888=$V69,$W$2:$W888=$W69,$Q$2:$Q888=$Q69)))"),1.0)</f>
        <v>1</v>
      </c>
      <c r="AC69" s="18">
        <f>IFERROR(__xludf.DUMMYFUNCTION("if($F69="""","""",1+AB69-count(filter($S69:$S888,$S69:$S888=$S69,$T69:$T888=$T69,$V69:$V888=$V69,$W69:$W888=$W69,$Q69:$Q888=$Q69)))"),1.0)</f>
        <v>1</v>
      </c>
      <c r="AD69" s="18">
        <f>IFERROR(__xludf.DUMMYFUNCTION("if($F69="""","""",count(filter($S$2:$S888,$S$2:$S888=$S69,$T$2:$T888=$T69,$V$2:$V888=$V69,$W$2:$W888=$W69,$R$2:$R888=$R69)))"),1.0)</f>
        <v>1</v>
      </c>
      <c r="AE69" s="18">
        <f>IFERROR(__xludf.DUMMYFUNCTION("if($F69="""","""",1+AD69-count(filter($S69:$S888,$S69:$S888=$S69,$T69:$T888=$T69,$V69:$V888=$V69,$W69:$W888=$W69,$R69:$R888=$R69)))"),1.0)</f>
        <v>1</v>
      </c>
      <c r="AF69" s="18">
        <f t="shared" si="10"/>
        <v>1</v>
      </c>
      <c r="AG69" s="18">
        <f t="shared" si="11"/>
        <v>1</v>
      </c>
      <c r="AH69" s="18">
        <f t="shared" si="12"/>
        <v>0.7853981634</v>
      </c>
    </row>
    <row r="70">
      <c r="A70" s="29"/>
      <c r="B70" s="29"/>
      <c r="C70" s="29"/>
      <c r="D70" s="37"/>
      <c r="E70" s="29"/>
      <c r="F70" s="30" t="str">
        <f>IFERROR(__xludf.DUMMYFUNCTION("""COMPUTED_VALUE"""),"Montreal Victoire")</f>
        <v>Montreal Victoire</v>
      </c>
      <c r="G70" s="30" t="str">
        <f>IFERROR(__xludf.DUMMYFUNCTION("""COMPUTED_VALUE"""),"New York Sirens")</f>
        <v>New York Sirens</v>
      </c>
      <c r="H70" s="38">
        <f>IFERROR(__xludf.DUMMYFUNCTION("""COMPUTED_VALUE"""),2.0)</f>
        <v>2</v>
      </c>
      <c r="I70" s="30" t="str">
        <f>IFERROR(__xludf.DUMMYFUNCTION("""COMPUTED_VALUE"""),"Montreal Victoire")</f>
        <v>Montreal Victoire</v>
      </c>
      <c r="J70" s="38">
        <f>IFERROR(__xludf.DUMMYFUNCTION("""COMPUTED_VALUE"""),6.0)</f>
        <v>6</v>
      </c>
      <c r="K70" s="32" t="str">
        <f>IFERROR(__xludf.DUMMYFUNCTION("""COMPUTED_VALUE"""),"Montreal Victoire")</f>
        <v>Montreal Victoire</v>
      </c>
      <c r="L70" s="31" t="b">
        <f>IFERROR(__xludf.DUMMYFUNCTION("""COMPUTED_VALUE"""),TRUE)</f>
        <v>1</v>
      </c>
      <c r="M70" s="33">
        <f>IFERROR(__xludf.DUMMYFUNCTION("""COMPUTED_VALUE"""),45703.0)</f>
        <v>45703</v>
      </c>
      <c r="N70" s="31" t="b">
        <f>IFERROR(__xludf.DUMMYFUNCTION("""COMPUTED_VALUE"""),FALSE)</f>
        <v>0</v>
      </c>
      <c r="O70" s="18" t="str">
        <f t="shared" si="2"/>
        <v>Win</v>
      </c>
      <c r="P70" s="18">
        <f t="shared" si="3"/>
        <v>1</v>
      </c>
      <c r="Q70" s="18" t="str">
        <f t="array" ref="Q70">if($F70="","",if($F70&lt;&gt;$F69,VLOOKUP($F70,{Index_Team!$A$2:$A$33,Index_Team!$D$2:$D$33},2,FALSE),Q69))</f>
        <v/>
      </c>
      <c r="R70" s="18" t="str">
        <f t="array" ref="R70">if($F70="","",if($F70&lt;&gt;$F69,VLOOKUP($F70,{Index_Team!$A$2:$A$33,Index_Team!$E$2:$E$33},2,FALSE),R69))</f>
        <v/>
      </c>
      <c r="S70" s="18">
        <f t="shared" ref="S70:T70" si="79">if($F70="","",if($F70&lt;&gt;$F69,0,V69))</f>
        <v>14</v>
      </c>
      <c r="T70" s="18">
        <f t="shared" si="79"/>
        <v>20</v>
      </c>
      <c r="U70" s="18">
        <f t="shared" si="5"/>
        <v>6.666666667</v>
      </c>
      <c r="V70" s="18">
        <f t="shared" si="6"/>
        <v>15</v>
      </c>
      <c r="W70" s="18">
        <f t="shared" si="7"/>
        <v>23</v>
      </c>
      <c r="X70" s="18">
        <f t="shared" si="8"/>
        <v>7.666666667</v>
      </c>
      <c r="Y70" s="18" t="str">
        <f t="shared" si="9"/>
        <v>solid</v>
      </c>
      <c r="Z70" s="18">
        <f>IFERROR(__xludf.DUMMYFUNCTION("if($F70="""","""",count(filter($S$2:$S888,$S$2:$S888=$S70,$T$2:$T888=$T70,$V$2:$V888=$V70,$W$2:$W888=$W70)))"),1.0)</f>
        <v>1</v>
      </c>
      <c r="AA70" s="18">
        <f>IFERROR(__xludf.DUMMYFUNCTION("if($F70="""","""",1+Z70-count(filter($S70:$S888,$S70:$S888=$S70,$T70:$T888=$T70,$V70:$V888=$V70,$W70:$W888=$W70)))"),1.0)</f>
        <v>1</v>
      </c>
      <c r="AB70" s="18">
        <f>IFERROR(__xludf.DUMMYFUNCTION("if($F70="""","""",count(filter($S$2:$S888,$S$2:$S888=$S70,$T$2:$T888=$T70,$V$2:$V888=$V70,$W$2:$W888=$W70,$Q$2:$Q888=$Q70)))"),1.0)</f>
        <v>1</v>
      </c>
      <c r="AC70" s="18">
        <f>IFERROR(__xludf.DUMMYFUNCTION("if($F70="""","""",1+AB70-count(filter($S70:$S888,$S70:$S888=$S70,$T70:$T888=$T70,$V70:$V888=$V70,$W70:$W888=$W70,$Q70:$Q888=$Q70)))"),1.0)</f>
        <v>1</v>
      </c>
      <c r="AD70" s="18">
        <f>IFERROR(__xludf.DUMMYFUNCTION("if($F70="""","""",count(filter($S$2:$S888,$S$2:$S888=$S70,$T$2:$T888=$T70,$V$2:$V888=$V70,$W$2:$W888=$W70,$R$2:$R888=$R70)))"),1.0)</f>
        <v>1</v>
      </c>
      <c r="AE70" s="18">
        <f>IFERROR(__xludf.DUMMYFUNCTION("if($F70="""","""",1+AD70-count(filter($S70:$S888,$S70:$S888=$S70,$T70:$T888=$T70,$V70:$V888=$V70,$W70:$W888=$W70,$R70:$R888=$R70)))"),1.0)</f>
        <v>1</v>
      </c>
      <c r="AF70" s="18">
        <f t="shared" si="10"/>
        <v>1</v>
      </c>
      <c r="AG70" s="18">
        <f t="shared" si="11"/>
        <v>1</v>
      </c>
      <c r="AH70" s="18">
        <f t="shared" si="12"/>
        <v>0.7853981634</v>
      </c>
    </row>
    <row r="71">
      <c r="A71" s="29"/>
      <c r="B71" s="29"/>
      <c r="C71" s="29"/>
      <c r="D71" s="37"/>
      <c r="E71" s="29"/>
      <c r="F71" s="30" t="str">
        <f>IFERROR(__xludf.DUMMYFUNCTION("""COMPUTED_VALUE"""),"Montreal Victoire")</f>
        <v>Montreal Victoire</v>
      </c>
      <c r="G71" s="30" t="str">
        <f>IFERROR(__xludf.DUMMYFUNCTION("""COMPUTED_VALUE"""),"Minnesota Frost")</f>
        <v>Minnesota Frost</v>
      </c>
      <c r="H71" s="38">
        <f>IFERROR(__xludf.DUMMYFUNCTION("""COMPUTED_VALUE"""),4.0)</f>
        <v>4</v>
      </c>
      <c r="I71" s="30" t="str">
        <f>IFERROR(__xludf.DUMMYFUNCTION("""COMPUTED_VALUE"""),"Montreal Victoire")</f>
        <v>Montreal Victoire</v>
      </c>
      <c r="J71" s="38">
        <f>IFERROR(__xludf.DUMMYFUNCTION("""COMPUTED_VALUE"""),0.0)</f>
        <v>0</v>
      </c>
      <c r="K71" s="32" t="str">
        <f>IFERROR(__xludf.DUMMYFUNCTION("""COMPUTED_VALUE"""),"Minnesota Frost")</f>
        <v>Minnesota Frost</v>
      </c>
      <c r="L71" s="31" t="b">
        <f>IFERROR(__xludf.DUMMYFUNCTION("""COMPUTED_VALUE"""),TRUE)</f>
        <v>1</v>
      </c>
      <c r="M71" s="33">
        <f>IFERROR(__xludf.DUMMYFUNCTION("""COMPUTED_VALUE"""),45706.0)</f>
        <v>45706</v>
      </c>
      <c r="N71" s="31" t="b">
        <f>IFERROR(__xludf.DUMMYFUNCTION("""COMPUTED_VALUE"""),FALSE)</f>
        <v>0</v>
      </c>
      <c r="O71" s="18" t="str">
        <f t="shared" si="2"/>
        <v>Loss</v>
      </c>
      <c r="P71" s="18">
        <f t="shared" si="3"/>
        <v>2</v>
      </c>
      <c r="Q71" s="18" t="str">
        <f t="array" ref="Q71">if($F71="","",if($F71&lt;&gt;$F70,VLOOKUP($F71,{Index_Team!$A$2:$A$33,Index_Team!$D$2:$D$33},2,FALSE),Q70))</f>
        <v/>
      </c>
      <c r="R71" s="18" t="str">
        <f t="array" ref="R71">if($F71="","",if($F71&lt;&gt;$F70,VLOOKUP($F71,{Index_Team!$A$2:$A$33,Index_Team!$E$2:$E$33},2,FALSE),R70))</f>
        <v/>
      </c>
      <c r="S71" s="18">
        <f t="shared" ref="S71:T71" si="80">if($F71="","",if($F71&lt;&gt;$F70,0,V70))</f>
        <v>15</v>
      </c>
      <c r="T71" s="18">
        <f t="shared" si="80"/>
        <v>23</v>
      </c>
      <c r="U71" s="18">
        <f t="shared" si="5"/>
        <v>7.666666667</v>
      </c>
      <c r="V71" s="18">
        <f t="shared" si="6"/>
        <v>16</v>
      </c>
      <c r="W71" s="18">
        <f t="shared" si="7"/>
        <v>20</v>
      </c>
      <c r="X71" s="18">
        <f t="shared" si="8"/>
        <v>6.666666667</v>
      </c>
      <c r="Y71" s="18" t="str">
        <f t="shared" si="9"/>
        <v>solid</v>
      </c>
      <c r="Z71" s="18">
        <f>IFERROR(__xludf.DUMMYFUNCTION("if($F71="""","""",count(filter($S$2:$S888,$S$2:$S888=$S71,$T$2:$T888=$T71,$V$2:$V888=$V71,$W$2:$W888=$W71)))"),1.0)</f>
        <v>1</v>
      </c>
      <c r="AA71" s="18">
        <f>IFERROR(__xludf.DUMMYFUNCTION("if($F71="""","""",1+Z71-count(filter($S71:$S888,$S71:$S888=$S71,$T71:$T888=$T71,$V71:$V888=$V71,$W71:$W888=$W71)))"),1.0)</f>
        <v>1</v>
      </c>
      <c r="AB71" s="18">
        <f>IFERROR(__xludf.DUMMYFUNCTION("if($F71="""","""",count(filter($S$2:$S888,$S$2:$S888=$S71,$T$2:$T888=$T71,$V$2:$V888=$V71,$W$2:$W888=$W71,$Q$2:$Q888=$Q71)))"),1.0)</f>
        <v>1</v>
      </c>
      <c r="AC71" s="18">
        <f>IFERROR(__xludf.DUMMYFUNCTION("if($F71="""","""",1+AB71-count(filter($S71:$S888,$S71:$S888=$S71,$T71:$T888=$T71,$V71:$V888=$V71,$W71:$W888=$W71,$Q71:$Q888=$Q71)))"),1.0)</f>
        <v>1</v>
      </c>
      <c r="AD71" s="18">
        <f>IFERROR(__xludf.DUMMYFUNCTION("if($F71="""","""",count(filter($S$2:$S888,$S$2:$S888=$S71,$T$2:$T888=$T71,$V$2:$V888=$V71,$W$2:$W888=$W71,$R$2:$R888=$R71)))"),1.0)</f>
        <v>1</v>
      </c>
      <c r="AE71" s="18">
        <f>IFERROR(__xludf.DUMMYFUNCTION("if($F71="""","""",1+AD71-count(filter($S71:$S888,$S71:$S888=$S71,$T71:$T888=$T71,$V71:$V888=$V71,$W71:$W888=$W71,$R71:$R888=$R71)))"),1.0)</f>
        <v>1</v>
      </c>
      <c r="AF71" s="18">
        <f t="shared" si="10"/>
        <v>1</v>
      </c>
      <c r="AG71" s="18">
        <f t="shared" si="11"/>
        <v>-1</v>
      </c>
      <c r="AH71" s="18">
        <f t="shared" si="12"/>
        <v>0.7853981634</v>
      </c>
    </row>
    <row r="72">
      <c r="A72" s="29"/>
      <c r="B72" s="29"/>
      <c r="C72" s="29"/>
      <c r="D72" s="37"/>
      <c r="E72" s="29"/>
      <c r="F72" s="30" t="str">
        <f>IFERROR(__xludf.DUMMYFUNCTION("""COMPUTED_VALUE"""),"Montreal Victoire")</f>
        <v>Montreal Victoire</v>
      </c>
      <c r="G72" s="30" t="str">
        <f>IFERROR(__xludf.DUMMYFUNCTION("""COMPUTED_VALUE"""),"Montreal Victoire")</f>
        <v>Montreal Victoire</v>
      </c>
      <c r="H72" s="38">
        <f>IFERROR(__xludf.DUMMYFUNCTION("""COMPUTED_VALUE"""),1.0)</f>
        <v>1</v>
      </c>
      <c r="I72" s="30" t="str">
        <f>IFERROR(__xludf.DUMMYFUNCTION("""COMPUTED_VALUE"""),"Ottawa Charge")</f>
        <v>Ottawa Charge</v>
      </c>
      <c r="J72" s="38">
        <f>IFERROR(__xludf.DUMMYFUNCTION("""COMPUTED_VALUE"""),3.0)</f>
        <v>3</v>
      </c>
      <c r="K72" s="32" t="str">
        <f>IFERROR(__xludf.DUMMYFUNCTION("""COMPUTED_VALUE"""),"Ottawa Charge")</f>
        <v>Ottawa Charge</v>
      </c>
      <c r="L72" s="31" t="b">
        <f>IFERROR(__xludf.DUMMYFUNCTION("""COMPUTED_VALUE"""),TRUE)</f>
        <v>1</v>
      </c>
      <c r="M72" s="33">
        <f>IFERROR(__xludf.DUMMYFUNCTION("""COMPUTED_VALUE"""),45710.0)</f>
        <v>45710</v>
      </c>
      <c r="N72" s="31" t="b">
        <f>IFERROR(__xludf.DUMMYFUNCTION("""COMPUTED_VALUE"""),FALSE)</f>
        <v>0</v>
      </c>
      <c r="O72" s="18" t="str">
        <f t="shared" si="2"/>
        <v>Loss</v>
      </c>
      <c r="P72" s="18">
        <f t="shared" si="3"/>
        <v>2</v>
      </c>
      <c r="Q72" s="18" t="str">
        <f t="array" ref="Q72">if($F72="","",if($F72&lt;&gt;$F71,VLOOKUP($F72,{Index_Team!$A$2:$A$33,Index_Team!$D$2:$D$33},2,FALSE),Q71))</f>
        <v/>
      </c>
      <c r="R72" s="18" t="str">
        <f t="array" ref="R72">if($F72="","",if($F72&lt;&gt;$F71,VLOOKUP($F72,{Index_Team!$A$2:$A$33,Index_Team!$E$2:$E$33},2,FALSE),R71))</f>
        <v/>
      </c>
      <c r="S72" s="18">
        <f t="shared" ref="S72:T72" si="81">if($F72="","",if($F72&lt;&gt;$F71,0,V71))</f>
        <v>16</v>
      </c>
      <c r="T72" s="18">
        <f t="shared" si="81"/>
        <v>20</v>
      </c>
      <c r="U72" s="18">
        <f t="shared" si="5"/>
        <v>6.666666667</v>
      </c>
      <c r="V72" s="18">
        <f t="shared" si="6"/>
        <v>17</v>
      </c>
      <c r="W72" s="18">
        <f t="shared" si="7"/>
        <v>17</v>
      </c>
      <c r="X72" s="18">
        <f t="shared" si="8"/>
        <v>5.666666667</v>
      </c>
      <c r="Y72" s="18" t="str">
        <f t="shared" si="9"/>
        <v>solid</v>
      </c>
      <c r="Z72" s="18">
        <f>IFERROR(__xludf.DUMMYFUNCTION("if($F72="""","""",count(filter($S$2:$S888,$S$2:$S888=$S72,$T$2:$T888=$T72,$V$2:$V888=$V72,$W$2:$W888=$W72)))"),1.0)</f>
        <v>1</v>
      </c>
      <c r="AA72" s="18">
        <f>IFERROR(__xludf.DUMMYFUNCTION("if($F72="""","""",1+Z72-count(filter($S72:$S888,$S72:$S888=$S72,$T72:$T888=$T72,$V72:$V888=$V72,$W72:$W888=$W72)))"),1.0)</f>
        <v>1</v>
      </c>
      <c r="AB72" s="18">
        <f>IFERROR(__xludf.DUMMYFUNCTION("if($F72="""","""",count(filter($S$2:$S888,$S$2:$S888=$S72,$T$2:$T888=$T72,$V$2:$V888=$V72,$W$2:$W888=$W72,$Q$2:$Q888=$Q72)))"),1.0)</f>
        <v>1</v>
      </c>
      <c r="AC72" s="18">
        <f>IFERROR(__xludf.DUMMYFUNCTION("if($F72="""","""",1+AB72-count(filter($S72:$S888,$S72:$S888=$S72,$T72:$T888=$T72,$V72:$V888=$V72,$W72:$W888=$W72,$Q72:$Q888=$Q72)))"),1.0)</f>
        <v>1</v>
      </c>
      <c r="AD72" s="18">
        <f>IFERROR(__xludf.DUMMYFUNCTION("if($F72="""","""",count(filter($S$2:$S888,$S$2:$S888=$S72,$T$2:$T888=$T72,$V$2:$V888=$V72,$W$2:$W888=$W72,$R$2:$R888=$R72)))"),1.0)</f>
        <v>1</v>
      </c>
      <c r="AE72" s="18">
        <f>IFERROR(__xludf.DUMMYFUNCTION("if($F72="""","""",1+AD72-count(filter($S72:$S888,$S72:$S888=$S72,$T72:$T888=$T72,$V72:$V888=$V72,$W72:$W888=$W72,$R72:$R888=$R72)))"),1.0)</f>
        <v>1</v>
      </c>
      <c r="AF72" s="18">
        <f t="shared" si="10"/>
        <v>1</v>
      </c>
      <c r="AG72" s="18">
        <f t="shared" si="11"/>
        <v>-1</v>
      </c>
      <c r="AH72" s="18">
        <f t="shared" si="12"/>
        <v>0.7853981634</v>
      </c>
    </row>
    <row r="73">
      <c r="A73" s="29"/>
      <c r="B73" s="29"/>
      <c r="C73" s="29"/>
      <c r="D73" s="37"/>
      <c r="E73" s="29"/>
      <c r="F73" s="30" t="str">
        <f>IFERROR(__xludf.DUMMYFUNCTION("""COMPUTED_VALUE"""),"Montreal Victoire")</f>
        <v>Montreal Victoire</v>
      </c>
      <c r="G73" s="30" t="str">
        <f>IFERROR(__xludf.DUMMYFUNCTION("""COMPUTED_VALUE"""),"Toronto Sceptres")</f>
        <v>Toronto Sceptres</v>
      </c>
      <c r="H73" s="38">
        <f>IFERROR(__xludf.DUMMYFUNCTION("""COMPUTED_VALUE"""),1.0)</f>
        <v>1</v>
      </c>
      <c r="I73" s="30" t="str">
        <f>IFERROR(__xludf.DUMMYFUNCTION("""COMPUTED_VALUE"""),"Montreal Victoire")</f>
        <v>Montreal Victoire</v>
      </c>
      <c r="J73" s="38">
        <f>IFERROR(__xludf.DUMMYFUNCTION("""COMPUTED_VALUE"""),3.0)</f>
        <v>3</v>
      </c>
      <c r="K73" s="32" t="str">
        <f>IFERROR(__xludf.DUMMYFUNCTION("""COMPUTED_VALUE"""),"Montreal Victoire")</f>
        <v>Montreal Victoire</v>
      </c>
      <c r="L73" s="31" t="b">
        <f>IFERROR(__xludf.DUMMYFUNCTION("""COMPUTED_VALUE"""),TRUE)</f>
        <v>1</v>
      </c>
      <c r="M73" s="33">
        <f>IFERROR(__xludf.DUMMYFUNCTION("""COMPUTED_VALUE"""),45713.0)</f>
        <v>45713</v>
      </c>
      <c r="N73" s="31" t="b">
        <f>IFERROR(__xludf.DUMMYFUNCTION("""COMPUTED_VALUE"""),FALSE)</f>
        <v>0</v>
      </c>
      <c r="O73" s="18" t="str">
        <f t="shared" si="2"/>
        <v>Win</v>
      </c>
      <c r="P73" s="18">
        <f t="shared" si="3"/>
        <v>1</v>
      </c>
      <c r="Q73" s="18" t="str">
        <f t="array" ref="Q73">if($F73="","",if($F73&lt;&gt;$F72,VLOOKUP($F73,{Index_Team!$A$2:$A$33,Index_Team!$D$2:$D$33},2,FALSE),Q72))</f>
        <v/>
      </c>
      <c r="R73" s="18" t="str">
        <f t="array" ref="R73">if($F73="","",if($F73&lt;&gt;$F72,VLOOKUP($F73,{Index_Team!$A$2:$A$33,Index_Team!$E$2:$E$33},2,FALSE),R72))</f>
        <v/>
      </c>
      <c r="S73" s="18">
        <f t="shared" ref="S73:T73" si="82">if($F73="","",if($F73&lt;&gt;$F72,0,V72))</f>
        <v>17</v>
      </c>
      <c r="T73" s="18">
        <f t="shared" si="82"/>
        <v>17</v>
      </c>
      <c r="U73" s="18">
        <f t="shared" si="5"/>
        <v>5.666666667</v>
      </c>
      <c r="V73" s="18">
        <f t="shared" si="6"/>
        <v>18</v>
      </c>
      <c r="W73" s="18">
        <f t="shared" si="7"/>
        <v>20</v>
      </c>
      <c r="X73" s="18">
        <f t="shared" si="8"/>
        <v>6.666666667</v>
      </c>
      <c r="Y73" s="18" t="str">
        <f t="shared" si="9"/>
        <v>solid</v>
      </c>
      <c r="Z73" s="18">
        <f>IFERROR(__xludf.DUMMYFUNCTION("if($F73="""","""",count(filter($S$2:$S888,$S$2:$S888=$S73,$T$2:$T888=$T73,$V$2:$V888=$V73,$W$2:$W888=$W73)))"),1.0)</f>
        <v>1</v>
      </c>
      <c r="AA73" s="18">
        <f>IFERROR(__xludf.DUMMYFUNCTION("if($F73="""","""",1+Z73-count(filter($S73:$S888,$S73:$S888=$S73,$T73:$T888=$T73,$V73:$V888=$V73,$W73:$W888=$W73)))"),1.0)</f>
        <v>1</v>
      </c>
      <c r="AB73" s="18">
        <f>IFERROR(__xludf.DUMMYFUNCTION("if($F73="""","""",count(filter($S$2:$S888,$S$2:$S888=$S73,$T$2:$T888=$T73,$V$2:$V888=$V73,$W$2:$W888=$W73,$Q$2:$Q888=$Q73)))"),1.0)</f>
        <v>1</v>
      </c>
      <c r="AC73" s="18">
        <f>IFERROR(__xludf.DUMMYFUNCTION("if($F73="""","""",1+AB73-count(filter($S73:$S888,$S73:$S888=$S73,$T73:$T888=$T73,$V73:$V888=$V73,$W73:$W888=$W73,$Q73:$Q888=$Q73)))"),1.0)</f>
        <v>1</v>
      </c>
      <c r="AD73" s="18">
        <f>IFERROR(__xludf.DUMMYFUNCTION("if($F73="""","""",count(filter($S$2:$S888,$S$2:$S888=$S73,$T$2:$T888=$T73,$V$2:$V888=$V73,$W$2:$W888=$W73,$R$2:$R888=$R73)))"),1.0)</f>
        <v>1</v>
      </c>
      <c r="AE73" s="18">
        <f>IFERROR(__xludf.DUMMYFUNCTION("if($F73="""","""",1+AD73-count(filter($S73:$S888,$S73:$S888=$S73,$T73:$T888=$T73,$V73:$V888=$V73,$W73:$W888=$W73,$R73:$R888=$R73)))"),1.0)</f>
        <v>1</v>
      </c>
      <c r="AF73" s="18">
        <f t="shared" si="10"/>
        <v>1</v>
      </c>
      <c r="AG73" s="18">
        <f t="shared" si="11"/>
        <v>1</v>
      </c>
      <c r="AH73" s="18">
        <f t="shared" si="12"/>
        <v>0.7853981634</v>
      </c>
    </row>
    <row r="74">
      <c r="A74" s="29"/>
      <c r="B74" s="29"/>
      <c r="C74" s="29"/>
      <c r="D74" s="37"/>
      <c r="E74" s="29"/>
      <c r="F74" s="30" t="str">
        <f>IFERROR(__xludf.DUMMYFUNCTION("""COMPUTED_VALUE"""),"Montreal Victoire")</f>
        <v>Montreal Victoire</v>
      </c>
      <c r="G74" s="30" t="str">
        <f>IFERROR(__xludf.DUMMYFUNCTION("""COMPUTED_VALUE"""),"Boston Fleet")</f>
        <v>Boston Fleet</v>
      </c>
      <c r="H74" s="38">
        <f>IFERROR(__xludf.DUMMYFUNCTION("""COMPUTED_VALUE"""),2.0)</f>
        <v>2</v>
      </c>
      <c r="I74" s="30" t="str">
        <f>IFERROR(__xludf.DUMMYFUNCTION("""COMPUTED_VALUE"""),"Montreal Victoire")</f>
        <v>Montreal Victoire</v>
      </c>
      <c r="J74" s="38">
        <f>IFERROR(__xludf.DUMMYFUNCTION("""COMPUTED_VALUE"""),3.0)</f>
        <v>3</v>
      </c>
      <c r="K74" s="32" t="str">
        <f>IFERROR(__xludf.DUMMYFUNCTION("""COMPUTED_VALUE"""),"Montreal Victoire")</f>
        <v>Montreal Victoire</v>
      </c>
      <c r="L74" s="31" t="b">
        <f>IFERROR(__xludf.DUMMYFUNCTION("""COMPUTED_VALUE"""),TRUE)</f>
        <v>1</v>
      </c>
      <c r="M74" s="33">
        <f>IFERROR(__xludf.DUMMYFUNCTION("""COMPUTED_VALUE"""),45718.0)</f>
        <v>45718</v>
      </c>
      <c r="N74" s="31" t="b">
        <f>IFERROR(__xludf.DUMMYFUNCTION("""COMPUTED_VALUE"""),TRUE)</f>
        <v>1</v>
      </c>
      <c r="O74" s="18" t="str">
        <f t="shared" si="2"/>
        <v>Win</v>
      </c>
      <c r="P74" s="18">
        <f t="shared" si="3"/>
        <v>4</v>
      </c>
      <c r="Q74" s="18" t="str">
        <f t="array" ref="Q74">if($F74="","",if($F74&lt;&gt;$F73,VLOOKUP($F74,{Index_Team!$A$2:$A$33,Index_Team!$D$2:$D$33},2,FALSE),Q73))</f>
        <v/>
      </c>
      <c r="R74" s="18" t="str">
        <f t="array" ref="R74">if($F74="","",if($F74&lt;&gt;$F73,VLOOKUP($F74,{Index_Team!$A$2:$A$33,Index_Team!$E$2:$E$33},2,FALSE),R73))</f>
        <v/>
      </c>
      <c r="S74" s="18">
        <f t="shared" ref="S74:T74" si="83">if($F74="","",if($F74&lt;&gt;$F73,0,V73))</f>
        <v>18</v>
      </c>
      <c r="T74" s="18">
        <f t="shared" si="83"/>
        <v>20</v>
      </c>
      <c r="U74" s="18">
        <f t="shared" si="5"/>
        <v>6.666666667</v>
      </c>
      <c r="V74" s="18">
        <f t="shared" si="6"/>
        <v>19</v>
      </c>
      <c r="W74" s="18">
        <f t="shared" si="7"/>
        <v>21</v>
      </c>
      <c r="X74" s="18">
        <f t="shared" si="8"/>
        <v>7</v>
      </c>
      <c r="Y74" s="18" t="str">
        <f t="shared" si="9"/>
        <v>solid</v>
      </c>
      <c r="Z74" s="18">
        <f>IFERROR(__xludf.DUMMYFUNCTION("if($F74="""","""",count(filter($S$2:$S888,$S$2:$S888=$S74,$T$2:$T888=$T74,$V$2:$V888=$V74,$W$2:$W888=$W74)))"),1.0)</f>
        <v>1</v>
      </c>
      <c r="AA74" s="18">
        <f>IFERROR(__xludf.DUMMYFUNCTION("if($F74="""","""",1+Z74-count(filter($S74:$S888,$S74:$S888=$S74,$T74:$T888=$T74,$V74:$V888=$V74,$W74:$W888=$W74)))"),1.0)</f>
        <v>1</v>
      </c>
      <c r="AB74" s="18">
        <f>IFERROR(__xludf.DUMMYFUNCTION("if($F74="""","""",count(filter($S$2:$S888,$S$2:$S888=$S74,$T$2:$T888=$T74,$V$2:$V888=$V74,$W$2:$W888=$W74,$Q$2:$Q888=$Q74)))"),1.0)</f>
        <v>1</v>
      </c>
      <c r="AC74" s="18">
        <f>IFERROR(__xludf.DUMMYFUNCTION("if($F74="""","""",1+AB74-count(filter($S74:$S888,$S74:$S888=$S74,$T74:$T888=$T74,$V74:$V888=$V74,$W74:$W888=$W74,$Q74:$Q888=$Q74)))"),1.0)</f>
        <v>1</v>
      </c>
      <c r="AD74" s="18">
        <f>IFERROR(__xludf.DUMMYFUNCTION("if($F74="""","""",count(filter($S$2:$S888,$S$2:$S888=$S74,$T$2:$T888=$T74,$V$2:$V888=$V74,$W$2:$W888=$W74,$R$2:$R888=$R74)))"),1.0)</f>
        <v>1</v>
      </c>
      <c r="AE74" s="18">
        <f>IFERROR(__xludf.DUMMYFUNCTION("if($F74="""","""",1+AD74-count(filter($S74:$S888,$S74:$S888=$S74,$T74:$T888=$T74,$V74:$V888=$V74,$W74:$W888=$W74,$R74:$R888=$R74)))"),1.0)</f>
        <v>1</v>
      </c>
      <c r="AF74" s="18">
        <f t="shared" si="10"/>
        <v>1</v>
      </c>
      <c r="AG74" s="18">
        <f t="shared" si="11"/>
        <v>0.3333333333</v>
      </c>
      <c r="AH74" s="18">
        <f t="shared" si="12"/>
        <v>0.3217505544</v>
      </c>
    </row>
    <row r="75">
      <c r="A75" s="29"/>
      <c r="B75" s="29"/>
      <c r="C75" s="29"/>
      <c r="D75" s="37"/>
      <c r="E75" s="29"/>
      <c r="F75" s="30" t="str">
        <f>IFERROR(__xludf.DUMMYFUNCTION("""COMPUTED_VALUE"""),"Montreal Victoire")</f>
        <v>Montreal Victoire</v>
      </c>
      <c r="G75" s="30" t="str">
        <f>IFERROR(__xludf.DUMMYFUNCTION("""COMPUTED_VALUE"""),"Minnesota Frost")</f>
        <v>Minnesota Frost</v>
      </c>
      <c r="H75" s="38">
        <f>IFERROR(__xludf.DUMMYFUNCTION("""COMPUTED_VALUE"""),1.0)</f>
        <v>1</v>
      </c>
      <c r="I75" s="30" t="str">
        <f>IFERROR(__xludf.DUMMYFUNCTION("""COMPUTED_VALUE"""),"Montreal Victoire")</f>
        <v>Montreal Victoire</v>
      </c>
      <c r="J75" s="38">
        <f>IFERROR(__xludf.DUMMYFUNCTION("""COMPUTED_VALUE"""),2.0)</f>
        <v>2</v>
      </c>
      <c r="K75" s="32" t="str">
        <f>IFERROR(__xludf.DUMMYFUNCTION("""COMPUTED_VALUE"""),"Montreal Victoire")</f>
        <v>Montreal Victoire</v>
      </c>
      <c r="L75" s="31" t="b">
        <f>IFERROR(__xludf.DUMMYFUNCTION("""COMPUTED_VALUE"""),TRUE)</f>
        <v>1</v>
      </c>
      <c r="M75" s="33">
        <f>IFERROR(__xludf.DUMMYFUNCTION("""COMPUTED_VALUE"""),45721.0)</f>
        <v>45721</v>
      </c>
      <c r="N75" s="31" t="b">
        <f>IFERROR(__xludf.DUMMYFUNCTION("""COMPUTED_VALUE"""),TRUE)</f>
        <v>1</v>
      </c>
      <c r="O75" s="18" t="str">
        <f t="shared" si="2"/>
        <v>Win</v>
      </c>
      <c r="P75" s="18">
        <f t="shared" si="3"/>
        <v>4</v>
      </c>
      <c r="Q75" s="18" t="str">
        <f t="array" ref="Q75">if($F75="","",if($F75&lt;&gt;$F74,VLOOKUP($F75,{Index_Team!$A$2:$A$33,Index_Team!$D$2:$D$33},2,FALSE),Q74))</f>
        <v/>
      </c>
      <c r="R75" s="18" t="str">
        <f t="array" ref="R75">if($F75="","",if($F75&lt;&gt;$F74,VLOOKUP($F75,{Index_Team!$A$2:$A$33,Index_Team!$E$2:$E$33},2,FALSE),R74))</f>
        <v/>
      </c>
      <c r="S75" s="18">
        <f t="shared" ref="S75:T75" si="84">if($F75="","",if($F75&lt;&gt;$F74,0,V74))</f>
        <v>19</v>
      </c>
      <c r="T75" s="18">
        <f t="shared" si="84"/>
        <v>21</v>
      </c>
      <c r="U75" s="18">
        <f t="shared" si="5"/>
        <v>7</v>
      </c>
      <c r="V75" s="18">
        <f t="shared" si="6"/>
        <v>20</v>
      </c>
      <c r="W75" s="18">
        <f t="shared" si="7"/>
        <v>22</v>
      </c>
      <c r="X75" s="18">
        <f t="shared" si="8"/>
        <v>7.333333333</v>
      </c>
      <c r="Y75" s="18" t="str">
        <f t="shared" si="9"/>
        <v>solid</v>
      </c>
      <c r="Z75" s="18">
        <f>IFERROR(__xludf.DUMMYFUNCTION("if($F75="""","""",count(filter($S$2:$S888,$S$2:$S888=$S75,$T$2:$T888=$T75,$V$2:$V888=$V75,$W$2:$W888=$W75)))"),1.0)</f>
        <v>1</v>
      </c>
      <c r="AA75" s="18">
        <f>IFERROR(__xludf.DUMMYFUNCTION("if($F75="""","""",1+Z75-count(filter($S75:$S888,$S75:$S888=$S75,$T75:$T888=$T75,$V75:$V888=$V75,$W75:$W888=$W75)))"),1.0)</f>
        <v>1</v>
      </c>
      <c r="AB75" s="18">
        <f>IFERROR(__xludf.DUMMYFUNCTION("if($F75="""","""",count(filter($S$2:$S888,$S$2:$S888=$S75,$T$2:$T888=$T75,$V$2:$V888=$V75,$W$2:$W888=$W75,$Q$2:$Q888=$Q75)))"),1.0)</f>
        <v>1</v>
      </c>
      <c r="AC75" s="18">
        <f>IFERROR(__xludf.DUMMYFUNCTION("if($F75="""","""",1+AB75-count(filter($S75:$S888,$S75:$S888=$S75,$T75:$T888=$T75,$V75:$V888=$V75,$W75:$W888=$W75,$Q75:$Q888=$Q75)))"),1.0)</f>
        <v>1</v>
      </c>
      <c r="AD75" s="18">
        <f>IFERROR(__xludf.DUMMYFUNCTION("if($F75="""","""",count(filter($S$2:$S888,$S$2:$S888=$S75,$T$2:$T888=$T75,$V$2:$V888=$V75,$W$2:$W888=$W75,$R$2:$R888=$R75)))"),1.0)</f>
        <v>1</v>
      </c>
      <c r="AE75" s="18">
        <f>IFERROR(__xludf.DUMMYFUNCTION("if($F75="""","""",1+AD75-count(filter($S75:$S888,$S75:$S888=$S75,$T75:$T888=$T75,$V75:$V888=$V75,$W75:$W888=$W75,$R75:$R888=$R75)))"),1.0)</f>
        <v>1</v>
      </c>
      <c r="AF75" s="18">
        <f t="shared" si="10"/>
        <v>1</v>
      </c>
      <c r="AG75" s="18">
        <f t="shared" si="11"/>
        <v>0.3333333333</v>
      </c>
      <c r="AH75" s="18">
        <f t="shared" si="12"/>
        <v>0.3217505544</v>
      </c>
    </row>
    <row r="76">
      <c r="A76" s="29"/>
      <c r="B76" s="29"/>
      <c r="C76" s="29"/>
      <c r="D76" s="37"/>
      <c r="E76" s="29"/>
      <c r="F76" s="30" t="str">
        <f>IFERROR(__xludf.DUMMYFUNCTION("""COMPUTED_VALUE"""),"Montreal Victoire")</f>
        <v>Montreal Victoire</v>
      </c>
      <c r="G76" s="30" t="str">
        <f>IFERROR(__xludf.DUMMYFUNCTION("""COMPUTED_VALUE"""),"Montreal Victoire")</f>
        <v>Montreal Victoire</v>
      </c>
      <c r="H76" s="38">
        <f>IFERROR(__xludf.DUMMYFUNCTION("""COMPUTED_VALUE"""),1.0)</f>
        <v>1</v>
      </c>
      <c r="I76" s="30" t="str">
        <f>IFERROR(__xludf.DUMMYFUNCTION("""COMPUTED_VALUE"""),"Toronto Sceptres")</f>
        <v>Toronto Sceptres</v>
      </c>
      <c r="J76" s="38">
        <f>IFERROR(__xludf.DUMMYFUNCTION("""COMPUTED_VALUE"""),4.0)</f>
        <v>4</v>
      </c>
      <c r="K76" s="32" t="str">
        <f>IFERROR(__xludf.DUMMYFUNCTION("""COMPUTED_VALUE"""),"Toronto Sceptres")</f>
        <v>Toronto Sceptres</v>
      </c>
      <c r="L76" s="31" t="b">
        <f>IFERROR(__xludf.DUMMYFUNCTION("""COMPUTED_VALUE"""),TRUE)</f>
        <v>1</v>
      </c>
      <c r="M76" s="33">
        <f>IFERROR(__xludf.DUMMYFUNCTION("""COMPUTED_VALUE"""),45723.0)</f>
        <v>45723</v>
      </c>
      <c r="N76" s="31" t="b">
        <f>IFERROR(__xludf.DUMMYFUNCTION("""COMPUTED_VALUE"""),FALSE)</f>
        <v>0</v>
      </c>
      <c r="O76" s="18" t="str">
        <f t="shared" si="2"/>
        <v>Loss</v>
      </c>
      <c r="P76" s="18">
        <f t="shared" si="3"/>
        <v>2</v>
      </c>
      <c r="Q76" s="18" t="str">
        <f t="array" ref="Q76">if($F76="","",if($F76&lt;&gt;$F75,VLOOKUP($F76,{Index_Team!$A$2:$A$33,Index_Team!$D$2:$D$33},2,FALSE),Q75))</f>
        <v/>
      </c>
      <c r="R76" s="18" t="str">
        <f t="array" ref="R76">if($F76="","",if($F76&lt;&gt;$F75,VLOOKUP($F76,{Index_Team!$A$2:$A$33,Index_Team!$E$2:$E$33},2,FALSE),R75))</f>
        <v/>
      </c>
      <c r="S76" s="18">
        <f t="shared" ref="S76:T76" si="85">if($F76="","",if($F76&lt;&gt;$F75,0,V75))</f>
        <v>20</v>
      </c>
      <c r="T76" s="18">
        <f t="shared" si="85"/>
        <v>22</v>
      </c>
      <c r="U76" s="18">
        <f t="shared" si="5"/>
        <v>7.333333333</v>
      </c>
      <c r="V76" s="18">
        <f t="shared" si="6"/>
        <v>21</v>
      </c>
      <c r="W76" s="18">
        <f t="shared" si="7"/>
        <v>19</v>
      </c>
      <c r="X76" s="18">
        <f t="shared" si="8"/>
        <v>6.333333333</v>
      </c>
      <c r="Y76" s="18" t="str">
        <f t="shared" si="9"/>
        <v>solid</v>
      </c>
      <c r="Z76" s="18">
        <f>IFERROR(__xludf.DUMMYFUNCTION("if($F76="""","""",count(filter($S$2:$S888,$S$2:$S888=$S76,$T$2:$T888=$T76,$V$2:$V888=$V76,$W$2:$W888=$W76)))"),1.0)</f>
        <v>1</v>
      </c>
      <c r="AA76" s="18">
        <f>IFERROR(__xludf.DUMMYFUNCTION("if($F76="""","""",1+Z76-count(filter($S76:$S888,$S76:$S888=$S76,$T76:$T888=$T76,$V76:$V888=$V76,$W76:$W888=$W76)))"),1.0)</f>
        <v>1</v>
      </c>
      <c r="AB76" s="18">
        <f>IFERROR(__xludf.DUMMYFUNCTION("if($F76="""","""",count(filter($S$2:$S888,$S$2:$S888=$S76,$T$2:$T888=$T76,$V$2:$V888=$V76,$W$2:$W888=$W76,$Q$2:$Q888=$Q76)))"),1.0)</f>
        <v>1</v>
      </c>
      <c r="AC76" s="18">
        <f>IFERROR(__xludf.DUMMYFUNCTION("if($F76="""","""",1+AB76-count(filter($S76:$S888,$S76:$S888=$S76,$T76:$T888=$T76,$V76:$V888=$V76,$W76:$W888=$W76,$Q76:$Q888=$Q76)))"),1.0)</f>
        <v>1</v>
      </c>
      <c r="AD76" s="18">
        <f>IFERROR(__xludf.DUMMYFUNCTION("if($F76="""","""",count(filter($S$2:$S888,$S$2:$S888=$S76,$T$2:$T888=$T76,$V$2:$V888=$V76,$W$2:$W888=$W76,$R$2:$R888=$R76)))"),1.0)</f>
        <v>1</v>
      </c>
      <c r="AE76" s="18">
        <f>IFERROR(__xludf.DUMMYFUNCTION("if($F76="""","""",1+AD76-count(filter($S76:$S888,$S76:$S888=$S76,$T76:$T888=$T76,$V76:$V888=$V76,$W76:$W888=$W76,$R76:$R888=$R76)))"),1.0)</f>
        <v>1</v>
      </c>
      <c r="AF76" s="18">
        <f t="shared" si="10"/>
        <v>1</v>
      </c>
      <c r="AG76" s="18">
        <f t="shared" si="11"/>
        <v>-1</v>
      </c>
      <c r="AH76" s="18">
        <f t="shared" si="12"/>
        <v>0.7853981634</v>
      </c>
    </row>
    <row r="77">
      <c r="A77" s="29"/>
      <c r="B77" s="29"/>
      <c r="C77" s="29"/>
      <c r="D77" s="37"/>
      <c r="E77" s="29"/>
      <c r="F77" s="30" t="str">
        <f>IFERROR(__xludf.DUMMYFUNCTION("""COMPUTED_VALUE"""),"Montreal Victoire")</f>
        <v>Montreal Victoire</v>
      </c>
      <c r="G77" s="30" t="str">
        <f>IFERROR(__xludf.DUMMYFUNCTION("""COMPUTED_VALUE"""),"Montreal Victoire")</f>
        <v>Montreal Victoire</v>
      </c>
      <c r="H77" s="38">
        <f>IFERROR(__xludf.DUMMYFUNCTION("""COMPUTED_VALUE"""),3.0)</f>
        <v>3</v>
      </c>
      <c r="I77" s="30" t="str">
        <f>IFERROR(__xludf.DUMMYFUNCTION("""COMPUTED_VALUE"""),"Boston Fleet")</f>
        <v>Boston Fleet</v>
      </c>
      <c r="J77" s="38">
        <f>IFERROR(__xludf.DUMMYFUNCTION("""COMPUTED_VALUE"""),2.0)</f>
        <v>2</v>
      </c>
      <c r="K77" s="32" t="str">
        <f>IFERROR(__xludf.DUMMYFUNCTION("""COMPUTED_VALUE"""),"Montreal Victoire")</f>
        <v>Montreal Victoire</v>
      </c>
      <c r="L77" s="31" t="b">
        <f>IFERROR(__xludf.DUMMYFUNCTION("""COMPUTED_VALUE"""),TRUE)</f>
        <v>1</v>
      </c>
      <c r="M77" s="33">
        <f>IFERROR(__xludf.DUMMYFUNCTION("""COMPUTED_VALUE"""),45725.0)</f>
        <v>45725</v>
      </c>
      <c r="N77" s="31" t="b">
        <f>IFERROR(__xludf.DUMMYFUNCTION("""COMPUTED_VALUE"""),TRUE)</f>
        <v>1</v>
      </c>
      <c r="O77" s="18" t="str">
        <f t="shared" si="2"/>
        <v>Win</v>
      </c>
      <c r="P77" s="18">
        <f t="shared" si="3"/>
        <v>4</v>
      </c>
      <c r="Q77" s="18" t="str">
        <f t="array" ref="Q77">if($F77="","",if($F77&lt;&gt;$F76,VLOOKUP($F77,{Index_Team!$A$2:$A$33,Index_Team!$D$2:$D$33},2,FALSE),Q76))</f>
        <v/>
      </c>
      <c r="R77" s="18" t="str">
        <f t="array" ref="R77">if($F77="","",if($F77&lt;&gt;$F76,VLOOKUP($F77,{Index_Team!$A$2:$A$33,Index_Team!$E$2:$E$33},2,FALSE),R76))</f>
        <v/>
      </c>
      <c r="S77" s="18">
        <f t="shared" ref="S77:T77" si="86">if($F77="","",if($F77&lt;&gt;$F76,0,V76))</f>
        <v>21</v>
      </c>
      <c r="T77" s="18">
        <f t="shared" si="86"/>
        <v>19</v>
      </c>
      <c r="U77" s="18">
        <f t="shared" si="5"/>
        <v>6.333333333</v>
      </c>
      <c r="V77" s="18">
        <f t="shared" si="6"/>
        <v>22</v>
      </c>
      <c r="W77" s="18">
        <f t="shared" si="7"/>
        <v>20</v>
      </c>
      <c r="X77" s="18">
        <f t="shared" si="8"/>
        <v>6.666666667</v>
      </c>
      <c r="Y77" s="18" t="str">
        <f t="shared" si="9"/>
        <v>solid</v>
      </c>
      <c r="Z77" s="18">
        <f>IFERROR(__xludf.DUMMYFUNCTION("if($F77="""","""",count(filter($S$2:$S888,$S$2:$S888=$S77,$T$2:$T888=$T77,$V$2:$V888=$V77,$W$2:$W888=$W77)))"),1.0)</f>
        <v>1</v>
      </c>
      <c r="AA77" s="18">
        <f>IFERROR(__xludf.DUMMYFUNCTION("if($F77="""","""",1+Z77-count(filter($S77:$S888,$S77:$S888=$S77,$T77:$T888=$T77,$V77:$V888=$V77,$W77:$W888=$W77)))"),1.0)</f>
        <v>1</v>
      </c>
      <c r="AB77" s="18">
        <f>IFERROR(__xludf.DUMMYFUNCTION("if($F77="""","""",count(filter($S$2:$S888,$S$2:$S888=$S77,$T$2:$T888=$T77,$V$2:$V888=$V77,$W$2:$W888=$W77,$Q$2:$Q888=$Q77)))"),1.0)</f>
        <v>1</v>
      </c>
      <c r="AC77" s="18">
        <f>IFERROR(__xludf.DUMMYFUNCTION("if($F77="""","""",1+AB77-count(filter($S77:$S888,$S77:$S888=$S77,$T77:$T888=$T77,$V77:$V888=$V77,$W77:$W888=$W77,$Q77:$Q888=$Q77)))"),1.0)</f>
        <v>1</v>
      </c>
      <c r="AD77" s="18">
        <f>IFERROR(__xludf.DUMMYFUNCTION("if($F77="""","""",count(filter($S$2:$S888,$S$2:$S888=$S77,$T$2:$T888=$T77,$V$2:$V888=$V77,$W$2:$W888=$W77,$R$2:$R888=$R77)))"),1.0)</f>
        <v>1</v>
      </c>
      <c r="AE77" s="18">
        <f>IFERROR(__xludf.DUMMYFUNCTION("if($F77="""","""",1+AD77-count(filter($S77:$S888,$S77:$S888=$S77,$T77:$T888=$T77,$V77:$V888=$V77,$W77:$W888=$W77,$R77:$R888=$R77)))"),1.0)</f>
        <v>1</v>
      </c>
      <c r="AF77" s="18">
        <f t="shared" si="10"/>
        <v>1</v>
      </c>
      <c r="AG77" s="18">
        <f t="shared" si="11"/>
        <v>0.3333333333</v>
      </c>
      <c r="AH77" s="18">
        <f t="shared" si="12"/>
        <v>0.3217505544</v>
      </c>
    </row>
    <row r="78">
      <c r="A78" s="29"/>
      <c r="B78" s="29"/>
      <c r="C78" s="29"/>
      <c r="D78" s="37"/>
      <c r="E78" s="29"/>
      <c r="F78" s="30" t="str">
        <f>IFERROR(__xludf.DUMMYFUNCTION("""COMPUTED_VALUE"""),"Montreal Victoire")</f>
        <v>Montreal Victoire</v>
      </c>
      <c r="G78" s="30" t="str">
        <f>IFERROR(__xludf.DUMMYFUNCTION("""COMPUTED_VALUE"""),"Montreal Victoire")</f>
        <v>Montreal Victoire</v>
      </c>
      <c r="H78" s="38">
        <f>IFERROR(__xludf.DUMMYFUNCTION("""COMPUTED_VALUE"""),2.0)</f>
        <v>2</v>
      </c>
      <c r="I78" s="30" t="str">
        <f>IFERROR(__xludf.DUMMYFUNCTION("""COMPUTED_VALUE"""),"New York Sirens")</f>
        <v>New York Sirens</v>
      </c>
      <c r="J78" s="38">
        <f>IFERROR(__xludf.DUMMYFUNCTION("""COMPUTED_VALUE"""),3.0)</f>
        <v>3</v>
      </c>
      <c r="K78" s="32" t="str">
        <f>IFERROR(__xludf.DUMMYFUNCTION("""COMPUTED_VALUE"""),"New York Sirens")</f>
        <v>New York Sirens</v>
      </c>
      <c r="L78" s="31" t="b">
        <f>IFERROR(__xludf.DUMMYFUNCTION("""COMPUTED_VALUE"""),TRUE)</f>
        <v>1</v>
      </c>
      <c r="M78" s="33">
        <f>IFERROR(__xludf.DUMMYFUNCTION("""COMPUTED_VALUE"""),45729.0)</f>
        <v>45729</v>
      </c>
      <c r="N78" s="31" t="b">
        <f>IFERROR(__xludf.DUMMYFUNCTION("""COMPUTED_VALUE"""),TRUE)</f>
        <v>1</v>
      </c>
      <c r="O78" s="18" t="str">
        <f t="shared" si="2"/>
        <v>Loss</v>
      </c>
      <c r="P78" s="18">
        <f t="shared" si="3"/>
        <v>5</v>
      </c>
      <c r="Q78" s="18" t="str">
        <f t="array" ref="Q78">if($F78="","",if($F78&lt;&gt;$F77,VLOOKUP($F78,{Index_Team!$A$2:$A$33,Index_Team!$D$2:$D$33},2,FALSE),Q77))</f>
        <v/>
      </c>
      <c r="R78" s="18" t="str">
        <f t="array" ref="R78">if($F78="","",if($F78&lt;&gt;$F77,VLOOKUP($F78,{Index_Team!$A$2:$A$33,Index_Team!$E$2:$E$33},2,FALSE),R77))</f>
        <v/>
      </c>
      <c r="S78" s="18">
        <f t="shared" ref="S78:T78" si="87">if($F78="","",if($F78&lt;&gt;$F77,0,V77))</f>
        <v>22</v>
      </c>
      <c r="T78" s="18">
        <f t="shared" si="87"/>
        <v>20</v>
      </c>
      <c r="U78" s="18">
        <f t="shared" si="5"/>
        <v>6.666666667</v>
      </c>
      <c r="V78" s="18">
        <f t="shared" si="6"/>
        <v>23</v>
      </c>
      <c r="W78" s="18">
        <f t="shared" si="7"/>
        <v>19</v>
      </c>
      <c r="X78" s="18">
        <f t="shared" si="8"/>
        <v>6.333333333</v>
      </c>
      <c r="Y78" s="18" t="str">
        <f t="shared" si="9"/>
        <v>solid</v>
      </c>
      <c r="Z78" s="18">
        <f>IFERROR(__xludf.DUMMYFUNCTION("if($F78="""","""",count(filter($S$2:$S888,$S$2:$S888=$S78,$T$2:$T888=$T78,$V$2:$V888=$V78,$W$2:$W888=$W78)))"),1.0)</f>
        <v>1</v>
      </c>
      <c r="AA78" s="18">
        <f>IFERROR(__xludf.DUMMYFUNCTION("if($F78="""","""",1+Z78-count(filter($S78:$S888,$S78:$S888=$S78,$T78:$T888=$T78,$V78:$V888=$V78,$W78:$W888=$W78)))"),1.0)</f>
        <v>1</v>
      </c>
      <c r="AB78" s="18">
        <f>IFERROR(__xludf.DUMMYFUNCTION("if($F78="""","""",count(filter($S$2:$S888,$S$2:$S888=$S78,$T$2:$T888=$T78,$V$2:$V888=$V78,$W$2:$W888=$W78,$Q$2:$Q888=$Q78)))"),1.0)</f>
        <v>1</v>
      </c>
      <c r="AC78" s="18">
        <f>IFERROR(__xludf.DUMMYFUNCTION("if($F78="""","""",1+AB78-count(filter($S78:$S888,$S78:$S888=$S78,$T78:$T888=$T78,$V78:$V888=$V78,$W78:$W888=$W78,$Q78:$Q888=$Q78)))"),1.0)</f>
        <v>1</v>
      </c>
      <c r="AD78" s="18">
        <f>IFERROR(__xludf.DUMMYFUNCTION("if($F78="""","""",count(filter($S$2:$S888,$S$2:$S888=$S78,$T$2:$T888=$T78,$V$2:$V888=$V78,$W$2:$W888=$W78,$R$2:$R888=$R78)))"),1.0)</f>
        <v>1</v>
      </c>
      <c r="AE78" s="18">
        <f>IFERROR(__xludf.DUMMYFUNCTION("if($F78="""","""",1+AD78-count(filter($S78:$S888,$S78:$S888=$S78,$T78:$T888=$T78,$V78:$V888=$V78,$W78:$W888=$W78,$R78:$R888=$R78)))"),1.0)</f>
        <v>1</v>
      </c>
      <c r="AF78" s="18">
        <f t="shared" si="10"/>
        <v>1</v>
      </c>
      <c r="AG78" s="18">
        <f t="shared" si="11"/>
        <v>-0.3333333333</v>
      </c>
      <c r="AH78" s="18">
        <f t="shared" si="12"/>
        <v>0.3217505544</v>
      </c>
    </row>
    <row r="79">
      <c r="A79" s="29"/>
      <c r="B79" s="29"/>
      <c r="C79" s="29"/>
      <c r="D79" s="37"/>
      <c r="E79" s="29"/>
      <c r="F79" s="32" t="str">
        <f>IFERROR(__xludf.DUMMYFUNCTION("""COMPUTED_VALUE"""),"Montreal Victoire")</f>
        <v>Montreal Victoire</v>
      </c>
      <c r="G79" s="32" t="str">
        <f>IFERROR(__xludf.DUMMYFUNCTION("""COMPUTED_VALUE"""),"Montreal Victoire")</f>
        <v>Montreal Victoire</v>
      </c>
      <c r="H79" s="38">
        <f>IFERROR(__xludf.DUMMYFUNCTION("""COMPUTED_VALUE"""),2.0)</f>
        <v>2</v>
      </c>
      <c r="I79" s="32" t="str">
        <f>IFERROR(__xludf.DUMMYFUNCTION("""COMPUTED_VALUE"""),"Boston Fleet")</f>
        <v>Boston Fleet</v>
      </c>
      <c r="J79" s="38">
        <f>IFERROR(__xludf.DUMMYFUNCTION("""COMPUTED_VALUE"""),3.0)</f>
        <v>3</v>
      </c>
      <c r="K79" s="32" t="str">
        <f>IFERROR(__xludf.DUMMYFUNCTION("""COMPUTED_VALUE"""),"Boston Fleet")</f>
        <v>Boston Fleet</v>
      </c>
      <c r="L79" s="31" t="b">
        <f>IFERROR(__xludf.DUMMYFUNCTION("""COMPUTED_VALUE"""),TRUE)</f>
        <v>1</v>
      </c>
      <c r="M79" s="40">
        <f>IFERROR(__xludf.DUMMYFUNCTION("""COMPUTED_VALUE"""),45735.0)</f>
        <v>45735</v>
      </c>
      <c r="N79" s="31" t="b">
        <f>IFERROR(__xludf.DUMMYFUNCTION("""COMPUTED_VALUE"""),TRUE)</f>
        <v>1</v>
      </c>
      <c r="O79" s="18" t="str">
        <f t="shared" si="2"/>
        <v>Loss</v>
      </c>
      <c r="P79" s="18">
        <f t="shared" si="3"/>
        <v>5</v>
      </c>
      <c r="Q79" s="18" t="str">
        <f t="array" ref="Q79">if($F79="","",if($F79&lt;&gt;$F78,VLOOKUP($F79,{Index_Team!$A$2:$A$33,Index_Team!$D$2:$D$33},2,FALSE),Q78))</f>
        <v/>
      </c>
      <c r="R79" s="18" t="str">
        <f t="array" ref="R79">if($F79="","",if($F79&lt;&gt;$F78,VLOOKUP($F79,{Index_Team!$A$2:$A$33,Index_Team!$E$2:$E$33},2,FALSE),R78))</f>
        <v/>
      </c>
      <c r="S79" s="18">
        <f t="shared" ref="S79:T79" si="88">if($F79="","",if($F79&lt;&gt;$F78,0,V78))</f>
        <v>23</v>
      </c>
      <c r="T79" s="18">
        <f t="shared" si="88"/>
        <v>19</v>
      </c>
      <c r="U79" s="18">
        <f t="shared" si="5"/>
        <v>6.333333333</v>
      </c>
      <c r="V79" s="18">
        <f t="shared" si="6"/>
        <v>24</v>
      </c>
      <c r="W79" s="18">
        <f t="shared" si="7"/>
        <v>18</v>
      </c>
      <c r="X79" s="18">
        <f t="shared" si="8"/>
        <v>6</v>
      </c>
      <c r="Y79" s="18" t="str">
        <f t="shared" si="9"/>
        <v>solid</v>
      </c>
      <c r="Z79" s="18">
        <f>IFERROR(__xludf.DUMMYFUNCTION("if($F79="""","""",count(filter($S$2:$S888,$S$2:$S888=$S79,$T$2:$T888=$T79,$V$2:$V888=$V79,$W$2:$W888=$W79)))"),1.0)</f>
        <v>1</v>
      </c>
      <c r="AA79" s="18">
        <f>IFERROR(__xludf.DUMMYFUNCTION("if($F79="""","""",1+Z79-count(filter($S79:$S888,$S79:$S888=$S79,$T79:$T888=$T79,$V79:$V888=$V79,$W79:$W888=$W79)))"),1.0)</f>
        <v>1</v>
      </c>
      <c r="AB79" s="18">
        <f>IFERROR(__xludf.DUMMYFUNCTION("if($F79="""","""",count(filter($S$2:$S888,$S$2:$S888=$S79,$T$2:$T888=$T79,$V$2:$V888=$V79,$W$2:$W888=$W79,$Q$2:$Q888=$Q79)))"),1.0)</f>
        <v>1</v>
      </c>
      <c r="AC79" s="18">
        <f>IFERROR(__xludf.DUMMYFUNCTION("if($F79="""","""",1+AB79-count(filter($S79:$S888,$S79:$S888=$S79,$T79:$T888=$T79,$V79:$V888=$V79,$W79:$W888=$W79,$Q79:$Q888=$Q79)))"),1.0)</f>
        <v>1</v>
      </c>
      <c r="AD79" s="18">
        <f>IFERROR(__xludf.DUMMYFUNCTION("if($F79="""","""",count(filter($S$2:$S888,$S$2:$S888=$S79,$T$2:$T888=$T79,$V$2:$V888=$V79,$W$2:$W888=$W79,$R$2:$R888=$R79)))"),1.0)</f>
        <v>1</v>
      </c>
      <c r="AE79" s="18">
        <f>IFERROR(__xludf.DUMMYFUNCTION("if($F79="""","""",1+AD79-count(filter($S79:$S888,$S79:$S888=$S79,$T79:$T888=$T79,$V79:$V888=$V79,$W79:$W888=$W79,$R79:$R888=$R79)))"),1.0)</f>
        <v>1</v>
      </c>
      <c r="AF79" s="18">
        <f t="shared" si="10"/>
        <v>1</v>
      </c>
      <c r="AG79" s="18">
        <f t="shared" si="11"/>
        <v>-0.3333333333</v>
      </c>
      <c r="AH79" s="18">
        <f t="shared" si="12"/>
        <v>0.3217505544</v>
      </c>
    </row>
    <row r="80">
      <c r="A80" s="29"/>
      <c r="B80" s="29"/>
      <c r="C80" s="29"/>
      <c r="D80" s="37"/>
      <c r="E80" s="29"/>
      <c r="F80" s="32" t="str">
        <f>IFERROR(__xludf.DUMMYFUNCTION("""COMPUTED_VALUE"""),"Montreal Victoire")</f>
        <v>Montreal Victoire</v>
      </c>
      <c r="G80" s="32" t="str">
        <f>IFERROR(__xludf.DUMMYFUNCTION("""COMPUTED_VALUE"""),"Toronto Sceptres")</f>
        <v>Toronto Sceptres</v>
      </c>
      <c r="H80" s="38">
        <f>IFERROR(__xludf.DUMMYFUNCTION("""COMPUTED_VALUE"""),2.0)</f>
        <v>2</v>
      </c>
      <c r="I80" s="32" t="str">
        <f>IFERROR(__xludf.DUMMYFUNCTION("""COMPUTED_VALUE"""),"Montreal Victoire")</f>
        <v>Montreal Victoire</v>
      </c>
      <c r="J80" s="38">
        <f>IFERROR(__xludf.DUMMYFUNCTION("""COMPUTED_VALUE"""),1.0)</f>
        <v>1</v>
      </c>
      <c r="K80" s="32" t="str">
        <f>IFERROR(__xludf.DUMMYFUNCTION("""COMPUTED_VALUE"""),"Toronto Sceptres")</f>
        <v>Toronto Sceptres</v>
      </c>
      <c r="L80" s="31" t="b">
        <f>IFERROR(__xludf.DUMMYFUNCTION("""COMPUTED_VALUE"""),TRUE)</f>
        <v>1</v>
      </c>
      <c r="M80" s="40">
        <f>IFERROR(__xludf.DUMMYFUNCTION("""COMPUTED_VALUE"""),45740.0)</f>
        <v>45740</v>
      </c>
      <c r="N80" s="31" t="b">
        <f>IFERROR(__xludf.DUMMYFUNCTION("""COMPUTED_VALUE"""),FALSE)</f>
        <v>0</v>
      </c>
      <c r="O80" s="18" t="str">
        <f t="shared" si="2"/>
        <v>Loss</v>
      </c>
      <c r="P80" s="18">
        <f t="shared" si="3"/>
        <v>2</v>
      </c>
      <c r="Q80" s="18" t="str">
        <f t="array" ref="Q80">if($F80="","",if($F80&lt;&gt;$F79,VLOOKUP($F80,{Index_Team!$A$2:$A$33,Index_Team!$D$2:$D$33},2,FALSE),Q79))</f>
        <v/>
      </c>
      <c r="R80" s="18" t="str">
        <f t="array" ref="R80">if($F80="","",if($F80&lt;&gt;$F79,VLOOKUP($F80,{Index_Team!$A$2:$A$33,Index_Team!$E$2:$E$33},2,FALSE),R79))</f>
        <v/>
      </c>
      <c r="S80" s="18">
        <f t="shared" ref="S80:T80" si="89">if($F80="","",if($F80&lt;&gt;$F79,0,V79))</f>
        <v>24</v>
      </c>
      <c r="T80" s="18">
        <f t="shared" si="89"/>
        <v>18</v>
      </c>
      <c r="U80" s="18">
        <f t="shared" si="5"/>
        <v>6</v>
      </c>
      <c r="V80" s="18">
        <f t="shared" si="6"/>
        <v>25</v>
      </c>
      <c r="W80" s="18">
        <f t="shared" si="7"/>
        <v>15</v>
      </c>
      <c r="X80" s="18">
        <f t="shared" si="8"/>
        <v>5</v>
      </c>
      <c r="Y80" s="18" t="str">
        <f t="shared" si="9"/>
        <v>solid</v>
      </c>
      <c r="Z80" s="18">
        <f>IFERROR(__xludf.DUMMYFUNCTION("if($F80="""","""",count(filter($S$2:$S888,$S$2:$S888=$S80,$T$2:$T888=$T80,$V$2:$V888=$V80,$W$2:$W888=$W80)))"),1.0)</f>
        <v>1</v>
      </c>
      <c r="AA80" s="18">
        <f>IFERROR(__xludf.DUMMYFUNCTION("if($F80="""","""",1+Z80-count(filter($S80:$S888,$S80:$S888=$S80,$T80:$T888=$T80,$V80:$V888=$V80,$W80:$W888=$W80)))"),1.0)</f>
        <v>1</v>
      </c>
      <c r="AB80" s="18">
        <f>IFERROR(__xludf.DUMMYFUNCTION("if($F80="""","""",count(filter($S$2:$S888,$S$2:$S888=$S80,$T$2:$T888=$T80,$V$2:$V888=$V80,$W$2:$W888=$W80,$Q$2:$Q888=$Q80)))"),1.0)</f>
        <v>1</v>
      </c>
      <c r="AC80" s="18">
        <f>IFERROR(__xludf.DUMMYFUNCTION("if($F80="""","""",1+AB80-count(filter($S80:$S888,$S80:$S888=$S80,$T80:$T888=$T80,$V80:$V888=$V80,$W80:$W888=$W80,$Q80:$Q888=$Q80)))"),1.0)</f>
        <v>1</v>
      </c>
      <c r="AD80" s="18">
        <f>IFERROR(__xludf.DUMMYFUNCTION("if($F80="""","""",count(filter($S$2:$S888,$S$2:$S888=$S80,$T$2:$T888=$T80,$V$2:$V888=$V80,$W$2:$W888=$W80,$R$2:$R888=$R80)))"),1.0)</f>
        <v>1</v>
      </c>
      <c r="AE80" s="18">
        <f>IFERROR(__xludf.DUMMYFUNCTION("if($F80="""","""",1+AD80-count(filter($S80:$S888,$S80:$S888=$S80,$T80:$T888=$T80,$V80:$V888=$V80,$W80:$W888=$W80,$R80:$R888=$R80)))"),1.0)</f>
        <v>1</v>
      </c>
      <c r="AF80" s="18">
        <f t="shared" si="10"/>
        <v>1</v>
      </c>
      <c r="AG80" s="18">
        <f t="shared" si="11"/>
        <v>-1</v>
      </c>
      <c r="AH80" s="18">
        <f t="shared" si="12"/>
        <v>0.7853981634</v>
      </c>
    </row>
    <row r="81">
      <c r="A81" s="29"/>
      <c r="B81" s="29"/>
      <c r="C81" s="29"/>
      <c r="D81" s="37"/>
      <c r="E81" s="29"/>
      <c r="F81" s="32" t="str">
        <f>IFERROR(__xludf.DUMMYFUNCTION("""COMPUTED_VALUE"""),"Montreal Victoire")</f>
        <v>Montreal Victoire</v>
      </c>
      <c r="G81" s="32" t="str">
        <f>IFERROR(__xludf.DUMMYFUNCTION("""COMPUTED_VALUE"""),"Montreal Victoire")</f>
        <v>Montreal Victoire</v>
      </c>
      <c r="H81" s="38">
        <f>IFERROR(__xludf.DUMMYFUNCTION("""COMPUTED_VALUE"""),4.0)</f>
        <v>4</v>
      </c>
      <c r="I81" s="32" t="str">
        <f>IFERROR(__xludf.DUMMYFUNCTION("""COMPUTED_VALUE"""),"Minnesota Frost")</f>
        <v>Minnesota Frost</v>
      </c>
      <c r="J81" s="38">
        <f>IFERROR(__xludf.DUMMYFUNCTION("""COMPUTED_VALUE"""),1.0)</f>
        <v>1</v>
      </c>
      <c r="K81" s="32" t="str">
        <f>IFERROR(__xludf.DUMMYFUNCTION("""COMPUTED_VALUE"""),"Montreal Victoire")</f>
        <v>Montreal Victoire</v>
      </c>
      <c r="L81" s="31" t="b">
        <f>IFERROR(__xludf.DUMMYFUNCTION("""COMPUTED_VALUE"""),TRUE)</f>
        <v>1</v>
      </c>
      <c r="M81" s="40">
        <f>IFERROR(__xludf.DUMMYFUNCTION("""COMPUTED_VALUE"""),45743.0)</f>
        <v>45743</v>
      </c>
      <c r="N81" s="31" t="b">
        <f>IFERROR(__xludf.DUMMYFUNCTION("""COMPUTED_VALUE"""),FALSE)</f>
        <v>0</v>
      </c>
      <c r="O81" s="18" t="str">
        <f t="shared" si="2"/>
        <v>Win</v>
      </c>
      <c r="P81" s="18">
        <f t="shared" si="3"/>
        <v>1</v>
      </c>
      <c r="Q81" s="18" t="str">
        <f t="array" ref="Q81">if($F81="","",if($F81&lt;&gt;$F80,VLOOKUP($F81,{Index_Team!$A$2:$A$33,Index_Team!$D$2:$D$33},2,FALSE),Q80))</f>
        <v/>
      </c>
      <c r="R81" s="18" t="str">
        <f t="array" ref="R81">if($F81="","",if($F81&lt;&gt;$F80,VLOOKUP($F81,{Index_Team!$A$2:$A$33,Index_Team!$E$2:$E$33},2,FALSE),R80))</f>
        <v/>
      </c>
      <c r="S81" s="18">
        <f t="shared" ref="S81:T81" si="90">if($F81="","",if($F81&lt;&gt;$F80,0,V80))</f>
        <v>25</v>
      </c>
      <c r="T81" s="18">
        <f t="shared" si="90"/>
        <v>15</v>
      </c>
      <c r="U81" s="18">
        <f t="shared" si="5"/>
        <v>5</v>
      </c>
      <c r="V81" s="18">
        <f t="shared" si="6"/>
        <v>26</v>
      </c>
      <c r="W81" s="18">
        <f t="shared" si="7"/>
        <v>18</v>
      </c>
      <c r="X81" s="18">
        <f t="shared" si="8"/>
        <v>6</v>
      </c>
      <c r="Y81" s="18" t="str">
        <f t="shared" si="9"/>
        <v>solid</v>
      </c>
      <c r="Z81" s="18">
        <f>IFERROR(__xludf.DUMMYFUNCTION("if($F81="""","""",count(filter($S$2:$S888,$S$2:$S888=$S81,$T$2:$T888=$T81,$V$2:$V888=$V81,$W$2:$W888=$W81)))"),1.0)</f>
        <v>1</v>
      </c>
      <c r="AA81" s="18">
        <f>IFERROR(__xludf.DUMMYFUNCTION("if($F81="""","""",1+Z81-count(filter($S81:$S888,$S81:$S888=$S81,$T81:$T888=$T81,$V81:$V888=$V81,$W81:$W888=$W81)))"),1.0)</f>
        <v>1</v>
      </c>
      <c r="AB81" s="18">
        <f>IFERROR(__xludf.DUMMYFUNCTION("if($F81="""","""",count(filter($S$2:$S888,$S$2:$S888=$S81,$T$2:$T888=$T81,$V$2:$V888=$V81,$W$2:$W888=$W81,$Q$2:$Q888=$Q81)))"),1.0)</f>
        <v>1</v>
      </c>
      <c r="AC81" s="18">
        <f>IFERROR(__xludf.DUMMYFUNCTION("if($F81="""","""",1+AB81-count(filter($S81:$S888,$S81:$S888=$S81,$T81:$T888=$T81,$V81:$V888=$V81,$W81:$W888=$W81,$Q81:$Q888=$Q81)))"),1.0)</f>
        <v>1</v>
      </c>
      <c r="AD81" s="18">
        <f>IFERROR(__xludf.DUMMYFUNCTION("if($F81="""","""",count(filter($S$2:$S888,$S$2:$S888=$S81,$T$2:$T888=$T81,$V$2:$V888=$V81,$W$2:$W888=$W81,$R$2:$R888=$R81)))"),1.0)</f>
        <v>1</v>
      </c>
      <c r="AE81" s="18">
        <f>IFERROR(__xludf.DUMMYFUNCTION("if($F81="""","""",1+AD81-count(filter($S81:$S888,$S81:$S888=$S81,$T81:$T888=$T81,$V81:$V888=$V81,$W81:$W888=$W81,$R81:$R888=$R81)))"),1.0)</f>
        <v>1</v>
      </c>
      <c r="AF81" s="18">
        <f t="shared" si="10"/>
        <v>1</v>
      </c>
      <c r="AG81" s="18">
        <f t="shared" si="11"/>
        <v>1</v>
      </c>
      <c r="AH81" s="18">
        <f t="shared" si="12"/>
        <v>0.7853981634</v>
      </c>
    </row>
    <row r="82">
      <c r="A82" s="29"/>
      <c r="B82" s="29"/>
      <c r="C82" s="29"/>
      <c r="D82" s="37"/>
      <c r="E82" s="29"/>
      <c r="F82" s="32" t="str">
        <f>IFERROR(__xludf.DUMMYFUNCTION("""COMPUTED_VALUE"""),"Montreal Victoire")</f>
        <v>Montreal Victoire</v>
      </c>
      <c r="G82" s="32" t="str">
        <f>IFERROR(__xludf.DUMMYFUNCTION("""COMPUTED_VALUE"""),"New York Sirens")</f>
        <v>New York Sirens</v>
      </c>
      <c r="H82" s="38">
        <f>IFERROR(__xludf.DUMMYFUNCTION("""COMPUTED_VALUE"""),1.0)</f>
        <v>1</v>
      </c>
      <c r="I82" s="32" t="str">
        <f>IFERROR(__xludf.DUMMYFUNCTION("""COMPUTED_VALUE"""),"Montreal Victoire")</f>
        <v>Montreal Victoire</v>
      </c>
      <c r="J82" s="38">
        <f>IFERROR(__xludf.DUMMYFUNCTION("""COMPUTED_VALUE"""),0.0)</f>
        <v>0</v>
      </c>
      <c r="K82" s="32" t="str">
        <f>IFERROR(__xludf.DUMMYFUNCTION("""COMPUTED_VALUE"""),"New York Sirens")</f>
        <v>New York Sirens</v>
      </c>
      <c r="L82" s="31" t="b">
        <f>IFERROR(__xludf.DUMMYFUNCTION("""COMPUTED_VALUE"""),TRUE)</f>
        <v>1</v>
      </c>
      <c r="M82" s="40">
        <f>IFERROR(__xludf.DUMMYFUNCTION("""COMPUTED_VALUE"""),45749.0)</f>
        <v>45749</v>
      </c>
      <c r="N82" s="31" t="b">
        <f>IFERROR(__xludf.DUMMYFUNCTION("""COMPUTED_VALUE"""),FALSE)</f>
        <v>0</v>
      </c>
      <c r="O82" s="18" t="str">
        <f t="shared" si="2"/>
        <v>Loss</v>
      </c>
      <c r="P82" s="18">
        <f t="shared" si="3"/>
        <v>2</v>
      </c>
      <c r="Q82" s="18" t="str">
        <f t="array" ref="Q82">if($F82="","",if($F82&lt;&gt;$F81,VLOOKUP($F82,{Index_Team!$A$2:$A$33,Index_Team!$D$2:$D$33},2,FALSE),Q81))</f>
        <v/>
      </c>
      <c r="R82" s="18" t="str">
        <f t="array" ref="R82">if($F82="","",if($F82&lt;&gt;$F81,VLOOKUP($F82,{Index_Team!$A$2:$A$33,Index_Team!$E$2:$E$33},2,FALSE),R81))</f>
        <v/>
      </c>
      <c r="S82" s="18">
        <f t="shared" ref="S82:T82" si="91">if($F82="","",if($F82&lt;&gt;$F81,0,V81))</f>
        <v>26</v>
      </c>
      <c r="T82" s="18">
        <f t="shared" si="91"/>
        <v>18</v>
      </c>
      <c r="U82" s="18">
        <f t="shared" si="5"/>
        <v>6</v>
      </c>
      <c r="V82" s="18">
        <f t="shared" si="6"/>
        <v>27</v>
      </c>
      <c r="W82" s="18">
        <f t="shared" si="7"/>
        <v>15</v>
      </c>
      <c r="X82" s="18">
        <f t="shared" si="8"/>
        <v>5</v>
      </c>
      <c r="Y82" s="18" t="str">
        <f t="shared" si="9"/>
        <v>solid</v>
      </c>
      <c r="Z82" s="18">
        <f>IFERROR(__xludf.DUMMYFUNCTION("if($F82="""","""",count(filter($S$2:$S888,$S$2:$S888=$S82,$T$2:$T888=$T82,$V$2:$V888=$V82,$W$2:$W888=$W82)))"),1.0)</f>
        <v>1</v>
      </c>
      <c r="AA82" s="18">
        <f>IFERROR(__xludf.DUMMYFUNCTION("if($F82="""","""",1+Z82-count(filter($S82:$S888,$S82:$S888=$S82,$T82:$T888=$T82,$V82:$V888=$V82,$W82:$W888=$W82)))"),1.0)</f>
        <v>1</v>
      </c>
      <c r="AB82" s="18">
        <f>IFERROR(__xludf.DUMMYFUNCTION("if($F82="""","""",count(filter($S$2:$S888,$S$2:$S888=$S82,$T$2:$T888=$T82,$V$2:$V888=$V82,$W$2:$W888=$W82,$Q$2:$Q888=$Q82)))"),1.0)</f>
        <v>1</v>
      </c>
      <c r="AC82" s="18">
        <f>IFERROR(__xludf.DUMMYFUNCTION("if($F82="""","""",1+AB82-count(filter($S82:$S888,$S82:$S888=$S82,$T82:$T888=$T82,$V82:$V888=$V82,$W82:$W888=$W82,$Q82:$Q888=$Q82)))"),1.0)</f>
        <v>1</v>
      </c>
      <c r="AD82" s="18">
        <f>IFERROR(__xludf.DUMMYFUNCTION("if($F82="""","""",count(filter($S$2:$S888,$S$2:$S888=$S82,$T$2:$T888=$T82,$V$2:$V888=$V82,$W$2:$W888=$W82,$R$2:$R888=$R82)))"),1.0)</f>
        <v>1</v>
      </c>
      <c r="AE82" s="18">
        <f>IFERROR(__xludf.DUMMYFUNCTION("if($F82="""","""",1+AD82-count(filter($S82:$S888,$S82:$S888=$S82,$T82:$T888=$T82,$V82:$V888=$V82,$W82:$W888=$W82,$R82:$R888=$R82)))"),1.0)</f>
        <v>1</v>
      </c>
      <c r="AF82" s="18">
        <f t="shared" si="10"/>
        <v>1</v>
      </c>
      <c r="AG82" s="18">
        <f t="shared" si="11"/>
        <v>-1</v>
      </c>
      <c r="AH82" s="18">
        <f t="shared" si="12"/>
        <v>0.7853981634</v>
      </c>
    </row>
    <row r="83">
      <c r="A83" s="29"/>
      <c r="B83" s="29"/>
      <c r="C83" s="29"/>
      <c r="D83" s="37"/>
      <c r="E83" s="29"/>
      <c r="F83" s="30" t="str">
        <f>IFERROR(__xludf.DUMMYFUNCTION("""COMPUTED_VALUE"""),"New York Sirens")</f>
        <v>New York Sirens</v>
      </c>
      <c r="G83" s="30" t="str">
        <f>IFERROR(__xludf.DUMMYFUNCTION("""COMPUTED_VALUE"""),"New York Sirens")</f>
        <v>New York Sirens</v>
      </c>
      <c r="H83" s="38">
        <f>IFERROR(__xludf.DUMMYFUNCTION("""COMPUTED_VALUE"""),4.0)</f>
        <v>4</v>
      </c>
      <c r="I83" s="30" t="str">
        <f>IFERROR(__xludf.DUMMYFUNCTION("""COMPUTED_VALUE"""),"Minnesota Frost")</f>
        <v>Minnesota Frost</v>
      </c>
      <c r="J83" s="38">
        <f>IFERROR(__xludf.DUMMYFUNCTION("""COMPUTED_VALUE"""),3.0)</f>
        <v>3</v>
      </c>
      <c r="K83" s="32" t="str">
        <f>IFERROR(__xludf.DUMMYFUNCTION("""COMPUTED_VALUE"""),"New York Sirens")</f>
        <v>New York Sirens</v>
      </c>
      <c r="L83" s="31" t="b">
        <f>IFERROR(__xludf.DUMMYFUNCTION("""COMPUTED_VALUE"""),TRUE)</f>
        <v>1</v>
      </c>
      <c r="M83" s="33">
        <f>IFERROR(__xludf.DUMMYFUNCTION("""COMPUTED_VALUE"""),45627.0)</f>
        <v>45627</v>
      </c>
      <c r="N83" s="31" t="b">
        <f>IFERROR(__xludf.DUMMYFUNCTION("""COMPUTED_VALUE"""),TRUE)</f>
        <v>1</v>
      </c>
      <c r="O83" s="18" t="str">
        <f t="shared" si="2"/>
        <v>Win</v>
      </c>
      <c r="P83" s="18">
        <f t="shared" si="3"/>
        <v>4</v>
      </c>
      <c r="Q83" s="18" t="str">
        <f t="array" ref="Q83">if($F83="","",if($F83&lt;&gt;$F82,VLOOKUP($F83,{Index_Team!$A$2:$A$33,Index_Team!$D$2:$D$33},2,FALSE),Q82))</f>
        <v/>
      </c>
      <c r="R83" s="18" t="str">
        <f t="array" ref="R83">if($F83="","",if($F83&lt;&gt;$F82,VLOOKUP($F83,{Index_Team!$A$2:$A$33,Index_Team!$E$2:$E$33},2,FALSE),R82))</f>
        <v/>
      </c>
      <c r="S83" s="18">
        <f t="shared" ref="S83:T83" si="92">if($F83="","",if($F83&lt;&gt;$F82,0,V82))</f>
        <v>0</v>
      </c>
      <c r="T83" s="18">
        <f t="shared" si="92"/>
        <v>0</v>
      </c>
      <c r="U83" s="18">
        <f t="shared" si="5"/>
        <v>0</v>
      </c>
      <c r="V83" s="18">
        <f t="shared" si="6"/>
        <v>1</v>
      </c>
      <c r="W83" s="18">
        <f t="shared" si="7"/>
        <v>1</v>
      </c>
      <c r="X83" s="18">
        <f t="shared" si="8"/>
        <v>0.3333333333</v>
      </c>
      <c r="Y83" s="18" t="str">
        <f t="shared" si="9"/>
        <v>solid</v>
      </c>
      <c r="Z83" s="18">
        <f>IFERROR(__xludf.DUMMYFUNCTION("if($F83="""","""",count(filter($S$2:$S888,$S$2:$S888=$S83,$T$2:$T888=$T83,$V$2:$V888=$V83,$W$2:$W888=$W83)))"),2.0)</f>
        <v>2</v>
      </c>
      <c r="AA83" s="18">
        <f>IFERROR(__xludf.DUMMYFUNCTION("if($F83="""","""",1+Z83-count(filter($S83:$S888,$S83:$S888=$S83,$T83:$T888=$T83,$V83:$V888=$V83,$W83:$W888=$W83)))"),2.0)</f>
        <v>2</v>
      </c>
      <c r="AB83" s="18">
        <f>IFERROR(__xludf.DUMMYFUNCTION("if($F83="""","""",count(filter($S$2:$S888,$S$2:$S888=$S83,$T$2:$T888=$T83,$V$2:$V888=$V83,$W$2:$W888=$W83,$Q$2:$Q888=$Q83)))"),2.0)</f>
        <v>2</v>
      </c>
      <c r="AC83" s="18">
        <f>IFERROR(__xludf.DUMMYFUNCTION("if($F83="""","""",1+AB83-count(filter($S83:$S888,$S83:$S888=$S83,$T83:$T888=$T83,$V83:$V888=$V83,$W83:$W888=$W83,$Q83:$Q888=$Q83)))"),2.0)</f>
        <v>2</v>
      </c>
      <c r="AD83" s="18">
        <f>IFERROR(__xludf.DUMMYFUNCTION("if($F83="""","""",count(filter($S$2:$S888,$S$2:$S888=$S83,$T$2:$T888=$T83,$V$2:$V888=$V83,$W$2:$W888=$W83,$R$2:$R888=$R83)))"),2.0)</f>
        <v>2</v>
      </c>
      <c r="AE83" s="18">
        <f>IFERROR(__xludf.DUMMYFUNCTION("if($F83="""","""",1+AD83-count(filter($S83:$S888,$S83:$S888=$S83,$T83:$T888=$T83,$V83:$V888=$V83,$W83:$W888=$W83,$R83:$R888=$R83)))"),2.0)</f>
        <v>2</v>
      </c>
      <c r="AF83" s="18">
        <f t="shared" si="10"/>
        <v>1</v>
      </c>
      <c r="AG83" s="18">
        <f t="shared" si="11"/>
        <v>0.3333333333</v>
      </c>
      <c r="AH83" s="18">
        <f t="shared" si="12"/>
        <v>0.3217505544</v>
      </c>
    </row>
    <row r="84">
      <c r="A84" s="29"/>
      <c r="B84" s="29"/>
      <c r="C84" s="29"/>
      <c r="D84" s="37"/>
      <c r="E84" s="29"/>
      <c r="F84" s="30" t="str">
        <f>IFERROR(__xludf.DUMMYFUNCTION("""COMPUTED_VALUE"""),"New York Sirens")</f>
        <v>New York Sirens</v>
      </c>
      <c r="G84" s="30" t="str">
        <f>IFERROR(__xludf.DUMMYFUNCTION("""COMPUTED_VALUE"""),"New York Sirens")</f>
        <v>New York Sirens</v>
      </c>
      <c r="H84" s="38">
        <f>IFERROR(__xludf.DUMMYFUNCTION("""COMPUTED_VALUE"""),4.0)</f>
        <v>4</v>
      </c>
      <c r="I84" s="30" t="str">
        <f>IFERROR(__xludf.DUMMYFUNCTION("""COMPUTED_VALUE"""),"Montreal Victoire")</f>
        <v>Montreal Victoire</v>
      </c>
      <c r="J84" s="38">
        <f>IFERROR(__xludf.DUMMYFUNCTION("""COMPUTED_VALUE"""),1.0)</f>
        <v>1</v>
      </c>
      <c r="K84" s="32" t="str">
        <f>IFERROR(__xludf.DUMMYFUNCTION("""COMPUTED_VALUE"""),"New York Sirens")</f>
        <v>New York Sirens</v>
      </c>
      <c r="L84" s="31" t="b">
        <f>IFERROR(__xludf.DUMMYFUNCTION("""COMPUTED_VALUE"""),TRUE)</f>
        <v>1</v>
      </c>
      <c r="M84" s="33">
        <f>IFERROR(__xludf.DUMMYFUNCTION("""COMPUTED_VALUE"""),45630.0)</f>
        <v>45630</v>
      </c>
      <c r="N84" s="31" t="b">
        <f>IFERROR(__xludf.DUMMYFUNCTION("""COMPUTED_VALUE"""),FALSE)</f>
        <v>0</v>
      </c>
      <c r="O84" s="18" t="str">
        <f t="shared" si="2"/>
        <v>Win</v>
      </c>
      <c r="P84" s="18">
        <f t="shared" si="3"/>
        <v>1</v>
      </c>
      <c r="Q84" s="18" t="str">
        <f t="array" ref="Q84">if($F84="","",if($F84&lt;&gt;$F83,VLOOKUP($F84,{Index_Team!$A$2:$A$33,Index_Team!$D$2:$D$33},2,FALSE),Q83))</f>
        <v/>
      </c>
      <c r="R84" s="18" t="str">
        <f t="array" ref="R84">if($F84="","",if($F84&lt;&gt;$F83,VLOOKUP($F84,{Index_Team!$A$2:$A$33,Index_Team!$E$2:$E$33},2,FALSE),R83))</f>
        <v/>
      </c>
      <c r="S84" s="18">
        <f t="shared" ref="S84:T84" si="93">if($F84="","",if($F84&lt;&gt;$F83,0,V83))</f>
        <v>1</v>
      </c>
      <c r="T84" s="18">
        <f t="shared" si="93"/>
        <v>1</v>
      </c>
      <c r="U84" s="18">
        <f t="shared" si="5"/>
        <v>0.3333333333</v>
      </c>
      <c r="V84" s="18">
        <f t="shared" si="6"/>
        <v>2</v>
      </c>
      <c r="W84" s="18">
        <f t="shared" si="7"/>
        <v>4</v>
      </c>
      <c r="X84" s="18">
        <f t="shared" si="8"/>
        <v>1.333333333</v>
      </c>
      <c r="Y84" s="18" t="str">
        <f t="shared" si="9"/>
        <v>solid</v>
      </c>
      <c r="Z84" s="18">
        <f>IFERROR(__xludf.DUMMYFUNCTION("if($F84="""","""",count(filter($S$2:$S888,$S$2:$S888=$S84,$T$2:$T888=$T84,$V$2:$V888=$V84,$W$2:$W888=$W84)))"),1.0)</f>
        <v>1</v>
      </c>
      <c r="AA84" s="18">
        <f>IFERROR(__xludf.DUMMYFUNCTION("if($F84="""","""",1+Z84-count(filter($S84:$S888,$S84:$S888=$S84,$T84:$T888=$T84,$V84:$V888=$V84,$W84:$W888=$W84)))"),1.0)</f>
        <v>1</v>
      </c>
      <c r="AB84" s="18">
        <f>IFERROR(__xludf.DUMMYFUNCTION("if($F84="""","""",count(filter($S$2:$S888,$S$2:$S888=$S84,$T$2:$T888=$T84,$V$2:$V888=$V84,$W$2:$W888=$W84,$Q$2:$Q888=$Q84)))"),1.0)</f>
        <v>1</v>
      </c>
      <c r="AC84" s="18">
        <f>IFERROR(__xludf.DUMMYFUNCTION("if($F84="""","""",1+AB84-count(filter($S84:$S888,$S84:$S888=$S84,$T84:$T888=$T84,$V84:$V888=$V84,$W84:$W888=$W84,$Q84:$Q888=$Q84)))"),1.0)</f>
        <v>1</v>
      </c>
      <c r="AD84" s="18">
        <f>IFERROR(__xludf.DUMMYFUNCTION("if($F84="""","""",count(filter($S$2:$S888,$S$2:$S888=$S84,$T$2:$T888=$T84,$V$2:$V888=$V84,$W$2:$W888=$W84,$R$2:$R888=$R84)))"),1.0)</f>
        <v>1</v>
      </c>
      <c r="AE84" s="18">
        <f>IFERROR(__xludf.DUMMYFUNCTION("if($F84="""","""",1+AD84-count(filter($S84:$S888,$S84:$S888=$S84,$T84:$T888=$T84,$V84:$V888=$V84,$W84:$W888=$W84,$R84:$R888=$R84)))"),1.0)</f>
        <v>1</v>
      </c>
      <c r="AF84" s="18">
        <f t="shared" si="10"/>
        <v>1</v>
      </c>
      <c r="AG84" s="18">
        <f t="shared" si="11"/>
        <v>1</v>
      </c>
      <c r="AH84" s="18">
        <f t="shared" si="12"/>
        <v>0.7853981634</v>
      </c>
    </row>
    <row r="85">
      <c r="A85" s="29"/>
      <c r="B85" s="29"/>
      <c r="C85" s="29"/>
      <c r="D85" s="37"/>
      <c r="E85" s="29"/>
      <c r="F85" s="30" t="str">
        <f>IFERROR(__xludf.DUMMYFUNCTION("""COMPUTED_VALUE"""),"New York Sirens")</f>
        <v>New York Sirens</v>
      </c>
      <c r="G85" s="30" t="str">
        <f>IFERROR(__xludf.DUMMYFUNCTION("""COMPUTED_VALUE"""),"New York Sirens")</f>
        <v>New York Sirens</v>
      </c>
      <c r="H85" s="38">
        <f>IFERROR(__xludf.DUMMYFUNCTION("""COMPUTED_VALUE"""),2.0)</f>
        <v>2</v>
      </c>
      <c r="I85" s="30" t="str">
        <f>IFERROR(__xludf.DUMMYFUNCTION("""COMPUTED_VALUE"""),"Boston Fleet")</f>
        <v>Boston Fleet</v>
      </c>
      <c r="J85" s="38">
        <f>IFERROR(__xludf.DUMMYFUNCTION("""COMPUTED_VALUE"""),4.0)</f>
        <v>4</v>
      </c>
      <c r="K85" s="32" t="str">
        <f>IFERROR(__xludf.DUMMYFUNCTION("""COMPUTED_VALUE"""),"Boston Fleet")</f>
        <v>Boston Fleet</v>
      </c>
      <c r="L85" s="31" t="b">
        <f>IFERROR(__xludf.DUMMYFUNCTION("""COMPUTED_VALUE"""),TRUE)</f>
        <v>1</v>
      </c>
      <c r="M85" s="33">
        <f>IFERROR(__xludf.DUMMYFUNCTION("""COMPUTED_VALUE"""),45634.0)</f>
        <v>45634</v>
      </c>
      <c r="N85" s="31" t="b">
        <f>IFERROR(__xludf.DUMMYFUNCTION("""COMPUTED_VALUE"""),FALSE)</f>
        <v>0</v>
      </c>
      <c r="O85" s="18" t="str">
        <f t="shared" si="2"/>
        <v>Loss</v>
      </c>
      <c r="P85" s="18">
        <f t="shared" si="3"/>
        <v>2</v>
      </c>
      <c r="Q85" s="18" t="str">
        <f t="array" ref="Q85">if($F85="","",if($F85&lt;&gt;$F84,VLOOKUP($F85,{Index_Team!$A$2:$A$33,Index_Team!$D$2:$D$33},2,FALSE),Q84))</f>
        <v/>
      </c>
      <c r="R85" s="18" t="str">
        <f t="array" ref="R85">if($F85="","",if($F85&lt;&gt;$F84,VLOOKUP($F85,{Index_Team!$A$2:$A$33,Index_Team!$E$2:$E$33},2,FALSE),R84))</f>
        <v/>
      </c>
      <c r="S85" s="18">
        <f t="shared" ref="S85:T85" si="94">if($F85="","",if($F85&lt;&gt;$F84,0,V84))</f>
        <v>2</v>
      </c>
      <c r="T85" s="18">
        <f t="shared" si="94"/>
        <v>4</v>
      </c>
      <c r="U85" s="18">
        <f t="shared" si="5"/>
        <v>1.333333333</v>
      </c>
      <c r="V85" s="18">
        <f t="shared" si="6"/>
        <v>3</v>
      </c>
      <c r="W85" s="18">
        <f t="shared" si="7"/>
        <v>1</v>
      </c>
      <c r="X85" s="18">
        <f t="shared" si="8"/>
        <v>0.3333333333</v>
      </c>
      <c r="Y85" s="18" t="str">
        <f t="shared" si="9"/>
        <v>solid</v>
      </c>
      <c r="Z85" s="18">
        <f>IFERROR(__xludf.DUMMYFUNCTION("if($F85="""","""",count(filter($S$2:$S888,$S$2:$S888=$S85,$T$2:$T888=$T85,$V$2:$V888=$V85,$W$2:$W888=$W85)))"),1.0)</f>
        <v>1</v>
      </c>
      <c r="AA85" s="18">
        <f>IFERROR(__xludf.DUMMYFUNCTION("if($F85="""","""",1+Z85-count(filter($S85:$S888,$S85:$S888=$S85,$T85:$T888=$T85,$V85:$V888=$V85,$W85:$W888=$W85)))"),1.0)</f>
        <v>1</v>
      </c>
      <c r="AB85" s="18">
        <f>IFERROR(__xludf.DUMMYFUNCTION("if($F85="""","""",count(filter($S$2:$S888,$S$2:$S888=$S85,$T$2:$T888=$T85,$V$2:$V888=$V85,$W$2:$W888=$W85,$Q$2:$Q888=$Q85)))"),1.0)</f>
        <v>1</v>
      </c>
      <c r="AC85" s="18">
        <f>IFERROR(__xludf.DUMMYFUNCTION("if($F85="""","""",1+AB85-count(filter($S85:$S888,$S85:$S888=$S85,$T85:$T888=$T85,$V85:$V888=$V85,$W85:$W888=$W85,$Q85:$Q888=$Q85)))"),1.0)</f>
        <v>1</v>
      </c>
      <c r="AD85" s="18">
        <f>IFERROR(__xludf.DUMMYFUNCTION("if($F85="""","""",count(filter($S$2:$S888,$S$2:$S888=$S85,$T$2:$T888=$T85,$V$2:$V888=$V85,$W$2:$W888=$W85,$R$2:$R888=$R85)))"),1.0)</f>
        <v>1</v>
      </c>
      <c r="AE85" s="18">
        <f>IFERROR(__xludf.DUMMYFUNCTION("if($F85="""","""",1+AD85-count(filter($S85:$S888,$S85:$S888=$S85,$T85:$T888=$T85,$V85:$V888=$V85,$W85:$W888=$W85,$R85:$R888=$R85)))"),1.0)</f>
        <v>1</v>
      </c>
      <c r="AF85" s="18">
        <f t="shared" si="10"/>
        <v>1</v>
      </c>
      <c r="AG85" s="18">
        <f t="shared" si="11"/>
        <v>-1</v>
      </c>
      <c r="AH85" s="18">
        <f t="shared" si="12"/>
        <v>0.7853981634</v>
      </c>
    </row>
    <row r="86">
      <c r="A86" s="29"/>
      <c r="B86" s="29"/>
      <c r="C86" s="29"/>
      <c r="D86" s="37"/>
      <c r="E86" s="29"/>
      <c r="F86" s="30" t="str">
        <f>IFERROR(__xludf.DUMMYFUNCTION("""COMPUTED_VALUE"""),"New York Sirens")</f>
        <v>New York Sirens</v>
      </c>
      <c r="G86" s="30" t="str">
        <f>IFERROR(__xludf.DUMMYFUNCTION("""COMPUTED_VALUE"""),"Toronto Sceptres")</f>
        <v>Toronto Sceptres</v>
      </c>
      <c r="H86" s="38">
        <f>IFERROR(__xludf.DUMMYFUNCTION("""COMPUTED_VALUE"""),2.0)</f>
        <v>2</v>
      </c>
      <c r="I86" s="30" t="str">
        <f>IFERROR(__xludf.DUMMYFUNCTION("""COMPUTED_VALUE"""),"New York Sirens")</f>
        <v>New York Sirens</v>
      </c>
      <c r="J86" s="38">
        <f>IFERROR(__xludf.DUMMYFUNCTION("""COMPUTED_VALUE"""),4.0)</f>
        <v>4</v>
      </c>
      <c r="K86" s="32" t="str">
        <f>IFERROR(__xludf.DUMMYFUNCTION("""COMPUTED_VALUE"""),"New York Sirens")</f>
        <v>New York Sirens</v>
      </c>
      <c r="L86" s="31" t="b">
        <f>IFERROR(__xludf.DUMMYFUNCTION("""COMPUTED_VALUE"""),TRUE)</f>
        <v>1</v>
      </c>
      <c r="M86" s="33">
        <f>IFERROR(__xludf.DUMMYFUNCTION("""COMPUTED_VALUE"""),45644.0)</f>
        <v>45644</v>
      </c>
      <c r="N86" s="31" t="b">
        <f>IFERROR(__xludf.DUMMYFUNCTION("""COMPUTED_VALUE"""),FALSE)</f>
        <v>0</v>
      </c>
      <c r="O86" s="18" t="str">
        <f t="shared" si="2"/>
        <v>Win</v>
      </c>
      <c r="P86" s="18">
        <f t="shared" si="3"/>
        <v>1</v>
      </c>
      <c r="Q86" s="18" t="str">
        <f t="array" ref="Q86">if($F86="","",if($F86&lt;&gt;$F85,VLOOKUP($F86,{Index_Team!$A$2:$A$33,Index_Team!$D$2:$D$33},2,FALSE),Q85))</f>
        <v/>
      </c>
      <c r="R86" s="18" t="str">
        <f t="array" ref="R86">if($F86="","",if($F86&lt;&gt;$F85,VLOOKUP($F86,{Index_Team!$A$2:$A$33,Index_Team!$E$2:$E$33},2,FALSE),R85))</f>
        <v/>
      </c>
      <c r="S86" s="18">
        <f t="shared" ref="S86:T86" si="95">if($F86="","",if($F86&lt;&gt;$F85,0,V85))</f>
        <v>3</v>
      </c>
      <c r="T86" s="18">
        <f t="shared" si="95"/>
        <v>1</v>
      </c>
      <c r="U86" s="18">
        <f t="shared" si="5"/>
        <v>0.3333333333</v>
      </c>
      <c r="V86" s="18">
        <f t="shared" si="6"/>
        <v>4</v>
      </c>
      <c r="W86" s="18">
        <f t="shared" si="7"/>
        <v>4</v>
      </c>
      <c r="X86" s="18">
        <f t="shared" si="8"/>
        <v>1.333333333</v>
      </c>
      <c r="Y86" s="18" t="str">
        <f t="shared" si="9"/>
        <v>solid</v>
      </c>
      <c r="Z86" s="18">
        <f>IFERROR(__xludf.DUMMYFUNCTION("if($F86="""","""",count(filter($S$2:$S888,$S$2:$S888=$S86,$T$2:$T888=$T86,$V$2:$V888=$V86,$W$2:$W888=$W86)))"),1.0)</f>
        <v>1</v>
      </c>
      <c r="AA86" s="18">
        <f>IFERROR(__xludf.DUMMYFUNCTION("if($F86="""","""",1+Z86-count(filter($S86:$S888,$S86:$S888=$S86,$T86:$T888=$T86,$V86:$V888=$V86,$W86:$W888=$W86)))"),1.0)</f>
        <v>1</v>
      </c>
      <c r="AB86" s="18">
        <f>IFERROR(__xludf.DUMMYFUNCTION("if($F86="""","""",count(filter($S$2:$S888,$S$2:$S888=$S86,$T$2:$T888=$T86,$V$2:$V888=$V86,$W$2:$W888=$W86,$Q$2:$Q888=$Q86)))"),1.0)</f>
        <v>1</v>
      </c>
      <c r="AC86" s="18">
        <f>IFERROR(__xludf.DUMMYFUNCTION("if($F86="""","""",1+AB86-count(filter($S86:$S888,$S86:$S888=$S86,$T86:$T888=$T86,$V86:$V888=$V86,$W86:$W888=$W86,$Q86:$Q888=$Q86)))"),1.0)</f>
        <v>1</v>
      </c>
      <c r="AD86" s="18">
        <f>IFERROR(__xludf.DUMMYFUNCTION("if($F86="""","""",count(filter($S$2:$S888,$S$2:$S888=$S86,$T$2:$T888=$T86,$V$2:$V888=$V86,$W$2:$W888=$W86,$R$2:$R888=$R86)))"),1.0)</f>
        <v>1</v>
      </c>
      <c r="AE86" s="18">
        <f>IFERROR(__xludf.DUMMYFUNCTION("if($F86="""","""",1+AD86-count(filter($S86:$S888,$S86:$S888=$S86,$T86:$T888=$T86,$V86:$V888=$V86,$W86:$W888=$W86,$R86:$R888=$R86)))"),1.0)</f>
        <v>1</v>
      </c>
      <c r="AF86" s="18">
        <f t="shared" si="10"/>
        <v>1</v>
      </c>
      <c r="AG86" s="18">
        <f t="shared" si="11"/>
        <v>1</v>
      </c>
      <c r="AH86" s="18">
        <f t="shared" si="12"/>
        <v>0.7853981634</v>
      </c>
    </row>
    <row r="87">
      <c r="A87" s="29"/>
      <c r="B87" s="29"/>
      <c r="C87" s="29"/>
      <c r="D87" s="37"/>
      <c r="E87" s="29"/>
      <c r="F87" s="30" t="str">
        <f>IFERROR(__xludf.DUMMYFUNCTION("""COMPUTED_VALUE"""),"New York Sirens")</f>
        <v>New York Sirens</v>
      </c>
      <c r="G87" s="30" t="str">
        <f>IFERROR(__xludf.DUMMYFUNCTION("""COMPUTED_VALUE"""),"Minnesota Frost")</f>
        <v>Minnesota Frost</v>
      </c>
      <c r="H87" s="38">
        <f>IFERROR(__xludf.DUMMYFUNCTION("""COMPUTED_VALUE"""),4.0)</f>
        <v>4</v>
      </c>
      <c r="I87" s="30" t="str">
        <f>IFERROR(__xludf.DUMMYFUNCTION("""COMPUTED_VALUE"""),"New York Sirens")</f>
        <v>New York Sirens</v>
      </c>
      <c r="J87" s="38">
        <f>IFERROR(__xludf.DUMMYFUNCTION("""COMPUTED_VALUE"""),3.0)</f>
        <v>3</v>
      </c>
      <c r="K87" s="32" t="str">
        <f>IFERROR(__xludf.DUMMYFUNCTION("""COMPUTED_VALUE"""),"Minnesota Frost")</f>
        <v>Minnesota Frost</v>
      </c>
      <c r="L87" s="31" t="b">
        <f>IFERROR(__xludf.DUMMYFUNCTION("""COMPUTED_VALUE"""),TRUE)</f>
        <v>1</v>
      </c>
      <c r="M87" s="33">
        <f>IFERROR(__xludf.DUMMYFUNCTION("""COMPUTED_VALUE"""),45648.0)</f>
        <v>45648</v>
      </c>
      <c r="N87" s="31" t="b">
        <f>IFERROR(__xludf.DUMMYFUNCTION("""COMPUTED_VALUE"""),TRUE)</f>
        <v>1</v>
      </c>
      <c r="O87" s="18" t="str">
        <f t="shared" si="2"/>
        <v>Loss</v>
      </c>
      <c r="P87" s="18">
        <f t="shared" si="3"/>
        <v>5</v>
      </c>
      <c r="Q87" s="18" t="str">
        <f t="array" ref="Q87">if($F87="","",if($F87&lt;&gt;$F86,VLOOKUP($F87,{Index_Team!$A$2:$A$33,Index_Team!$D$2:$D$33},2,FALSE),Q86))</f>
        <v/>
      </c>
      <c r="R87" s="18" t="str">
        <f t="array" ref="R87">if($F87="","",if($F87&lt;&gt;$F86,VLOOKUP($F87,{Index_Team!$A$2:$A$33,Index_Team!$E$2:$E$33},2,FALSE),R86))</f>
        <v/>
      </c>
      <c r="S87" s="18">
        <f t="shared" ref="S87:T87" si="96">if($F87="","",if($F87&lt;&gt;$F86,0,V86))</f>
        <v>4</v>
      </c>
      <c r="T87" s="18">
        <f t="shared" si="96"/>
        <v>4</v>
      </c>
      <c r="U87" s="18">
        <f t="shared" si="5"/>
        <v>1.333333333</v>
      </c>
      <c r="V87" s="18">
        <f t="shared" si="6"/>
        <v>5</v>
      </c>
      <c r="W87" s="18">
        <f t="shared" si="7"/>
        <v>3</v>
      </c>
      <c r="X87" s="18">
        <f t="shared" si="8"/>
        <v>1</v>
      </c>
      <c r="Y87" s="18" t="str">
        <f t="shared" si="9"/>
        <v>solid</v>
      </c>
      <c r="Z87" s="18">
        <f>IFERROR(__xludf.DUMMYFUNCTION("if($F87="""","""",count(filter($S$2:$S888,$S$2:$S888=$S87,$T$2:$T888=$T87,$V$2:$V888=$V87,$W$2:$W888=$W87)))"),1.0)</f>
        <v>1</v>
      </c>
      <c r="AA87" s="18">
        <f>IFERROR(__xludf.DUMMYFUNCTION("if($F87="""","""",1+Z87-count(filter($S87:$S888,$S87:$S888=$S87,$T87:$T888=$T87,$V87:$V888=$V87,$W87:$W888=$W87)))"),1.0)</f>
        <v>1</v>
      </c>
      <c r="AB87" s="18">
        <f>IFERROR(__xludf.DUMMYFUNCTION("if($F87="""","""",count(filter($S$2:$S888,$S$2:$S888=$S87,$T$2:$T888=$T87,$V$2:$V888=$V87,$W$2:$W888=$W87,$Q$2:$Q888=$Q87)))"),1.0)</f>
        <v>1</v>
      </c>
      <c r="AC87" s="18">
        <f>IFERROR(__xludf.DUMMYFUNCTION("if($F87="""","""",1+AB87-count(filter($S87:$S888,$S87:$S888=$S87,$T87:$T888=$T87,$V87:$V888=$V87,$W87:$W888=$W87,$Q87:$Q888=$Q87)))"),1.0)</f>
        <v>1</v>
      </c>
      <c r="AD87" s="18">
        <f>IFERROR(__xludf.DUMMYFUNCTION("if($F87="""","""",count(filter($S$2:$S888,$S$2:$S888=$S87,$T$2:$T888=$T87,$V$2:$V888=$V87,$W$2:$W888=$W87,$R$2:$R888=$R87)))"),1.0)</f>
        <v>1</v>
      </c>
      <c r="AE87" s="18">
        <f>IFERROR(__xludf.DUMMYFUNCTION("if($F87="""","""",1+AD87-count(filter($S87:$S888,$S87:$S888=$S87,$T87:$T888=$T87,$V87:$V888=$V87,$W87:$W888=$W87,$R87:$R888=$R87)))"),1.0)</f>
        <v>1</v>
      </c>
      <c r="AF87" s="18">
        <f t="shared" si="10"/>
        <v>1</v>
      </c>
      <c r="AG87" s="18">
        <f t="shared" si="11"/>
        <v>-0.3333333333</v>
      </c>
      <c r="AH87" s="18">
        <f t="shared" si="12"/>
        <v>0.3217505544</v>
      </c>
    </row>
    <row r="88">
      <c r="A88" s="29"/>
      <c r="B88" s="29"/>
      <c r="C88" s="29"/>
      <c r="D88" s="37"/>
      <c r="E88" s="29"/>
      <c r="F88" s="30" t="str">
        <f>IFERROR(__xludf.DUMMYFUNCTION("""COMPUTED_VALUE"""),"New York Sirens")</f>
        <v>New York Sirens</v>
      </c>
      <c r="G88" s="30" t="str">
        <f>IFERROR(__xludf.DUMMYFUNCTION("""COMPUTED_VALUE"""),"Ottawa Charge")</f>
        <v>Ottawa Charge</v>
      </c>
      <c r="H88" s="38">
        <f>IFERROR(__xludf.DUMMYFUNCTION("""COMPUTED_VALUE"""),3.0)</f>
        <v>3</v>
      </c>
      <c r="I88" s="30" t="str">
        <f>IFERROR(__xludf.DUMMYFUNCTION("""COMPUTED_VALUE"""),"New York Sirens")</f>
        <v>New York Sirens</v>
      </c>
      <c r="J88" s="38">
        <f>IFERROR(__xludf.DUMMYFUNCTION("""COMPUTED_VALUE"""),1.0)</f>
        <v>1</v>
      </c>
      <c r="K88" s="32" t="str">
        <f>IFERROR(__xludf.DUMMYFUNCTION("""COMPUTED_VALUE"""),"Ottawa Charge")</f>
        <v>Ottawa Charge</v>
      </c>
      <c r="L88" s="31" t="b">
        <f>IFERROR(__xludf.DUMMYFUNCTION("""COMPUTED_VALUE"""),TRUE)</f>
        <v>1</v>
      </c>
      <c r="M88" s="33">
        <f>IFERROR(__xludf.DUMMYFUNCTION("""COMPUTED_VALUE"""),45655.0)</f>
        <v>45655</v>
      </c>
      <c r="N88" s="31" t="b">
        <f>IFERROR(__xludf.DUMMYFUNCTION("""COMPUTED_VALUE"""),FALSE)</f>
        <v>0</v>
      </c>
      <c r="O88" s="18" t="str">
        <f t="shared" si="2"/>
        <v>Loss</v>
      </c>
      <c r="P88" s="18">
        <f t="shared" si="3"/>
        <v>2</v>
      </c>
      <c r="Q88" s="18" t="str">
        <f t="array" ref="Q88">if($F88="","",if($F88&lt;&gt;$F87,VLOOKUP($F88,{Index_Team!$A$2:$A$33,Index_Team!$D$2:$D$33},2,FALSE),Q87))</f>
        <v/>
      </c>
      <c r="R88" s="18" t="str">
        <f t="array" ref="R88">if($F88="","",if($F88&lt;&gt;$F87,VLOOKUP($F88,{Index_Team!$A$2:$A$33,Index_Team!$E$2:$E$33},2,FALSE),R87))</f>
        <v/>
      </c>
      <c r="S88" s="18">
        <f t="shared" ref="S88:T88" si="97">if($F88="","",if($F88&lt;&gt;$F87,0,V87))</f>
        <v>5</v>
      </c>
      <c r="T88" s="18">
        <f t="shared" si="97"/>
        <v>3</v>
      </c>
      <c r="U88" s="18">
        <f t="shared" si="5"/>
        <v>1</v>
      </c>
      <c r="V88" s="18">
        <f t="shared" si="6"/>
        <v>6</v>
      </c>
      <c r="W88" s="18">
        <f t="shared" si="7"/>
        <v>0</v>
      </c>
      <c r="X88" s="18">
        <f t="shared" si="8"/>
        <v>0</v>
      </c>
      <c r="Y88" s="18" t="str">
        <f t="shared" si="9"/>
        <v>solid</v>
      </c>
      <c r="Z88" s="18">
        <f>IFERROR(__xludf.DUMMYFUNCTION("if($F88="""","""",count(filter($S$2:$S888,$S$2:$S888=$S88,$T$2:$T888=$T88,$V$2:$V888=$V88,$W$2:$W888=$W88)))"),1.0)</f>
        <v>1</v>
      </c>
      <c r="AA88" s="18">
        <f>IFERROR(__xludf.DUMMYFUNCTION("if($F88="""","""",1+Z88-count(filter($S88:$S888,$S88:$S888=$S88,$T88:$T888=$T88,$V88:$V888=$V88,$W88:$W888=$W88)))"),1.0)</f>
        <v>1</v>
      </c>
      <c r="AB88" s="18">
        <f>IFERROR(__xludf.DUMMYFUNCTION("if($F88="""","""",count(filter($S$2:$S888,$S$2:$S888=$S88,$T$2:$T888=$T88,$V$2:$V888=$V88,$W$2:$W888=$W88,$Q$2:$Q888=$Q88)))"),1.0)</f>
        <v>1</v>
      </c>
      <c r="AC88" s="18">
        <f>IFERROR(__xludf.DUMMYFUNCTION("if($F88="""","""",1+AB88-count(filter($S88:$S888,$S88:$S888=$S88,$T88:$T888=$T88,$V88:$V888=$V88,$W88:$W888=$W88,$Q88:$Q888=$Q88)))"),1.0)</f>
        <v>1</v>
      </c>
      <c r="AD88" s="18">
        <f>IFERROR(__xludf.DUMMYFUNCTION("if($F88="""","""",count(filter($S$2:$S888,$S$2:$S888=$S88,$T$2:$T888=$T88,$V$2:$V888=$V88,$W$2:$W888=$W88,$R$2:$R888=$R88)))"),1.0)</f>
        <v>1</v>
      </c>
      <c r="AE88" s="18">
        <f>IFERROR(__xludf.DUMMYFUNCTION("if($F88="""","""",1+AD88-count(filter($S88:$S888,$S88:$S888=$S88,$T88:$T888=$T88,$V88:$V888=$V88,$W88:$W888=$W88,$R88:$R888=$R88)))"),1.0)</f>
        <v>1</v>
      </c>
      <c r="AF88" s="18">
        <f t="shared" si="10"/>
        <v>1</v>
      </c>
      <c r="AG88" s="18">
        <f t="shared" si="11"/>
        <v>-1</v>
      </c>
      <c r="AH88" s="18">
        <f t="shared" si="12"/>
        <v>0.7853981634</v>
      </c>
    </row>
    <row r="89">
      <c r="A89" s="29"/>
      <c r="B89" s="29"/>
      <c r="C89" s="29"/>
      <c r="D89" s="37"/>
      <c r="E89" s="29"/>
      <c r="F89" s="30" t="str">
        <f>IFERROR(__xludf.DUMMYFUNCTION("""COMPUTED_VALUE"""),"New York Sirens")</f>
        <v>New York Sirens</v>
      </c>
      <c r="G89" s="30" t="str">
        <f>IFERROR(__xludf.DUMMYFUNCTION("""COMPUTED_VALUE"""),"New York Sirens")</f>
        <v>New York Sirens</v>
      </c>
      <c r="H89" s="38">
        <f>IFERROR(__xludf.DUMMYFUNCTION("""COMPUTED_VALUE"""),5.0)</f>
        <v>5</v>
      </c>
      <c r="I89" s="30" t="str">
        <f>IFERROR(__xludf.DUMMYFUNCTION("""COMPUTED_VALUE"""),"Minnesota Frost")</f>
        <v>Minnesota Frost</v>
      </c>
      <c r="J89" s="38">
        <f>IFERROR(__xludf.DUMMYFUNCTION("""COMPUTED_VALUE"""),0.0)</f>
        <v>0</v>
      </c>
      <c r="K89" s="32" t="str">
        <f>IFERROR(__xludf.DUMMYFUNCTION("""COMPUTED_VALUE"""),"New York Sirens")</f>
        <v>New York Sirens</v>
      </c>
      <c r="L89" s="31" t="b">
        <f>IFERROR(__xludf.DUMMYFUNCTION("""COMPUTED_VALUE"""),TRUE)</f>
        <v>1</v>
      </c>
      <c r="M89" s="33">
        <f>IFERROR(__xludf.DUMMYFUNCTION("""COMPUTED_VALUE"""),45661.0)</f>
        <v>45661</v>
      </c>
      <c r="N89" s="31" t="b">
        <f>IFERROR(__xludf.DUMMYFUNCTION("""COMPUTED_VALUE"""),FALSE)</f>
        <v>0</v>
      </c>
      <c r="O89" s="18" t="str">
        <f t="shared" si="2"/>
        <v>Win</v>
      </c>
      <c r="P89" s="18">
        <f t="shared" si="3"/>
        <v>1</v>
      </c>
      <c r="Q89" s="18" t="str">
        <f t="array" ref="Q89">if($F89="","",if($F89&lt;&gt;$F88,VLOOKUP($F89,{Index_Team!$A$2:$A$33,Index_Team!$D$2:$D$33},2,FALSE),Q88))</f>
        <v/>
      </c>
      <c r="R89" s="18" t="str">
        <f t="array" ref="R89">if($F89="","",if($F89&lt;&gt;$F88,VLOOKUP($F89,{Index_Team!$A$2:$A$33,Index_Team!$E$2:$E$33},2,FALSE),R88))</f>
        <v/>
      </c>
      <c r="S89" s="18">
        <f t="shared" ref="S89:T89" si="98">if($F89="","",if($F89&lt;&gt;$F88,0,V88))</f>
        <v>6</v>
      </c>
      <c r="T89" s="18">
        <f t="shared" si="98"/>
        <v>0</v>
      </c>
      <c r="U89" s="18">
        <f t="shared" si="5"/>
        <v>0</v>
      </c>
      <c r="V89" s="18">
        <f t="shared" si="6"/>
        <v>7</v>
      </c>
      <c r="W89" s="18">
        <f t="shared" si="7"/>
        <v>3</v>
      </c>
      <c r="X89" s="18">
        <f t="shared" si="8"/>
        <v>1</v>
      </c>
      <c r="Y89" s="18" t="str">
        <f t="shared" si="9"/>
        <v>solid</v>
      </c>
      <c r="Z89" s="18">
        <f>IFERROR(__xludf.DUMMYFUNCTION("if($F89="""","""",count(filter($S$2:$S888,$S$2:$S888=$S89,$T$2:$T888=$T89,$V$2:$V888=$V89,$W$2:$W888=$W89)))"),1.0)</f>
        <v>1</v>
      </c>
      <c r="AA89" s="18">
        <f>IFERROR(__xludf.DUMMYFUNCTION("if($F89="""","""",1+Z89-count(filter($S89:$S888,$S89:$S888=$S89,$T89:$T888=$T89,$V89:$V888=$V89,$W89:$W888=$W89)))"),1.0)</f>
        <v>1</v>
      </c>
      <c r="AB89" s="18">
        <f>IFERROR(__xludf.DUMMYFUNCTION("if($F89="""","""",count(filter($S$2:$S888,$S$2:$S888=$S89,$T$2:$T888=$T89,$V$2:$V888=$V89,$W$2:$W888=$W89,$Q$2:$Q888=$Q89)))"),1.0)</f>
        <v>1</v>
      </c>
      <c r="AC89" s="18">
        <f>IFERROR(__xludf.DUMMYFUNCTION("if($F89="""","""",1+AB89-count(filter($S89:$S888,$S89:$S888=$S89,$T89:$T888=$T89,$V89:$V888=$V89,$W89:$W888=$W89,$Q89:$Q888=$Q89)))"),1.0)</f>
        <v>1</v>
      </c>
      <c r="AD89" s="18">
        <f>IFERROR(__xludf.DUMMYFUNCTION("if($F89="""","""",count(filter($S$2:$S888,$S$2:$S888=$S89,$T$2:$T888=$T89,$V$2:$V888=$V89,$W$2:$W888=$W89,$R$2:$R888=$R89)))"),1.0)</f>
        <v>1</v>
      </c>
      <c r="AE89" s="18">
        <f>IFERROR(__xludf.DUMMYFUNCTION("if($F89="""","""",1+AD89-count(filter($S89:$S888,$S89:$S888=$S89,$T89:$T888=$T89,$V89:$V888=$V89,$W89:$W888=$W89,$R89:$R888=$R89)))"),1.0)</f>
        <v>1</v>
      </c>
      <c r="AF89" s="18">
        <f t="shared" si="10"/>
        <v>1</v>
      </c>
      <c r="AG89" s="18">
        <f t="shared" si="11"/>
        <v>1</v>
      </c>
      <c r="AH89" s="18">
        <f t="shared" si="12"/>
        <v>0.7853981634</v>
      </c>
    </row>
    <row r="90">
      <c r="A90" s="29"/>
      <c r="B90" s="29"/>
      <c r="C90" s="29"/>
      <c r="D90" s="37"/>
      <c r="E90" s="29"/>
      <c r="F90" s="30" t="str">
        <f>IFERROR(__xludf.DUMMYFUNCTION("""COMPUTED_VALUE"""),"New York Sirens")</f>
        <v>New York Sirens</v>
      </c>
      <c r="G90" s="30" t="str">
        <f>IFERROR(__xludf.DUMMYFUNCTION("""COMPUTED_VALUE"""),"Ottawa Charge")</f>
        <v>Ottawa Charge</v>
      </c>
      <c r="H90" s="38">
        <f>IFERROR(__xludf.DUMMYFUNCTION("""COMPUTED_VALUE"""),3.0)</f>
        <v>3</v>
      </c>
      <c r="I90" s="30" t="str">
        <f>IFERROR(__xludf.DUMMYFUNCTION("""COMPUTED_VALUE"""),"New York Sirens")</f>
        <v>New York Sirens</v>
      </c>
      <c r="J90" s="38">
        <f>IFERROR(__xludf.DUMMYFUNCTION("""COMPUTED_VALUE"""),2.0)</f>
        <v>2</v>
      </c>
      <c r="K90" s="32" t="str">
        <f>IFERROR(__xludf.DUMMYFUNCTION("""COMPUTED_VALUE"""),"Ottawa Charge")</f>
        <v>Ottawa Charge</v>
      </c>
      <c r="L90" s="31" t="b">
        <f>IFERROR(__xludf.DUMMYFUNCTION("""COMPUTED_VALUE"""),TRUE)</f>
        <v>1</v>
      </c>
      <c r="M90" s="33">
        <f>IFERROR(__xludf.DUMMYFUNCTION("""COMPUTED_VALUE"""),45664.0)</f>
        <v>45664</v>
      </c>
      <c r="N90" s="31" t="b">
        <f>IFERROR(__xludf.DUMMYFUNCTION("""COMPUTED_VALUE"""),FALSE)</f>
        <v>0</v>
      </c>
      <c r="O90" s="18" t="str">
        <f t="shared" si="2"/>
        <v>Loss</v>
      </c>
      <c r="P90" s="18">
        <f t="shared" si="3"/>
        <v>2</v>
      </c>
      <c r="Q90" s="18" t="str">
        <f t="array" ref="Q90">if($F90="","",if($F90&lt;&gt;$F89,VLOOKUP($F90,{Index_Team!$A$2:$A$33,Index_Team!$D$2:$D$33},2,FALSE),Q89))</f>
        <v/>
      </c>
      <c r="R90" s="18" t="str">
        <f t="array" ref="R90">if($F90="","",if($F90&lt;&gt;$F89,VLOOKUP($F90,{Index_Team!$A$2:$A$33,Index_Team!$E$2:$E$33},2,FALSE),R89))</f>
        <v/>
      </c>
      <c r="S90" s="18">
        <f t="shared" ref="S90:T90" si="99">if($F90="","",if($F90&lt;&gt;$F89,0,V89))</f>
        <v>7</v>
      </c>
      <c r="T90" s="18">
        <f t="shared" si="99"/>
        <v>3</v>
      </c>
      <c r="U90" s="18">
        <f t="shared" si="5"/>
        <v>1</v>
      </c>
      <c r="V90" s="18">
        <f t="shared" si="6"/>
        <v>8</v>
      </c>
      <c r="W90" s="18">
        <f t="shared" si="7"/>
        <v>0</v>
      </c>
      <c r="X90" s="18">
        <f t="shared" si="8"/>
        <v>0</v>
      </c>
      <c r="Y90" s="18" t="str">
        <f t="shared" si="9"/>
        <v>solid</v>
      </c>
      <c r="Z90" s="18">
        <f>IFERROR(__xludf.DUMMYFUNCTION("if($F90="""","""",count(filter($S$2:$S888,$S$2:$S888=$S90,$T$2:$T888=$T90,$V$2:$V888=$V90,$W$2:$W888=$W90)))"),1.0)</f>
        <v>1</v>
      </c>
      <c r="AA90" s="18">
        <f>IFERROR(__xludf.DUMMYFUNCTION("if($F90="""","""",1+Z90-count(filter($S90:$S888,$S90:$S888=$S90,$T90:$T888=$T90,$V90:$V888=$V90,$W90:$W888=$W90)))"),1.0)</f>
        <v>1</v>
      </c>
      <c r="AB90" s="18">
        <f>IFERROR(__xludf.DUMMYFUNCTION("if($F90="""","""",count(filter($S$2:$S888,$S$2:$S888=$S90,$T$2:$T888=$T90,$V$2:$V888=$V90,$W$2:$W888=$W90,$Q$2:$Q888=$Q90)))"),1.0)</f>
        <v>1</v>
      </c>
      <c r="AC90" s="18">
        <f>IFERROR(__xludf.DUMMYFUNCTION("if($F90="""","""",1+AB90-count(filter($S90:$S888,$S90:$S888=$S90,$T90:$T888=$T90,$V90:$V888=$V90,$W90:$W888=$W90,$Q90:$Q888=$Q90)))"),1.0)</f>
        <v>1</v>
      </c>
      <c r="AD90" s="18">
        <f>IFERROR(__xludf.DUMMYFUNCTION("if($F90="""","""",count(filter($S$2:$S888,$S$2:$S888=$S90,$T$2:$T888=$T90,$V$2:$V888=$V90,$W$2:$W888=$W90,$R$2:$R888=$R90)))"),1.0)</f>
        <v>1</v>
      </c>
      <c r="AE90" s="18">
        <f>IFERROR(__xludf.DUMMYFUNCTION("if($F90="""","""",1+AD90-count(filter($S90:$S888,$S90:$S888=$S90,$T90:$T888=$T90,$V90:$V888=$V90,$W90:$W888=$W90,$R90:$R888=$R90)))"),1.0)</f>
        <v>1</v>
      </c>
      <c r="AF90" s="18">
        <f t="shared" si="10"/>
        <v>1</v>
      </c>
      <c r="AG90" s="18">
        <f t="shared" si="11"/>
        <v>-1</v>
      </c>
      <c r="AH90" s="18">
        <f t="shared" si="12"/>
        <v>0.7853981634</v>
      </c>
    </row>
    <row r="91">
      <c r="A91" s="29"/>
      <c r="B91" s="29"/>
      <c r="C91" s="29"/>
      <c r="D91" s="37"/>
      <c r="E91" s="29"/>
      <c r="F91" s="30" t="str">
        <f>IFERROR(__xludf.DUMMYFUNCTION("""COMPUTED_VALUE"""),"New York Sirens")</f>
        <v>New York Sirens</v>
      </c>
      <c r="G91" s="30" t="str">
        <f>IFERROR(__xludf.DUMMYFUNCTION("""COMPUTED_VALUE"""),"Toronto Sceptres")</f>
        <v>Toronto Sceptres</v>
      </c>
      <c r="H91" s="38">
        <f>IFERROR(__xludf.DUMMYFUNCTION("""COMPUTED_VALUE"""),0.0)</f>
        <v>0</v>
      </c>
      <c r="I91" s="30" t="str">
        <f>IFERROR(__xludf.DUMMYFUNCTION("""COMPUTED_VALUE"""),"New York Sirens")</f>
        <v>New York Sirens</v>
      </c>
      <c r="J91" s="38">
        <f>IFERROR(__xludf.DUMMYFUNCTION("""COMPUTED_VALUE"""),1.0)</f>
        <v>1</v>
      </c>
      <c r="K91" s="32" t="str">
        <f>IFERROR(__xludf.DUMMYFUNCTION("""COMPUTED_VALUE"""),"New York Sirens")</f>
        <v>New York Sirens</v>
      </c>
      <c r="L91" s="31" t="b">
        <f>IFERROR(__xludf.DUMMYFUNCTION("""COMPUTED_VALUE"""),TRUE)</f>
        <v>1</v>
      </c>
      <c r="M91" s="33">
        <f>IFERROR(__xludf.DUMMYFUNCTION("""COMPUTED_VALUE"""),45669.0)</f>
        <v>45669</v>
      </c>
      <c r="N91" s="31" t="b">
        <f>IFERROR(__xludf.DUMMYFUNCTION("""COMPUTED_VALUE"""),TRUE)</f>
        <v>1</v>
      </c>
      <c r="O91" s="18" t="str">
        <f t="shared" si="2"/>
        <v>Win</v>
      </c>
      <c r="P91" s="18">
        <f t="shared" si="3"/>
        <v>4</v>
      </c>
      <c r="Q91" s="18" t="str">
        <f t="array" ref="Q91">if($F91="","",if($F91&lt;&gt;$F90,VLOOKUP($F91,{Index_Team!$A$2:$A$33,Index_Team!$D$2:$D$33},2,FALSE),Q90))</f>
        <v/>
      </c>
      <c r="R91" s="18" t="str">
        <f t="array" ref="R91">if($F91="","",if($F91&lt;&gt;$F90,VLOOKUP($F91,{Index_Team!$A$2:$A$33,Index_Team!$E$2:$E$33},2,FALSE),R90))</f>
        <v/>
      </c>
      <c r="S91" s="18">
        <f t="shared" ref="S91:T91" si="100">if($F91="","",if($F91&lt;&gt;$F90,0,V90))</f>
        <v>8</v>
      </c>
      <c r="T91" s="18">
        <f t="shared" si="100"/>
        <v>0</v>
      </c>
      <c r="U91" s="18">
        <f t="shared" si="5"/>
        <v>0</v>
      </c>
      <c r="V91" s="18">
        <f t="shared" si="6"/>
        <v>9</v>
      </c>
      <c r="W91" s="18">
        <f t="shared" si="7"/>
        <v>1</v>
      </c>
      <c r="X91" s="18">
        <f t="shared" si="8"/>
        <v>0.3333333333</v>
      </c>
      <c r="Y91" s="18" t="str">
        <f t="shared" si="9"/>
        <v>solid</v>
      </c>
      <c r="Z91" s="18">
        <f>IFERROR(__xludf.DUMMYFUNCTION("if($F91="""","""",count(filter($S$2:$S888,$S$2:$S888=$S91,$T$2:$T888=$T91,$V$2:$V888=$V91,$W$2:$W888=$W91)))"),1.0)</f>
        <v>1</v>
      </c>
      <c r="AA91" s="18">
        <f>IFERROR(__xludf.DUMMYFUNCTION("if($F91="""","""",1+Z91-count(filter($S91:$S888,$S91:$S888=$S91,$T91:$T888=$T91,$V91:$V888=$V91,$W91:$W888=$W91)))"),1.0)</f>
        <v>1</v>
      </c>
      <c r="AB91" s="18">
        <f>IFERROR(__xludf.DUMMYFUNCTION("if($F91="""","""",count(filter($S$2:$S888,$S$2:$S888=$S91,$T$2:$T888=$T91,$V$2:$V888=$V91,$W$2:$W888=$W91,$Q$2:$Q888=$Q91)))"),1.0)</f>
        <v>1</v>
      </c>
      <c r="AC91" s="18">
        <f>IFERROR(__xludf.DUMMYFUNCTION("if($F91="""","""",1+AB91-count(filter($S91:$S888,$S91:$S888=$S91,$T91:$T888=$T91,$V91:$V888=$V91,$W91:$W888=$W91,$Q91:$Q888=$Q91)))"),1.0)</f>
        <v>1</v>
      </c>
      <c r="AD91" s="18">
        <f>IFERROR(__xludf.DUMMYFUNCTION("if($F91="""","""",count(filter($S$2:$S888,$S$2:$S888=$S91,$T$2:$T888=$T91,$V$2:$V888=$V91,$W$2:$W888=$W91,$R$2:$R888=$R91)))"),1.0)</f>
        <v>1</v>
      </c>
      <c r="AE91" s="18">
        <f>IFERROR(__xludf.DUMMYFUNCTION("if($F91="""","""",1+AD91-count(filter($S91:$S888,$S91:$S888=$S91,$T91:$T888=$T91,$V91:$V888=$V91,$W91:$W888=$W91,$R91:$R888=$R91)))"),1.0)</f>
        <v>1</v>
      </c>
      <c r="AF91" s="18">
        <f t="shared" si="10"/>
        <v>1</v>
      </c>
      <c r="AG91" s="18">
        <f t="shared" si="11"/>
        <v>0.3333333333</v>
      </c>
      <c r="AH91" s="18">
        <f t="shared" si="12"/>
        <v>0.3217505544</v>
      </c>
    </row>
    <row r="92">
      <c r="A92" s="29"/>
      <c r="B92" s="29"/>
      <c r="C92" s="29"/>
      <c r="D92" s="37"/>
      <c r="E92" s="29"/>
      <c r="F92" s="30" t="str">
        <f>IFERROR(__xludf.DUMMYFUNCTION("""COMPUTED_VALUE"""),"New York Sirens")</f>
        <v>New York Sirens</v>
      </c>
      <c r="G92" s="30" t="str">
        <f>IFERROR(__xludf.DUMMYFUNCTION("""COMPUTED_VALUE"""),"Minnesota Frost")</f>
        <v>Minnesota Frost</v>
      </c>
      <c r="H92" s="38">
        <f>IFERROR(__xludf.DUMMYFUNCTION("""COMPUTED_VALUE"""),2.0)</f>
        <v>2</v>
      </c>
      <c r="I92" s="30" t="str">
        <f>IFERROR(__xludf.DUMMYFUNCTION("""COMPUTED_VALUE"""),"New York Sirens")</f>
        <v>New York Sirens</v>
      </c>
      <c r="J92" s="38">
        <f>IFERROR(__xludf.DUMMYFUNCTION("""COMPUTED_VALUE"""),3.0)</f>
        <v>3</v>
      </c>
      <c r="K92" s="32" t="str">
        <f>IFERROR(__xludf.DUMMYFUNCTION("""COMPUTED_VALUE"""),"New York Sirens")</f>
        <v>New York Sirens</v>
      </c>
      <c r="L92" s="31" t="b">
        <f>IFERROR(__xludf.DUMMYFUNCTION("""COMPUTED_VALUE"""),TRUE)</f>
        <v>1</v>
      </c>
      <c r="M92" s="33">
        <f>IFERROR(__xludf.DUMMYFUNCTION("""COMPUTED_VALUE"""),45672.0)</f>
        <v>45672</v>
      </c>
      <c r="N92" s="31" t="b">
        <f>IFERROR(__xludf.DUMMYFUNCTION("""COMPUTED_VALUE"""),TRUE)</f>
        <v>1</v>
      </c>
      <c r="O92" s="18" t="str">
        <f t="shared" si="2"/>
        <v>Win</v>
      </c>
      <c r="P92" s="18">
        <f t="shared" si="3"/>
        <v>4</v>
      </c>
      <c r="Q92" s="18" t="str">
        <f t="array" ref="Q92">if($F92="","",if($F92&lt;&gt;$F91,VLOOKUP($F92,{Index_Team!$A$2:$A$33,Index_Team!$D$2:$D$33},2,FALSE),Q91))</f>
        <v/>
      </c>
      <c r="R92" s="18" t="str">
        <f t="array" ref="R92">if($F92="","",if($F92&lt;&gt;$F91,VLOOKUP($F92,{Index_Team!$A$2:$A$33,Index_Team!$E$2:$E$33},2,FALSE),R91))</f>
        <v/>
      </c>
      <c r="S92" s="18">
        <f t="shared" ref="S92:T92" si="101">if($F92="","",if($F92&lt;&gt;$F91,0,V91))</f>
        <v>9</v>
      </c>
      <c r="T92" s="18">
        <f t="shared" si="101"/>
        <v>1</v>
      </c>
      <c r="U92" s="18">
        <f t="shared" si="5"/>
        <v>0.3333333333</v>
      </c>
      <c r="V92" s="18">
        <f t="shared" si="6"/>
        <v>10</v>
      </c>
      <c r="W92" s="18">
        <f t="shared" si="7"/>
        <v>2</v>
      </c>
      <c r="X92" s="18">
        <f t="shared" si="8"/>
        <v>0.6666666667</v>
      </c>
      <c r="Y92" s="18" t="str">
        <f t="shared" si="9"/>
        <v>solid</v>
      </c>
      <c r="Z92" s="18">
        <f>IFERROR(__xludf.DUMMYFUNCTION("if($F92="""","""",count(filter($S$2:$S888,$S$2:$S888=$S92,$T$2:$T888=$T92,$V$2:$V888=$V92,$W$2:$W888=$W92)))"),1.0)</f>
        <v>1</v>
      </c>
      <c r="AA92" s="18">
        <f>IFERROR(__xludf.DUMMYFUNCTION("if($F92="""","""",1+Z92-count(filter($S92:$S888,$S92:$S888=$S92,$T92:$T888=$T92,$V92:$V888=$V92,$W92:$W888=$W92)))"),1.0)</f>
        <v>1</v>
      </c>
      <c r="AB92" s="18">
        <f>IFERROR(__xludf.DUMMYFUNCTION("if($F92="""","""",count(filter($S$2:$S888,$S$2:$S888=$S92,$T$2:$T888=$T92,$V$2:$V888=$V92,$W$2:$W888=$W92,$Q$2:$Q888=$Q92)))"),1.0)</f>
        <v>1</v>
      </c>
      <c r="AC92" s="18">
        <f>IFERROR(__xludf.DUMMYFUNCTION("if($F92="""","""",1+AB92-count(filter($S92:$S888,$S92:$S888=$S92,$T92:$T888=$T92,$V92:$V888=$V92,$W92:$W888=$W92,$Q92:$Q888=$Q92)))"),1.0)</f>
        <v>1</v>
      </c>
      <c r="AD92" s="18">
        <f>IFERROR(__xludf.DUMMYFUNCTION("if($F92="""","""",count(filter($S$2:$S888,$S$2:$S888=$S92,$T$2:$T888=$T92,$V$2:$V888=$V92,$W$2:$W888=$W92,$R$2:$R888=$R92)))"),1.0)</f>
        <v>1</v>
      </c>
      <c r="AE92" s="18">
        <f>IFERROR(__xludf.DUMMYFUNCTION("if($F92="""","""",1+AD92-count(filter($S92:$S888,$S92:$S888=$S92,$T92:$T888=$T92,$V92:$V888=$V92,$W92:$W888=$W92,$R92:$R888=$R92)))"),1.0)</f>
        <v>1</v>
      </c>
      <c r="AF92" s="18">
        <f t="shared" si="10"/>
        <v>1</v>
      </c>
      <c r="AG92" s="18">
        <f t="shared" si="11"/>
        <v>0.3333333333</v>
      </c>
      <c r="AH92" s="18">
        <f t="shared" si="12"/>
        <v>0.3217505544</v>
      </c>
    </row>
    <row r="93">
      <c r="A93" s="29"/>
      <c r="B93" s="29"/>
      <c r="C93" s="29"/>
      <c r="D93" s="37"/>
      <c r="E93" s="29"/>
      <c r="F93" s="30" t="str">
        <f>IFERROR(__xludf.DUMMYFUNCTION("""COMPUTED_VALUE"""),"New York Sirens")</f>
        <v>New York Sirens</v>
      </c>
      <c r="G93" s="30" t="str">
        <f>IFERROR(__xludf.DUMMYFUNCTION("""COMPUTED_VALUE"""),"New York Sirens")</f>
        <v>New York Sirens</v>
      </c>
      <c r="H93" s="38">
        <f>IFERROR(__xludf.DUMMYFUNCTION("""COMPUTED_VALUE"""),2.0)</f>
        <v>2</v>
      </c>
      <c r="I93" s="30" t="str">
        <f>IFERROR(__xludf.DUMMYFUNCTION("""COMPUTED_VALUE"""),"Toronto Sceptres")</f>
        <v>Toronto Sceptres</v>
      </c>
      <c r="J93" s="38">
        <f>IFERROR(__xludf.DUMMYFUNCTION("""COMPUTED_VALUE"""),4.0)</f>
        <v>4</v>
      </c>
      <c r="K93" s="32" t="str">
        <f>IFERROR(__xludf.DUMMYFUNCTION("""COMPUTED_VALUE"""),"Toronto Sceptres")</f>
        <v>Toronto Sceptres</v>
      </c>
      <c r="L93" s="31" t="b">
        <f>IFERROR(__xludf.DUMMYFUNCTION("""COMPUTED_VALUE"""),TRUE)</f>
        <v>1</v>
      </c>
      <c r="M93" s="33">
        <f>IFERROR(__xludf.DUMMYFUNCTION("""COMPUTED_VALUE"""),45682.0)</f>
        <v>45682</v>
      </c>
      <c r="N93" s="31" t="b">
        <f>IFERROR(__xludf.DUMMYFUNCTION("""COMPUTED_VALUE"""),FALSE)</f>
        <v>0</v>
      </c>
      <c r="O93" s="18" t="str">
        <f t="shared" si="2"/>
        <v>Loss</v>
      </c>
      <c r="P93" s="18">
        <f t="shared" si="3"/>
        <v>2</v>
      </c>
      <c r="Q93" s="18" t="str">
        <f t="array" ref="Q93">if($F93="","",if($F93&lt;&gt;$F92,VLOOKUP($F93,{Index_Team!$A$2:$A$33,Index_Team!$D$2:$D$33},2,FALSE),Q92))</f>
        <v/>
      </c>
      <c r="R93" s="18" t="str">
        <f t="array" ref="R93">if($F93="","",if($F93&lt;&gt;$F92,VLOOKUP($F93,{Index_Team!$A$2:$A$33,Index_Team!$E$2:$E$33},2,FALSE),R92))</f>
        <v/>
      </c>
      <c r="S93" s="18">
        <f t="shared" ref="S93:T93" si="102">if($F93="","",if($F93&lt;&gt;$F92,0,V92))</f>
        <v>10</v>
      </c>
      <c r="T93" s="18">
        <f t="shared" si="102"/>
        <v>2</v>
      </c>
      <c r="U93" s="18">
        <f t="shared" si="5"/>
        <v>0.6666666667</v>
      </c>
      <c r="V93" s="18">
        <f t="shared" si="6"/>
        <v>11</v>
      </c>
      <c r="W93" s="18">
        <f t="shared" si="7"/>
        <v>-1</v>
      </c>
      <c r="X93" s="18">
        <f t="shared" si="8"/>
        <v>-0.3333333333</v>
      </c>
      <c r="Y93" s="18" t="str">
        <f t="shared" si="9"/>
        <v>solid</v>
      </c>
      <c r="Z93" s="18">
        <f>IFERROR(__xludf.DUMMYFUNCTION("if($F93="""","""",count(filter($S$2:$S888,$S$2:$S888=$S93,$T$2:$T888=$T93,$V$2:$V888=$V93,$W$2:$W888=$W93)))"),1.0)</f>
        <v>1</v>
      </c>
      <c r="AA93" s="18">
        <f>IFERROR(__xludf.DUMMYFUNCTION("if($F93="""","""",1+Z93-count(filter($S93:$S888,$S93:$S888=$S93,$T93:$T888=$T93,$V93:$V888=$V93,$W93:$W888=$W93)))"),1.0)</f>
        <v>1</v>
      </c>
      <c r="AB93" s="18">
        <f>IFERROR(__xludf.DUMMYFUNCTION("if($F93="""","""",count(filter($S$2:$S888,$S$2:$S888=$S93,$T$2:$T888=$T93,$V$2:$V888=$V93,$W$2:$W888=$W93,$Q$2:$Q888=$Q93)))"),1.0)</f>
        <v>1</v>
      </c>
      <c r="AC93" s="18">
        <f>IFERROR(__xludf.DUMMYFUNCTION("if($F93="""","""",1+AB93-count(filter($S93:$S888,$S93:$S888=$S93,$T93:$T888=$T93,$V93:$V888=$V93,$W93:$W888=$W93,$Q93:$Q888=$Q93)))"),1.0)</f>
        <v>1</v>
      </c>
      <c r="AD93" s="18">
        <f>IFERROR(__xludf.DUMMYFUNCTION("if($F93="""","""",count(filter($S$2:$S888,$S$2:$S888=$S93,$T$2:$T888=$T93,$V$2:$V888=$V93,$W$2:$W888=$W93,$R$2:$R888=$R93)))"),1.0)</f>
        <v>1</v>
      </c>
      <c r="AE93" s="18">
        <f>IFERROR(__xludf.DUMMYFUNCTION("if($F93="""","""",1+AD93-count(filter($S93:$S888,$S93:$S888=$S93,$T93:$T888=$T93,$V93:$V888=$V93,$W93:$W888=$W93,$R93:$R888=$R93)))"),1.0)</f>
        <v>1</v>
      </c>
      <c r="AF93" s="18">
        <f t="shared" si="10"/>
        <v>1</v>
      </c>
      <c r="AG93" s="18">
        <f t="shared" si="11"/>
        <v>-1</v>
      </c>
      <c r="AH93" s="18">
        <f t="shared" si="12"/>
        <v>0.7853981634</v>
      </c>
    </row>
    <row r="94">
      <c r="A94" s="29"/>
      <c r="B94" s="29"/>
      <c r="C94" s="29"/>
      <c r="D94" s="37"/>
      <c r="E94" s="29"/>
      <c r="F94" s="30" t="str">
        <f>IFERROR(__xludf.DUMMYFUNCTION("""COMPUTED_VALUE"""),"New York Sirens")</f>
        <v>New York Sirens</v>
      </c>
      <c r="G94" s="30" t="str">
        <f>IFERROR(__xludf.DUMMYFUNCTION("""COMPUTED_VALUE"""),"New York Sirens")</f>
        <v>New York Sirens</v>
      </c>
      <c r="H94" s="38">
        <f>IFERROR(__xludf.DUMMYFUNCTION("""COMPUTED_VALUE"""),3.0)</f>
        <v>3</v>
      </c>
      <c r="I94" s="30" t="str">
        <f>IFERROR(__xludf.DUMMYFUNCTION("""COMPUTED_VALUE"""),"Ottawa Charge")</f>
        <v>Ottawa Charge</v>
      </c>
      <c r="J94" s="38">
        <f>IFERROR(__xludf.DUMMYFUNCTION("""COMPUTED_VALUE"""),0.0)</f>
        <v>0</v>
      </c>
      <c r="K94" s="32" t="str">
        <f>IFERROR(__xludf.DUMMYFUNCTION("""COMPUTED_VALUE"""),"New York Sirens")</f>
        <v>New York Sirens</v>
      </c>
      <c r="L94" s="31" t="b">
        <f>IFERROR(__xludf.DUMMYFUNCTION("""COMPUTED_VALUE"""),TRUE)</f>
        <v>1</v>
      </c>
      <c r="M94" s="33">
        <f>IFERROR(__xludf.DUMMYFUNCTION("""COMPUTED_VALUE"""),45684.0)</f>
        <v>45684</v>
      </c>
      <c r="N94" s="31" t="b">
        <f>IFERROR(__xludf.DUMMYFUNCTION("""COMPUTED_VALUE"""),FALSE)</f>
        <v>0</v>
      </c>
      <c r="O94" s="18" t="str">
        <f t="shared" si="2"/>
        <v>Win</v>
      </c>
      <c r="P94" s="18">
        <f t="shared" si="3"/>
        <v>1</v>
      </c>
      <c r="Q94" s="18" t="str">
        <f t="array" ref="Q94">if($F94="","",if($F94&lt;&gt;$F93,VLOOKUP($F94,{Index_Team!$A$2:$A$33,Index_Team!$D$2:$D$33},2,FALSE),Q93))</f>
        <v/>
      </c>
      <c r="R94" s="18" t="str">
        <f t="array" ref="R94">if($F94="","",if($F94&lt;&gt;$F93,VLOOKUP($F94,{Index_Team!$A$2:$A$33,Index_Team!$E$2:$E$33},2,FALSE),R93))</f>
        <v/>
      </c>
      <c r="S94" s="18">
        <f t="shared" ref="S94:T94" si="103">if($F94="","",if($F94&lt;&gt;$F93,0,V93))</f>
        <v>11</v>
      </c>
      <c r="T94" s="18">
        <f t="shared" si="103"/>
        <v>-1</v>
      </c>
      <c r="U94" s="18">
        <f t="shared" si="5"/>
        <v>-0.3333333333</v>
      </c>
      <c r="V94" s="18">
        <f t="shared" si="6"/>
        <v>12</v>
      </c>
      <c r="W94" s="18">
        <f t="shared" si="7"/>
        <v>2</v>
      </c>
      <c r="X94" s="18">
        <f t="shared" si="8"/>
        <v>0.6666666667</v>
      </c>
      <c r="Y94" s="18" t="str">
        <f t="shared" si="9"/>
        <v>solid</v>
      </c>
      <c r="Z94" s="18">
        <f>IFERROR(__xludf.DUMMYFUNCTION("if($F94="""","""",count(filter($S$2:$S888,$S$2:$S888=$S94,$T$2:$T888=$T94,$V$2:$V888=$V94,$W$2:$W888=$W94)))"),1.0)</f>
        <v>1</v>
      </c>
      <c r="AA94" s="18">
        <f>IFERROR(__xludf.DUMMYFUNCTION("if($F94="""","""",1+Z94-count(filter($S94:$S888,$S94:$S888=$S94,$T94:$T888=$T94,$V94:$V888=$V94,$W94:$W888=$W94)))"),1.0)</f>
        <v>1</v>
      </c>
      <c r="AB94" s="18">
        <f>IFERROR(__xludf.DUMMYFUNCTION("if($F94="""","""",count(filter($S$2:$S888,$S$2:$S888=$S94,$T$2:$T888=$T94,$V$2:$V888=$V94,$W$2:$W888=$W94,$Q$2:$Q888=$Q94)))"),1.0)</f>
        <v>1</v>
      </c>
      <c r="AC94" s="18">
        <f>IFERROR(__xludf.DUMMYFUNCTION("if($F94="""","""",1+AB94-count(filter($S94:$S888,$S94:$S888=$S94,$T94:$T888=$T94,$V94:$V888=$V94,$W94:$W888=$W94,$Q94:$Q888=$Q94)))"),1.0)</f>
        <v>1</v>
      </c>
      <c r="AD94" s="18">
        <f>IFERROR(__xludf.DUMMYFUNCTION("if($F94="""","""",count(filter($S$2:$S888,$S$2:$S888=$S94,$T$2:$T888=$T94,$V$2:$V888=$V94,$W$2:$W888=$W94,$R$2:$R888=$R94)))"),1.0)</f>
        <v>1</v>
      </c>
      <c r="AE94" s="18">
        <f>IFERROR(__xludf.DUMMYFUNCTION("if($F94="""","""",1+AD94-count(filter($S94:$S888,$S94:$S888=$S94,$T94:$T888=$T94,$V94:$V888=$V94,$W94:$W888=$W94,$R94:$R888=$R94)))"),1.0)</f>
        <v>1</v>
      </c>
      <c r="AF94" s="18">
        <f t="shared" si="10"/>
        <v>1</v>
      </c>
      <c r="AG94" s="18">
        <f t="shared" si="11"/>
        <v>1</v>
      </c>
      <c r="AH94" s="18">
        <f t="shared" si="12"/>
        <v>0.7853981634</v>
      </c>
    </row>
    <row r="95">
      <c r="A95" s="29"/>
      <c r="B95" s="29"/>
      <c r="C95" s="29"/>
      <c r="D95" s="37"/>
      <c r="E95" s="29"/>
      <c r="F95" s="30" t="str">
        <f>IFERROR(__xludf.DUMMYFUNCTION("""COMPUTED_VALUE"""),"New York Sirens")</f>
        <v>New York Sirens</v>
      </c>
      <c r="G95" s="30" t="str">
        <f>IFERROR(__xludf.DUMMYFUNCTION("""COMPUTED_VALUE"""),"New York Sirens")</f>
        <v>New York Sirens</v>
      </c>
      <c r="H95" s="38">
        <f>IFERROR(__xludf.DUMMYFUNCTION("""COMPUTED_VALUE"""),2.0)</f>
        <v>2</v>
      </c>
      <c r="I95" s="30" t="str">
        <f>IFERROR(__xludf.DUMMYFUNCTION("""COMPUTED_VALUE"""),"Boston Fleet")</f>
        <v>Boston Fleet</v>
      </c>
      <c r="J95" s="38">
        <f>IFERROR(__xludf.DUMMYFUNCTION("""COMPUTED_VALUE"""),3.0)</f>
        <v>3</v>
      </c>
      <c r="K95" s="32" t="str">
        <f>IFERROR(__xludf.DUMMYFUNCTION("""COMPUTED_VALUE"""),"Boston Fleet")</f>
        <v>Boston Fleet</v>
      </c>
      <c r="L95" s="31" t="b">
        <f>IFERROR(__xludf.DUMMYFUNCTION("""COMPUTED_VALUE"""),TRUE)</f>
        <v>1</v>
      </c>
      <c r="M95" s="33">
        <f>IFERROR(__xludf.DUMMYFUNCTION("""COMPUTED_VALUE"""),45688.0)</f>
        <v>45688</v>
      </c>
      <c r="N95" s="31" t="b">
        <f>IFERROR(__xludf.DUMMYFUNCTION("""COMPUTED_VALUE"""),TRUE)</f>
        <v>1</v>
      </c>
      <c r="O95" s="18" t="str">
        <f t="shared" si="2"/>
        <v>Loss</v>
      </c>
      <c r="P95" s="18">
        <f t="shared" si="3"/>
        <v>5</v>
      </c>
      <c r="Q95" s="18" t="str">
        <f t="array" ref="Q95">if($F95="","",if($F95&lt;&gt;$F94,VLOOKUP($F95,{Index_Team!$A$2:$A$33,Index_Team!$D$2:$D$33},2,FALSE),Q94))</f>
        <v/>
      </c>
      <c r="R95" s="18" t="str">
        <f t="array" ref="R95">if($F95="","",if($F95&lt;&gt;$F94,VLOOKUP($F95,{Index_Team!$A$2:$A$33,Index_Team!$E$2:$E$33},2,FALSE),R94))</f>
        <v/>
      </c>
      <c r="S95" s="18">
        <f t="shared" ref="S95:T95" si="104">if($F95="","",if($F95&lt;&gt;$F94,0,V94))</f>
        <v>12</v>
      </c>
      <c r="T95" s="18">
        <f t="shared" si="104"/>
        <v>2</v>
      </c>
      <c r="U95" s="18">
        <f t="shared" si="5"/>
        <v>0.6666666667</v>
      </c>
      <c r="V95" s="18">
        <f t="shared" si="6"/>
        <v>13</v>
      </c>
      <c r="W95" s="18">
        <f t="shared" si="7"/>
        <v>1</v>
      </c>
      <c r="X95" s="18">
        <f t="shared" si="8"/>
        <v>0.3333333333</v>
      </c>
      <c r="Y95" s="18" t="str">
        <f t="shared" si="9"/>
        <v>solid</v>
      </c>
      <c r="Z95" s="18">
        <f>IFERROR(__xludf.DUMMYFUNCTION("if($F95="""","""",count(filter($S$2:$S888,$S$2:$S888=$S95,$T$2:$T888=$T95,$V$2:$V888=$V95,$W$2:$W888=$W95)))"),1.0)</f>
        <v>1</v>
      </c>
      <c r="AA95" s="18">
        <f>IFERROR(__xludf.DUMMYFUNCTION("if($F95="""","""",1+Z95-count(filter($S95:$S888,$S95:$S888=$S95,$T95:$T888=$T95,$V95:$V888=$V95,$W95:$W888=$W95)))"),1.0)</f>
        <v>1</v>
      </c>
      <c r="AB95" s="18">
        <f>IFERROR(__xludf.DUMMYFUNCTION("if($F95="""","""",count(filter($S$2:$S888,$S$2:$S888=$S95,$T$2:$T888=$T95,$V$2:$V888=$V95,$W$2:$W888=$W95,$Q$2:$Q888=$Q95)))"),1.0)</f>
        <v>1</v>
      </c>
      <c r="AC95" s="18">
        <f>IFERROR(__xludf.DUMMYFUNCTION("if($F95="""","""",1+AB95-count(filter($S95:$S888,$S95:$S888=$S95,$T95:$T888=$T95,$V95:$V888=$V95,$W95:$W888=$W95,$Q95:$Q888=$Q95)))"),1.0)</f>
        <v>1</v>
      </c>
      <c r="AD95" s="18">
        <f>IFERROR(__xludf.DUMMYFUNCTION("if($F95="""","""",count(filter($S$2:$S888,$S$2:$S888=$S95,$T$2:$T888=$T95,$V$2:$V888=$V95,$W$2:$W888=$W95,$R$2:$R888=$R95)))"),1.0)</f>
        <v>1</v>
      </c>
      <c r="AE95" s="18">
        <f>IFERROR(__xludf.DUMMYFUNCTION("if($F95="""","""",1+AD95-count(filter($S95:$S888,$S95:$S888=$S95,$T95:$T888=$T95,$V95:$V888=$V95,$W95:$W888=$W95,$R95:$R888=$R95)))"),1.0)</f>
        <v>1</v>
      </c>
      <c r="AF95" s="18">
        <f t="shared" si="10"/>
        <v>1</v>
      </c>
      <c r="AG95" s="18">
        <f t="shared" si="11"/>
        <v>-0.3333333333</v>
      </c>
      <c r="AH95" s="18">
        <f t="shared" si="12"/>
        <v>0.3217505544</v>
      </c>
    </row>
    <row r="96">
      <c r="A96" s="29"/>
      <c r="B96" s="29"/>
      <c r="C96" s="29"/>
      <c r="D96" s="37"/>
      <c r="E96" s="29"/>
      <c r="F96" s="30" t="str">
        <f>IFERROR(__xludf.DUMMYFUNCTION("""COMPUTED_VALUE"""),"New York Sirens")</f>
        <v>New York Sirens</v>
      </c>
      <c r="G96" s="30" t="str">
        <f>IFERROR(__xludf.DUMMYFUNCTION("""COMPUTED_VALUE"""),"Montreal Victoire")</f>
        <v>Montreal Victoire</v>
      </c>
      <c r="H96" s="38">
        <f>IFERROR(__xludf.DUMMYFUNCTION("""COMPUTED_VALUE"""),2.0)</f>
        <v>2</v>
      </c>
      <c r="I96" s="30" t="str">
        <f>IFERROR(__xludf.DUMMYFUNCTION("""COMPUTED_VALUE"""),"New York Sirens")</f>
        <v>New York Sirens</v>
      </c>
      <c r="J96" s="38">
        <f>IFERROR(__xludf.DUMMYFUNCTION("""COMPUTED_VALUE"""),1.0)</f>
        <v>1</v>
      </c>
      <c r="K96" s="32" t="str">
        <f>IFERROR(__xludf.DUMMYFUNCTION("""COMPUTED_VALUE"""),"Montreal Victoire")</f>
        <v>Montreal Victoire</v>
      </c>
      <c r="L96" s="31" t="b">
        <f>IFERROR(__xludf.DUMMYFUNCTION("""COMPUTED_VALUE"""),TRUE)</f>
        <v>1</v>
      </c>
      <c r="M96" s="33">
        <f>IFERROR(__xludf.DUMMYFUNCTION("""COMPUTED_VALUE"""),45690.0)</f>
        <v>45690</v>
      </c>
      <c r="N96" s="31" t="b">
        <f>IFERROR(__xludf.DUMMYFUNCTION("""COMPUTED_VALUE"""),FALSE)</f>
        <v>0</v>
      </c>
      <c r="O96" s="18" t="str">
        <f t="shared" si="2"/>
        <v>Loss</v>
      </c>
      <c r="P96" s="18">
        <f t="shared" si="3"/>
        <v>2</v>
      </c>
      <c r="Q96" s="18" t="str">
        <f t="array" ref="Q96">if($F96="","",if($F96&lt;&gt;$F95,VLOOKUP($F96,{Index_Team!$A$2:$A$33,Index_Team!$D$2:$D$33},2,FALSE),Q95))</f>
        <v/>
      </c>
      <c r="R96" s="18" t="str">
        <f t="array" ref="R96">if($F96="","",if($F96&lt;&gt;$F95,VLOOKUP($F96,{Index_Team!$A$2:$A$33,Index_Team!$E$2:$E$33},2,FALSE),R95))</f>
        <v/>
      </c>
      <c r="S96" s="18">
        <f t="shared" ref="S96:T96" si="105">if($F96="","",if($F96&lt;&gt;$F95,0,V95))</f>
        <v>13</v>
      </c>
      <c r="T96" s="18">
        <f t="shared" si="105"/>
        <v>1</v>
      </c>
      <c r="U96" s="18">
        <f t="shared" si="5"/>
        <v>0.3333333333</v>
      </c>
      <c r="V96" s="18">
        <f t="shared" si="6"/>
        <v>14</v>
      </c>
      <c r="W96" s="18">
        <f t="shared" si="7"/>
        <v>-2</v>
      </c>
      <c r="X96" s="18">
        <f t="shared" si="8"/>
        <v>-0.6666666667</v>
      </c>
      <c r="Y96" s="18" t="str">
        <f t="shared" si="9"/>
        <v>solid</v>
      </c>
      <c r="Z96" s="18">
        <f>IFERROR(__xludf.DUMMYFUNCTION("if($F96="""","""",count(filter($S$2:$S888,$S$2:$S888=$S96,$T$2:$T888=$T96,$V$2:$V888=$V96,$W$2:$W888=$W96)))"),1.0)</f>
        <v>1</v>
      </c>
      <c r="AA96" s="18">
        <f>IFERROR(__xludf.DUMMYFUNCTION("if($F96="""","""",1+Z96-count(filter($S96:$S888,$S96:$S888=$S96,$T96:$T888=$T96,$V96:$V888=$V96,$W96:$W888=$W96)))"),1.0)</f>
        <v>1</v>
      </c>
      <c r="AB96" s="18">
        <f>IFERROR(__xludf.DUMMYFUNCTION("if($F96="""","""",count(filter($S$2:$S888,$S$2:$S888=$S96,$T$2:$T888=$T96,$V$2:$V888=$V96,$W$2:$W888=$W96,$Q$2:$Q888=$Q96)))"),1.0)</f>
        <v>1</v>
      </c>
      <c r="AC96" s="18">
        <f>IFERROR(__xludf.DUMMYFUNCTION("if($F96="""","""",1+AB96-count(filter($S96:$S888,$S96:$S888=$S96,$T96:$T888=$T96,$V96:$V888=$V96,$W96:$W888=$W96,$Q96:$Q888=$Q96)))"),1.0)</f>
        <v>1</v>
      </c>
      <c r="AD96" s="18">
        <f>IFERROR(__xludf.DUMMYFUNCTION("if($F96="""","""",count(filter($S$2:$S888,$S$2:$S888=$S96,$T$2:$T888=$T96,$V$2:$V888=$V96,$W$2:$W888=$W96,$R$2:$R888=$R96)))"),1.0)</f>
        <v>1</v>
      </c>
      <c r="AE96" s="18">
        <f>IFERROR(__xludf.DUMMYFUNCTION("if($F96="""","""",1+AD96-count(filter($S96:$S888,$S96:$S888=$S96,$T96:$T888=$T96,$V96:$V888=$V96,$W96:$W888=$W96,$R96:$R888=$R96)))"),1.0)</f>
        <v>1</v>
      </c>
      <c r="AF96" s="18">
        <f t="shared" si="10"/>
        <v>1</v>
      </c>
      <c r="AG96" s="18">
        <f t="shared" si="11"/>
        <v>-1</v>
      </c>
      <c r="AH96" s="18">
        <f t="shared" si="12"/>
        <v>0.7853981634</v>
      </c>
    </row>
    <row r="97">
      <c r="A97" s="29"/>
      <c r="B97" s="29"/>
      <c r="C97" s="29"/>
      <c r="D97" s="37"/>
      <c r="E97" s="29"/>
      <c r="F97" s="32" t="str">
        <f>IFERROR(__xludf.DUMMYFUNCTION("""COMPUTED_VALUE"""),"New York Sirens")</f>
        <v>New York Sirens</v>
      </c>
      <c r="G97" s="32" t="str">
        <f>IFERROR(__xludf.DUMMYFUNCTION("""COMPUTED_VALUE"""),"Boston Fleet")</f>
        <v>Boston Fleet</v>
      </c>
      <c r="H97" s="38">
        <f>IFERROR(__xludf.DUMMYFUNCTION("""COMPUTED_VALUE"""),4.0)</f>
        <v>4</v>
      </c>
      <c r="I97" s="32" t="str">
        <f>IFERROR(__xludf.DUMMYFUNCTION("""COMPUTED_VALUE"""),"New York Sirens")</f>
        <v>New York Sirens</v>
      </c>
      <c r="J97" s="38">
        <f>IFERROR(__xludf.DUMMYFUNCTION("""COMPUTED_VALUE"""),0.0)</f>
        <v>0</v>
      </c>
      <c r="K97" s="32" t="str">
        <f>IFERROR(__xludf.DUMMYFUNCTION("""COMPUTED_VALUE"""),"Boston Fleet")</f>
        <v>Boston Fleet</v>
      </c>
      <c r="L97" s="31" t="b">
        <f>IFERROR(__xludf.DUMMYFUNCTION("""COMPUTED_VALUE"""),TRUE)</f>
        <v>1</v>
      </c>
      <c r="M97" s="40">
        <f>IFERROR(__xludf.DUMMYFUNCTION("""COMPUTED_VALUE"""),45700.0)</f>
        <v>45700</v>
      </c>
      <c r="N97" s="31" t="b">
        <f>IFERROR(__xludf.DUMMYFUNCTION("""COMPUTED_VALUE"""),FALSE)</f>
        <v>0</v>
      </c>
      <c r="O97" s="18" t="str">
        <f t="shared" si="2"/>
        <v>Loss</v>
      </c>
      <c r="P97" s="18">
        <f t="shared" si="3"/>
        <v>2</v>
      </c>
      <c r="Q97" s="18" t="str">
        <f t="array" ref="Q97">if($F97="","",if($F97&lt;&gt;$F96,VLOOKUP($F97,{Index_Team!$A$2:$A$33,Index_Team!$D$2:$D$33},2,FALSE),Q96))</f>
        <v/>
      </c>
      <c r="R97" s="18" t="str">
        <f t="array" ref="R97">if($F97="","",if($F97&lt;&gt;$F96,VLOOKUP($F97,{Index_Team!$A$2:$A$33,Index_Team!$E$2:$E$33},2,FALSE),R96))</f>
        <v/>
      </c>
      <c r="S97" s="18">
        <f t="shared" ref="S97:T97" si="106">if($F97="","",if($F97&lt;&gt;$F96,0,V96))</f>
        <v>14</v>
      </c>
      <c r="T97" s="18">
        <f t="shared" si="106"/>
        <v>-2</v>
      </c>
      <c r="U97" s="18">
        <f t="shared" si="5"/>
        <v>-0.6666666667</v>
      </c>
      <c r="V97" s="18">
        <f t="shared" si="6"/>
        <v>15</v>
      </c>
      <c r="W97" s="18">
        <f t="shared" si="7"/>
        <v>-5</v>
      </c>
      <c r="X97" s="18">
        <f t="shared" si="8"/>
        <v>-1.666666667</v>
      </c>
      <c r="Y97" s="18" t="str">
        <f t="shared" si="9"/>
        <v>solid</v>
      </c>
      <c r="Z97" s="18">
        <f>IFERROR(__xludf.DUMMYFUNCTION("if($F97="""","""",count(filter($S$2:$S888,$S$2:$S888=$S97,$T$2:$T888=$T97,$V$2:$V888=$V97,$W$2:$W888=$W97)))"),2.0)</f>
        <v>2</v>
      </c>
      <c r="AA97" s="18">
        <f>IFERROR(__xludf.DUMMYFUNCTION("if($F97="""","""",1+Z97-count(filter($S97:$S888,$S97:$S888=$S97,$T97:$T888=$T97,$V97:$V888=$V97,$W97:$W888=$W97)))"),2.0)</f>
        <v>2</v>
      </c>
      <c r="AB97" s="18">
        <f>IFERROR(__xludf.DUMMYFUNCTION("if($F97="""","""",count(filter($S$2:$S888,$S$2:$S888=$S97,$T$2:$T888=$T97,$V$2:$V888=$V97,$W$2:$W888=$W97,$Q$2:$Q888=$Q97)))"),2.0)</f>
        <v>2</v>
      </c>
      <c r="AC97" s="18">
        <f>IFERROR(__xludf.DUMMYFUNCTION("if($F97="""","""",1+AB97-count(filter($S97:$S888,$S97:$S888=$S97,$T97:$T888=$T97,$V97:$V888=$V97,$W97:$W888=$W97,$Q97:$Q888=$Q97)))"),2.0)</f>
        <v>2</v>
      </c>
      <c r="AD97" s="18">
        <f>IFERROR(__xludf.DUMMYFUNCTION("if($F97="""","""",count(filter($S$2:$S888,$S$2:$S888=$S97,$T$2:$T888=$T97,$V$2:$V888=$V97,$W$2:$W888=$W97,$R$2:$R888=$R97)))"),2.0)</f>
        <v>2</v>
      </c>
      <c r="AE97" s="18">
        <f>IFERROR(__xludf.DUMMYFUNCTION("if($F97="""","""",1+AD97-count(filter($S97:$S888,$S97:$S888=$S97,$T97:$T888=$T97,$V97:$V888=$V97,$W97:$W888=$W97,$R97:$R888=$R97)))"),2.0)</f>
        <v>2</v>
      </c>
      <c r="AF97" s="18">
        <f t="shared" si="10"/>
        <v>1</v>
      </c>
      <c r="AG97" s="18">
        <f t="shared" si="11"/>
        <v>-1</v>
      </c>
      <c r="AH97" s="18">
        <f t="shared" si="12"/>
        <v>0.7853981634</v>
      </c>
    </row>
    <row r="98">
      <c r="A98" s="29"/>
      <c r="B98" s="29"/>
      <c r="C98" s="29"/>
      <c r="D98" s="37"/>
      <c r="E98" s="29"/>
      <c r="F98" s="32" t="str">
        <f>IFERROR(__xludf.DUMMYFUNCTION("""COMPUTED_VALUE"""),"New York Sirens")</f>
        <v>New York Sirens</v>
      </c>
      <c r="G98" s="32" t="str">
        <f>IFERROR(__xludf.DUMMYFUNCTION("""COMPUTED_VALUE"""),"New York Sirens")</f>
        <v>New York Sirens</v>
      </c>
      <c r="H98" s="38">
        <f>IFERROR(__xludf.DUMMYFUNCTION("""COMPUTED_VALUE"""),2.0)</f>
        <v>2</v>
      </c>
      <c r="I98" s="32" t="str">
        <f>IFERROR(__xludf.DUMMYFUNCTION("""COMPUTED_VALUE"""),"Montreal Victoire")</f>
        <v>Montreal Victoire</v>
      </c>
      <c r="J98" s="38">
        <f>IFERROR(__xludf.DUMMYFUNCTION("""COMPUTED_VALUE"""),6.0)</f>
        <v>6</v>
      </c>
      <c r="K98" s="32" t="str">
        <f>IFERROR(__xludf.DUMMYFUNCTION("""COMPUTED_VALUE"""),"Montreal Victoire")</f>
        <v>Montreal Victoire</v>
      </c>
      <c r="L98" s="31" t="b">
        <f>IFERROR(__xludf.DUMMYFUNCTION("""COMPUTED_VALUE"""),TRUE)</f>
        <v>1</v>
      </c>
      <c r="M98" s="40">
        <f>IFERROR(__xludf.DUMMYFUNCTION("""COMPUTED_VALUE"""),45703.0)</f>
        <v>45703</v>
      </c>
      <c r="N98" s="31" t="b">
        <f>IFERROR(__xludf.DUMMYFUNCTION("""COMPUTED_VALUE"""),FALSE)</f>
        <v>0</v>
      </c>
      <c r="O98" s="18" t="str">
        <f t="shared" si="2"/>
        <v>Loss</v>
      </c>
      <c r="P98" s="18">
        <f t="shared" si="3"/>
        <v>2</v>
      </c>
      <c r="Q98" s="18" t="str">
        <f t="array" ref="Q98">if($F98="","",if($F98&lt;&gt;$F97,VLOOKUP($F98,{Index_Team!$A$2:$A$33,Index_Team!$D$2:$D$33},2,FALSE),Q97))</f>
        <v/>
      </c>
      <c r="R98" s="18" t="str">
        <f t="array" ref="R98">if($F98="","",if($F98&lt;&gt;$F97,VLOOKUP($F98,{Index_Team!$A$2:$A$33,Index_Team!$E$2:$E$33},2,FALSE),R97))</f>
        <v/>
      </c>
      <c r="S98" s="18">
        <f t="shared" ref="S98:T98" si="107">if($F98="","",if($F98&lt;&gt;$F97,0,V97))</f>
        <v>15</v>
      </c>
      <c r="T98" s="18">
        <f t="shared" si="107"/>
        <v>-5</v>
      </c>
      <c r="U98" s="18">
        <f t="shared" si="5"/>
        <v>-1.666666667</v>
      </c>
      <c r="V98" s="18">
        <f t="shared" si="6"/>
        <v>16</v>
      </c>
      <c r="W98" s="18">
        <f t="shared" si="7"/>
        <v>-8</v>
      </c>
      <c r="X98" s="18">
        <f t="shared" si="8"/>
        <v>-2.666666667</v>
      </c>
      <c r="Y98" s="18" t="str">
        <f t="shared" si="9"/>
        <v>solid</v>
      </c>
      <c r="Z98" s="18">
        <f>IFERROR(__xludf.DUMMYFUNCTION("if($F98="""","""",count(filter($S$2:$S888,$S$2:$S888=$S98,$T$2:$T888=$T98,$V$2:$V888=$V98,$W$2:$W888=$W98)))"),1.0)</f>
        <v>1</v>
      </c>
      <c r="AA98" s="18">
        <f>IFERROR(__xludf.DUMMYFUNCTION("if($F98="""","""",1+Z98-count(filter($S98:$S888,$S98:$S888=$S98,$T98:$T888=$T98,$V98:$V888=$V98,$W98:$W888=$W98)))"),1.0)</f>
        <v>1</v>
      </c>
      <c r="AB98" s="18">
        <f>IFERROR(__xludf.DUMMYFUNCTION("if($F98="""","""",count(filter($S$2:$S888,$S$2:$S888=$S98,$T$2:$T888=$T98,$V$2:$V888=$V98,$W$2:$W888=$W98,$Q$2:$Q888=$Q98)))"),1.0)</f>
        <v>1</v>
      </c>
      <c r="AC98" s="18">
        <f>IFERROR(__xludf.DUMMYFUNCTION("if($F98="""","""",1+AB98-count(filter($S98:$S888,$S98:$S888=$S98,$T98:$T888=$T98,$V98:$V888=$V98,$W98:$W888=$W98,$Q98:$Q888=$Q98)))"),1.0)</f>
        <v>1</v>
      </c>
      <c r="AD98" s="18">
        <f>IFERROR(__xludf.DUMMYFUNCTION("if($F98="""","""",count(filter($S$2:$S888,$S$2:$S888=$S98,$T$2:$T888=$T98,$V$2:$V888=$V98,$W$2:$W888=$W98,$R$2:$R888=$R98)))"),1.0)</f>
        <v>1</v>
      </c>
      <c r="AE98" s="18">
        <f>IFERROR(__xludf.DUMMYFUNCTION("if($F98="""","""",1+AD98-count(filter($S98:$S888,$S98:$S888=$S98,$T98:$T888=$T98,$V98:$V888=$V98,$W98:$W888=$W98,$R98:$R888=$R98)))"),1.0)</f>
        <v>1</v>
      </c>
      <c r="AF98" s="18">
        <f t="shared" si="10"/>
        <v>1</v>
      </c>
      <c r="AG98" s="18">
        <f t="shared" si="11"/>
        <v>-1</v>
      </c>
      <c r="AH98" s="18">
        <f t="shared" si="12"/>
        <v>0.7853981634</v>
      </c>
    </row>
    <row r="99">
      <c r="A99" s="29"/>
      <c r="B99" s="29"/>
      <c r="C99" s="29"/>
      <c r="D99" s="37"/>
      <c r="E99" s="29"/>
      <c r="F99" s="32" t="str">
        <f>IFERROR(__xludf.DUMMYFUNCTION("""COMPUTED_VALUE"""),"New York Sirens")</f>
        <v>New York Sirens</v>
      </c>
      <c r="G99" s="32" t="str">
        <f>IFERROR(__xludf.DUMMYFUNCTION("""COMPUTED_VALUE"""),"Boston Fleet")</f>
        <v>Boston Fleet</v>
      </c>
      <c r="H99" s="38">
        <f>IFERROR(__xludf.DUMMYFUNCTION("""COMPUTED_VALUE"""),4.0)</f>
        <v>4</v>
      </c>
      <c r="I99" s="32" t="str">
        <f>IFERROR(__xludf.DUMMYFUNCTION("""COMPUTED_VALUE"""),"New York Sirens")</f>
        <v>New York Sirens</v>
      </c>
      <c r="J99" s="38">
        <f>IFERROR(__xludf.DUMMYFUNCTION("""COMPUTED_VALUE"""),1.0)</f>
        <v>1</v>
      </c>
      <c r="K99" s="32" t="str">
        <f>IFERROR(__xludf.DUMMYFUNCTION("""COMPUTED_VALUE"""),"Boston Fleet")</f>
        <v>Boston Fleet</v>
      </c>
      <c r="L99" s="31" t="b">
        <f>IFERROR(__xludf.DUMMYFUNCTION("""COMPUTED_VALUE"""),TRUE)</f>
        <v>1</v>
      </c>
      <c r="M99" s="40">
        <f>IFERROR(__xludf.DUMMYFUNCTION("""COMPUTED_VALUE"""),45705.0)</f>
        <v>45705</v>
      </c>
      <c r="N99" s="31" t="b">
        <f>IFERROR(__xludf.DUMMYFUNCTION("""COMPUTED_VALUE"""),FALSE)</f>
        <v>0</v>
      </c>
      <c r="O99" s="18" t="str">
        <f t="shared" si="2"/>
        <v>Loss</v>
      </c>
      <c r="P99" s="18">
        <f t="shared" si="3"/>
        <v>2</v>
      </c>
      <c r="Q99" s="18" t="str">
        <f t="array" ref="Q99">if($F99="","",if($F99&lt;&gt;$F98,VLOOKUP($F99,{Index_Team!$A$2:$A$33,Index_Team!$D$2:$D$33},2,FALSE),Q98))</f>
        <v/>
      </c>
      <c r="R99" s="18" t="str">
        <f t="array" ref="R99">if($F99="","",if($F99&lt;&gt;$F98,VLOOKUP($F99,{Index_Team!$A$2:$A$33,Index_Team!$E$2:$E$33},2,FALSE),R98))</f>
        <v/>
      </c>
      <c r="S99" s="18">
        <f t="shared" ref="S99:T99" si="108">if($F99="","",if($F99&lt;&gt;$F98,0,V98))</f>
        <v>16</v>
      </c>
      <c r="T99" s="18">
        <f t="shared" si="108"/>
        <v>-8</v>
      </c>
      <c r="U99" s="18">
        <f t="shared" si="5"/>
        <v>-2.666666667</v>
      </c>
      <c r="V99" s="18">
        <f t="shared" si="6"/>
        <v>17</v>
      </c>
      <c r="W99" s="18">
        <f t="shared" si="7"/>
        <v>-11</v>
      </c>
      <c r="X99" s="18">
        <f t="shared" si="8"/>
        <v>-3.666666667</v>
      </c>
      <c r="Y99" s="18" t="str">
        <f t="shared" si="9"/>
        <v>solid</v>
      </c>
      <c r="Z99" s="18">
        <f>IFERROR(__xludf.DUMMYFUNCTION("if($F99="""","""",count(filter($S$2:$S888,$S$2:$S888=$S99,$T$2:$T888=$T99,$V$2:$V888=$V99,$W$2:$W888=$W99)))"),1.0)</f>
        <v>1</v>
      </c>
      <c r="AA99" s="18">
        <f>IFERROR(__xludf.DUMMYFUNCTION("if($F99="""","""",1+Z99-count(filter($S99:$S888,$S99:$S888=$S99,$T99:$T888=$T99,$V99:$V888=$V99,$W99:$W888=$W99)))"),1.0)</f>
        <v>1</v>
      </c>
      <c r="AB99" s="18">
        <f>IFERROR(__xludf.DUMMYFUNCTION("if($F99="""","""",count(filter($S$2:$S888,$S$2:$S888=$S99,$T$2:$T888=$T99,$V$2:$V888=$V99,$W$2:$W888=$W99,$Q$2:$Q888=$Q99)))"),1.0)</f>
        <v>1</v>
      </c>
      <c r="AC99" s="18">
        <f>IFERROR(__xludf.DUMMYFUNCTION("if($F99="""","""",1+AB99-count(filter($S99:$S888,$S99:$S888=$S99,$T99:$T888=$T99,$V99:$V888=$V99,$W99:$W888=$W99,$Q99:$Q888=$Q99)))"),1.0)</f>
        <v>1</v>
      </c>
      <c r="AD99" s="18">
        <f>IFERROR(__xludf.DUMMYFUNCTION("if($F99="""","""",count(filter($S$2:$S888,$S$2:$S888=$S99,$T$2:$T888=$T99,$V$2:$V888=$V99,$W$2:$W888=$W99,$R$2:$R888=$R99)))"),1.0)</f>
        <v>1</v>
      </c>
      <c r="AE99" s="18">
        <f>IFERROR(__xludf.DUMMYFUNCTION("if($F99="""","""",1+AD99-count(filter($S99:$S888,$S99:$S888=$S99,$T99:$T888=$T99,$V99:$V888=$V99,$W99:$W888=$W99,$R99:$R888=$R99)))"),1.0)</f>
        <v>1</v>
      </c>
      <c r="AF99" s="18">
        <f t="shared" si="10"/>
        <v>1</v>
      </c>
      <c r="AG99" s="18">
        <f t="shared" si="11"/>
        <v>-1</v>
      </c>
      <c r="AH99" s="18">
        <f t="shared" si="12"/>
        <v>0.7853981634</v>
      </c>
    </row>
    <row r="100">
      <c r="A100" s="29"/>
      <c r="B100" s="29"/>
      <c r="C100" s="29"/>
      <c r="D100" s="37"/>
      <c r="E100" s="29"/>
      <c r="F100" s="32" t="str">
        <f>IFERROR(__xludf.DUMMYFUNCTION("""COMPUTED_VALUE"""),"New York Sirens")</f>
        <v>New York Sirens</v>
      </c>
      <c r="G100" s="32" t="str">
        <f>IFERROR(__xludf.DUMMYFUNCTION("""COMPUTED_VALUE"""),"Toronto Sceptres")</f>
        <v>Toronto Sceptres</v>
      </c>
      <c r="H100" s="38">
        <f>IFERROR(__xludf.DUMMYFUNCTION("""COMPUTED_VALUE"""),4.0)</f>
        <v>4</v>
      </c>
      <c r="I100" s="32" t="str">
        <f>IFERROR(__xludf.DUMMYFUNCTION("""COMPUTED_VALUE"""),"New York Sirens")</f>
        <v>New York Sirens</v>
      </c>
      <c r="J100" s="38">
        <f>IFERROR(__xludf.DUMMYFUNCTION("""COMPUTED_VALUE"""),1.0)</f>
        <v>1</v>
      </c>
      <c r="K100" s="32" t="str">
        <f>IFERROR(__xludf.DUMMYFUNCTION("""COMPUTED_VALUE"""),"Toronto Sceptres")</f>
        <v>Toronto Sceptres</v>
      </c>
      <c r="L100" s="31" t="b">
        <f>IFERROR(__xludf.DUMMYFUNCTION("""COMPUTED_VALUE"""),TRUE)</f>
        <v>1</v>
      </c>
      <c r="M100" s="40">
        <f>IFERROR(__xludf.DUMMYFUNCTION("""COMPUTED_VALUE"""),45707.0)</f>
        <v>45707</v>
      </c>
      <c r="N100" s="31" t="b">
        <f>IFERROR(__xludf.DUMMYFUNCTION("""COMPUTED_VALUE"""),FALSE)</f>
        <v>0</v>
      </c>
      <c r="O100" s="18" t="str">
        <f t="shared" si="2"/>
        <v>Loss</v>
      </c>
      <c r="P100" s="18">
        <f t="shared" si="3"/>
        <v>2</v>
      </c>
      <c r="Q100" s="18" t="str">
        <f t="array" ref="Q100">if($F100="","",if($F100&lt;&gt;$F99,VLOOKUP($F100,{Index_Team!$A$2:$A$33,Index_Team!$D$2:$D$33},2,FALSE),Q99))</f>
        <v/>
      </c>
      <c r="R100" s="18" t="str">
        <f t="array" ref="R100">if($F100="","",if($F100&lt;&gt;$F99,VLOOKUP($F100,{Index_Team!$A$2:$A$33,Index_Team!$E$2:$E$33},2,FALSE),R99))</f>
        <v/>
      </c>
      <c r="S100" s="18">
        <f t="shared" ref="S100:T100" si="109">if($F100="","",if($F100&lt;&gt;$F99,0,V99))</f>
        <v>17</v>
      </c>
      <c r="T100" s="18">
        <f t="shared" si="109"/>
        <v>-11</v>
      </c>
      <c r="U100" s="18">
        <f t="shared" si="5"/>
        <v>-3.666666667</v>
      </c>
      <c r="V100" s="18">
        <f t="shared" si="6"/>
        <v>18</v>
      </c>
      <c r="W100" s="18">
        <f t="shared" si="7"/>
        <v>-14</v>
      </c>
      <c r="X100" s="18">
        <f t="shared" si="8"/>
        <v>-4.666666667</v>
      </c>
      <c r="Y100" s="18" t="str">
        <f t="shared" si="9"/>
        <v>solid</v>
      </c>
      <c r="Z100" s="18">
        <f>IFERROR(__xludf.DUMMYFUNCTION("if($F100="""","""",count(filter($S$2:$S888,$S$2:$S888=$S100,$T$2:$T888=$T100,$V$2:$V888=$V100,$W$2:$W888=$W100)))"),1.0)</f>
        <v>1</v>
      </c>
      <c r="AA100" s="18">
        <f>IFERROR(__xludf.DUMMYFUNCTION("if($F100="""","""",1+Z100-count(filter($S100:$S888,$S100:$S888=$S100,$T100:$T888=$T100,$V100:$V888=$V100,$W100:$W888=$W100)))"),1.0)</f>
        <v>1</v>
      </c>
      <c r="AB100" s="18">
        <f>IFERROR(__xludf.DUMMYFUNCTION("if($F100="""","""",count(filter($S$2:$S888,$S$2:$S888=$S100,$T$2:$T888=$T100,$V$2:$V888=$V100,$W$2:$W888=$W100,$Q$2:$Q888=$Q100)))"),1.0)</f>
        <v>1</v>
      </c>
      <c r="AC100" s="18">
        <f>IFERROR(__xludf.DUMMYFUNCTION("if($F100="""","""",1+AB100-count(filter($S100:$S888,$S100:$S888=$S100,$T100:$T888=$T100,$V100:$V888=$V100,$W100:$W888=$W100,$Q100:$Q888=$Q100)))"),1.0)</f>
        <v>1</v>
      </c>
      <c r="AD100" s="18">
        <f>IFERROR(__xludf.DUMMYFUNCTION("if($F100="""","""",count(filter($S$2:$S888,$S$2:$S888=$S100,$T$2:$T888=$T100,$V$2:$V888=$V100,$W$2:$W888=$W100,$R$2:$R888=$R100)))"),1.0)</f>
        <v>1</v>
      </c>
      <c r="AE100" s="18">
        <f>IFERROR(__xludf.DUMMYFUNCTION("if($F100="""","""",1+AD100-count(filter($S100:$S888,$S100:$S888=$S100,$T100:$T888=$T100,$V100:$V888=$V100,$W100:$W888=$W100,$R100:$R888=$R100)))"),1.0)</f>
        <v>1</v>
      </c>
      <c r="AF100" s="18">
        <f t="shared" si="10"/>
        <v>1</v>
      </c>
      <c r="AG100" s="18">
        <f t="shared" si="11"/>
        <v>-1</v>
      </c>
      <c r="AH100" s="18">
        <f t="shared" si="12"/>
        <v>0.7853981634</v>
      </c>
    </row>
    <row r="101">
      <c r="A101" s="29"/>
      <c r="B101" s="29"/>
      <c r="C101" s="29"/>
      <c r="D101" s="37"/>
      <c r="E101" s="29"/>
      <c r="F101" s="30" t="str">
        <f>IFERROR(__xludf.DUMMYFUNCTION("""COMPUTED_VALUE"""),"New York Sirens")</f>
        <v>New York Sirens</v>
      </c>
      <c r="G101" s="30" t="str">
        <f>IFERROR(__xludf.DUMMYFUNCTION("""COMPUTED_VALUE"""),"Boston Fleet")</f>
        <v>Boston Fleet</v>
      </c>
      <c r="H101" s="38">
        <f>IFERROR(__xludf.DUMMYFUNCTION("""COMPUTED_VALUE"""),3.0)</f>
        <v>3</v>
      </c>
      <c r="I101" s="30" t="str">
        <f>IFERROR(__xludf.DUMMYFUNCTION("""COMPUTED_VALUE"""),"New York Sirens")</f>
        <v>New York Sirens</v>
      </c>
      <c r="J101" s="38">
        <f>IFERROR(__xludf.DUMMYFUNCTION("""COMPUTED_VALUE"""),2.0)</f>
        <v>2</v>
      </c>
      <c r="K101" s="32" t="str">
        <f>IFERROR(__xludf.DUMMYFUNCTION("""COMPUTED_VALUE"""),"Boston Fleet")</f>
        <v>Boston Fleet</v>
      </c>
      <c r="L101" s="31" t="b">
        <f>IFERROR(__xludf.DUMMYFUNCTION("""COMPUTED_VALUE"""),TRUE)</f>
        <v>1</v>
      </c>
      <c r="M101" s="33">
        <f>IFERROR(__xludf.DUMMYFUNCTION("""COMPUTED_VALUE"""),45711.0)</f>
        <v>45711</v>
      </c>
      <c r="N101" s="31" t="b">
        <f>IFERROR(__xludf.DUMMYFUNCTION("""COMPUTED_VALUE"""),TRUE)</f>
        <v>1</v>
      </c>
      <c r="O101" s="18" t="str">
        <f t="shared" si="2"/>
        <v>Loss</v>
      </c>
      <c r="P101" s="18">
        <f t="shared" si="3"/>
        <v>5</v>
      </c>
      <c r="Q101" s="18" t="str">
        <f t="array" ref="Q101">if($F101="","",if($F101&lt;&gt;$F100,VLOOKUP($F101,{Index_Team!$A$2:$A$33,Index_Team!$D$2:$D$33},2,FALSE),Q100))</f>
        <v/>
      </c>
      <c r="R101" s="18" t="str">
        <f t="array" ref="R101">if($F101="","",if($F101&lt;&gt;$F100,VLOOKUP($F101,{Index_Team!$A$2:$A$33,Index_Team!$E$2:$E$33},2,FALSE),R100))</f>
        <v/>
      </c>
      <c r="S101" s="18">
        <f t="shared" ref="S101:T101" si="110">if($F101="","",if($F101&lt;&gt;$F100,0,V100))</f>
        <v>18</v>
      </c>
      <c r="T101" s="18">
        <f t="shared" si="110"/>
        <v>-14</v>
      </c>
      <c r="U101" s="18">
        <f t="shared" si="5"/>
        <v>-4.666666667</v>
      </c>
      <c r="V101" s="18">
        <f t="shared" si="6"/>
        <v>19</v>
      </c>
      <c r="W101" s="18">
        <f t="shared" si="7"/>
        <v>-15</v>
      </c>
      <c r="X101" s="18">
        <f t="shared" si="8"/>
        <v>-5</v>
      </c>
      <c r="Y101" s="18" t="str">
        <f t="shared" si="9"/>
        <v>solid</v>
      </c>
      <c r="Z101" s="18">
        <f>IFERROR(__xludf.DUMMYFUNCTION("if($F101="""","""",count(filter($S$2:$S888,$S$2:$S888=$S101,$T$2:$T888=$T101,$V$2:$V888=$V101,$W$2:$W888=$W101)))"),1.0)</f>
        <v>1</v>
      </c>
      <c r="AA101" s="18">
        <f>IFERROR(__xludf.DUMMYFUNCTION("if($F101="""","""",1+Z101-count(filter($S101:$S888,$S101:$S888=$S101,$T101:$T888=$T101,$V101:$V888=$V101,$W101:$W888=$W101)))"),1.0)</f>
        <v>1</v>
      </c>
      <c r="AB101" s="18">
        <f>IFERROR(__xludf.DUMMYFUNCTION("if($F101="""","""",count(filter($S$2:$S888,$S$2:$S888=$S101,$T$2:$T888=$T101,$V$2:$V888=$V101,$W$2:$W888=$W101,$Q$2:$Q888=$Q101)))"),1.0)</f>
        <v>1</v>
      </c>
      <c r="AC101" s="18">
        <f>IFERROR(__xludf.DUMMYFUNCTION("if($F101="""","""",1+AB101-count(filter($S101:$S888,$S101:$S888=$S101,$T101:$T888=$T101,$V101:$V888=$V101,$W101:$W888=$W101,$Q101:$Q888=$Q101)))"),1.0)</f>
        <v>1</v>
      </c>
      <c r="AD101" s="18">
        <f>IFERROR(__xludf.DUMMYFUNCTION("if($F101="""","""",count(filter($S$2:$S888,$S$2:$S888=$S101,$T$2:$T888=$T101,$V$2:$V888=$V101,$W$2:$W888=$W101,$R$2:$R888=$R101)))"),1.0)</f>
        <v>1</v>
      </c>
      <c r="AE101" s="18">
        <f>IFERROR(__xludf.DUMMYFUNCTION("if($F101="""","""",1+AD101-count(filter($S101:$S888,$S101:$S888=$S101,$T101:$T888=$T101,$V101:$V888=$V101,$W101:$W888=$W101,$R101:$R888=$R101)))"),1.0)</f>
        <v>1</v>
      </c>
      <c r="AF101" s="18">
        <f t="shared" si="10"/>
        <v>1</v>
      </c>
      <c r="AG101" s="18">
        <f t="shared" si="11"/>
        <v>-0.3333333333</v>
      </c>
      <c r="AH101" s="18">
        <f t="shared" si="12"/>
        <v>0.3217505544</v>
      </c>
    </row>
    <row r="102">
      <c r="A102" s="29"/>
      <c r="B102" s="29"/>
      <c r="C102" s="29"/>
      <c r="D102" s="37"/>
      <c r="E102" s="29"/>
      <c r="F102" s="30" t="str">
        <f>IFERROR(__xludf.DUMMYFUNCTION("""COMPUTED_VALUE"""),"New York Sirens")</f>
        <v>New York Sirens</v>
      </c>
      <c r="G102" s="30" t="str">
        <f>IFERROR(__xludf.DUMMYFUNCTION("""COMPUTED_VALUE"""),"New York Sirens")</f>
        <v>New York Sirens</v>
      </c>
      <c r="H102" s="38">
        <f>IFERROR(__xludf.DUMMYFUNCTION("""COMPUTED_VALUE"""),4.0)</f>
        <v>4</v>
      </c>
      <c r="I102" s="30" t="str">
        <f>IFERROR(__xludf.DUMMYFUNCTION("""COMPUTED_VALUE"""),"Ottawa Charge")</f>
        <v>Ottawa Charge</v>
      </c>
      <c r="J102" s="38">
        <f>IFERROR(__xludf.DUMMYFUNCTION("""COMPUTED_VALUE"""),5.0)</f>
        <v>5</v>
      </c>
      <c r="K102" s="32" t="str">
        <f>IFERROR(__xludf.DUMMYFUNCTION("""COMPUTED_VALUE"""),"Ottawa Charge")</f>
        <v>Ottawa Charge</v>
      </c>
      <c r="L102" s="31" t="b">
        <f>IFERROR(__xludf.DUMMYFUNCTION("""COMPUTED_VALUE"""),TRUE)</f>
        <v>1</v>
      </c>
      <c r="M102" s="33">
        <f>IFERROR(__xludf.DUMMYFUNCTION("""COMPUTED_VALUE"""),45714.0)</f>
        <v>45714</v>
      </c>
      <c r="N102" s="31" t="b">
        <f>IFERROR(__xludf.DUMMYFUNCTION("""COMPUTED_VALUE"""),TRUE)</f>
        <v>1</v>
      </c>
      <c r="O102" s="18" t="str">
        <f t="shared" si="2"/>
        <v>Loss</v>
      </c>
      <c r="P102" s="18">
        <f t="shared" si="3"/>
        <v>5</v>
      </c>
      <c r="Q102" s="18" t="str">
        <f t="array" ref="Q102">if($F102="","",if($F102&lt;&gt;$F101,VLOOKUP($F102,{Index_Team!$A$2:$A$33,Index_Team!$D$2:$D$33},2,FALSE),Q101))</f>
        <v/>
      </c>
      <c r="R102" s="18" t="str">
        <f t="array" ref="R102">if($F102="","",if($F102&lt;&gt;$F101,VLOOKUP($F102,{Index_Team!$A$2:$A$33,Index_Team!$E$2:$E$33},2,FALSE),R101))</f>
        <v/>
      </c>
      <c r="S102" s="18">
        <f t="shared" ref="S102:T102" si="111">if($F102="","",if($F102&lt;&gt;$F101,0,V101))</f>
        <v>19</v>
      </c>
      <c r="T102" s="18">
        <f t="shared" si="111"/>
        <v>-15</v>
      </c>
      <c r="U102" s="18">
        <f t="shared" si="5"/>
        <v>-5</v>
      </c>
      <c r="V102" s="18">
        <f t="shared" si="6"/>
        <v>20</v>
      </c>
      <c r="W102" s="18">
        <f t="shared" si="7"/>
        <v>-16</v>
      </c>
      <c r="X102" s="18">
        <f t="shared" si="8"/>
        <v>-5.333333333</v>
      </c>
      <c r="Y102" s="18" t="str">
        <f t="shared" si="9"/>
        <v>solid</v>
      </c>
      <c r="Z102" s="18">
        <f>IFERROR(__xludf.DUMMYFUNCTION("if($F102="""","""",count(filter($S$2:$S888,$S$2:$S888=$S102,$T$2:$T888=$T102,$V$2:$V888=$V102,$W$2:$W888=$W102)))"),1.0)</f>
        <v>1</v>
      </c>
      <c r="AA102" s="18">
        <f>IFERROR(__xludf.DUMMYFUNCTION("if($F102="""","""",1+Z102-count(filter($S102:$S888,$S102:$S888=$S102,$T102:$T888=$T102,$V102:$V888=$V102,$W102:$W888=$W102)))"),1.0)</f>
        <v>1</v>
      </c>
      <c r="AB102" s="18">
        <f>IFERROR(__xludf.DUMMYFUNCTION("if($F102="""","""",count(filter($S$2:$S888,$S$2:$S888=$S102,$T$2:$T888=$T102,$V$2:$V888=$V102,$W$2:$W888=$W102,$Q$2:$Q888=$Q102)))"),1.0)</f>
        <v>1</v>
      </c>
      <c r="AC102" s="18">
        <f>IFERROR(__xludf.DUMMYFUNCTION("if($F102="""","""",1+AB102-count(filter($S102:$S888,$S102:$S888=$S102,$T102:$T888=$T102,$V102:$V888=$V102,$W102:$W888=$W102,$Q102:$Q888=$Q102)))"),1.0)</f>
        <v>1</v>
      </c>
      <c r="AD102" s="18">
        <f>IFERROR(__xludf.DUMMYFUNCTION("if($F102="""","""",count(filter($S$2:$S888,$S$2:$S888=$S102,$T$2:$T888=$T102,$V$2:$V888=$V102,$W$2:$W888=$W102,$R$2:$R888=$R102)))"),1.0)</f>
        <v>1</v>
      </c>
      <c r="AE102" s="18">
        <f>IFERROR(__xludf.DUMMYFUNCTION("if($F102="""","""",1+AD102-count(filter($S102:$S888,$S102:$S888=$S102,$T102:$T888=$T102,$V102:$V888=$V102,$W102:$W888=$W102,$R102:$R888=$R102)))"),1.0)</f>
        <v>1</v>
      </c>
      <c r="AF102" s="18">
        <f t="shared" si="10"/>
        <v>1</v>
      </c>
      <c r="AG102" s="18">
        <f t="shared" si="11"/>
        <v>-0.3333333333</v>
      </c>
      <c r="AH102" s="18">
        <f t="shared" si="12"/>
        <v>0.3217505544</v>
      </c>
    </row>
    <row r="103">
      <c r="A103" s="29"/>
      <c r="B103" s="29"/>
      <c r="C103" s="29"/>
      <c r="D103" s="37"/>
      <c r="E103" s="29"/>
      <c r="F103" s="30" t="str">
        <f>IFERROR(__xludf.DUMMYFUNCTION("""COMPUTED_VALUE"""),"New York Sirens")</f>
        <v>New York Sirens</v>
      </c>
      <c r="G103" s="30" t="str">
        <f>IFERROR(__xludf.DUMMYFUNCTION("""COMPUTED_VALUE"""),"New York Sirens")</f>
        <v>New York Sirens</v>
      </c>
      <c r="H103" s="38">
        <f>IFERROR(__xludf.DUMMYFUNCTION("""COMPUTED_VALUE"""),2.0)</f>
        <v>2</v>
      </c>
      <c r="I103" s="30" t="str">
        <f>IFERROR(__xludf.DUMMYFUNCTION("""COMPUTED_VALUE"""),"Boston Fleet")</f>
        <v>Boston Fleet</v>
      </c>
      <c r="J103" s="38">
        <f>IFERROR(__xludf.DUMMYFUNCTION("""COMPUTED_VALUE"""),5.0)</f>
        <v>5</v>
      </c>
      <c r="K103" s="32" t="str">
        <f>IFERROR(__xludf.DUMMYFUNCTION("""COMPUTED_VALUE"""),"Boston Fleet")</f>
        <v>Boston Fleet</v>
      </c>
      <c r="L103" s="31" t="b">
        <f>IFERROR(__xludf.DUMMYFUNCTION("""COMPUTED_VALUE"""),TRUE)</f>
        <v>1</v>
      </c>
      <c r="M103" s="33">
        <f>IFERROR(__xludf.DUMMYFUNCTION("""COMPUTED_VALUE"""),45722.0)</f>
        <v>45722</v>
      </c>
      <c r="N103" s="31" t="b">
        <f>IFERROR(__xludf.DUMMYFUNCTION("""COMPUTED_VALUE"""),FALSE)</f>
        <v>0</v>
      </c>
      <c r="O103" s="18" t="str">
        <f t="shared" si="2"/>
        <v>Loss</v>
      </c>
      <c r="P103" s="18">
        <f t="shared" si="3"/>
        <v>2</v>
      </c>
      <c r="Q103" s="18" t="str">
        <f t="array" ref="Q103">if($F103="","",if($F103&lt;&gt;$F102,VLOOKUP($F103,{Index_Team!$A$2:$A$33,Index_Team!$D$2:$D$33},2,FALSE),Q102))</f>
        <v/>
      </c>
      <c r="R103" s="18" t="str">
        <f t="array" ref="R103">if($F103="","",if($F103&lt;&gt;$F102,VLOOKUP($F103,{Index_Team!$A$2:$A$33,Index_Team!$E$2:$E$33},2,FALSE),R102))</f>
        <v/>
      </c>
      <c r="S103" s="18">
        <f t="shared" ref="S103:T103" si="112">if($F103="","",if($F103&lt;&gt;$F102,0,V102))</f>
        <v>20</v>
      </c>
      <c r="T103" s="18">
        <f t="shared" si="112"/>
        <v>-16</v>
      </c>
      <c r="U103" s="18">
        <f t="shared" si="5"/>
        <v>-5.333333333</v>
      </c>
      <c r="V103" s="18">
        <f t="shared" si="6"/>
        <v>21</v>
      </c>
      <c r="W103" s="18">
        <f t="shared" si="7"/>
        <v>-19</v>
      </c>
      <c r="X103" s="18">
        <f t="shared" si="8"/>
        <v>-6.333333333</v>
      </c>
      <c r="Y103" s="18" t="str">
        <f t="shared" si="9"/>
        <v>solid</v>
      </c>
      <c r="Z103" s="18">
        <f>IFERROR(__xludf.DUMMYFUNCTION("if($F103="""","""",count(filter($S$2:$S888,$S$2:$S888=$S103,$T$2:$T888=$T103,$V$2:$V888=$V103,$W$2:$W888=$W103)))"),1.0)</f>
        <v>1</v>
      </c>
      <c r="AA103" s="18">
        <f>IFERROR(__xludf.DUMMYFUNCTION("if($F103="""","""",1+Z103-count(filter($S103:$S888,$S103:$S888=$S103,$T103:$T888=$T103,$V103:$V888=$V103,$W103:$W888=$W103)))"),1.0)</f>
        <v>1</v>
      </c>
      <c r="AB103" s="18">
        <f>IFERROR(__xludf.DUMMYFUNCTION("if($F103="""","""",count(filter($S$2:$S888,$S$2:$S888=$S103,$T$2:$T888=$T103,$V$2:$V888=$V103,$W$2:$W888=$W103,$Q$2:$Q888=$Q103)))"),1.0)</f>
        <v>1</v>
      </c>
      <c r="AC103" s="18">
        <f>IFERROR(__xludf.DUMMYFUNCTION("if($F103="""","""",1+AB103-count(filter($S103:$S888,$S103:$S888=$S103,$T103:$T888=$T103,$V103:$V888=$V103,$W103:$W888=$W103,$Q103:$Q888=$Q103)))"),1.0)</f>
        <v>1</v>
      </c>
      <c r="AD103" s="18">
        <f>IFERROR(__xludf.DUMMYFUNCTION("if($F103="""","""",count(filter($S$2:$S888,$S$2:$S888=$S103,$T$2:$T888=$T103,$V$2:$V888=$V103,$W$2:$W888=$W103,$R$2:$R888=$R103)))"),1.0)</f>
        <v>1</v>
      </c>
      <c r="AE103" s="18">
        <f>IFERROR(__xludf.DUMMYFUNCTION("if($F103="""","""",1+AD103-count(filter($S103:$S888,$S103:$S888=$S103,$T103:$T888=$T103,$V103:$V888=$V103,$W103:$W888=$W103,$R103:$R888=$R103)))"),1.0)</f>
        <v>1</v>
      </c>
      <c r="AF103" s="18">
        <f t="shared" si="10"/>
        <v>1</v>
      </c>
      <c r="AG103" s="18">
        <f t="shared" si="11"/>
        <v>-1</v>
      </c>
      <c r="AH103" s="18">
        <f t="shared" si="12"/>
        <v>0.7853981634</v>
      </c>
    </row>
    <row r="104">
      <c r="A104" s="29"/>
      <c r="B104" s="29"/>
      <c r="C104" s="29"/>
      <c r="D104" s="37"/>
      <c r="E104" s="29"/>
      <c r="F104" s="30" t="str">
        <f>IFERROR(__xludf.DUMMYFUNCTION("""COMPUTED_VALUE"""),"New York Sirens")</f>
        <v>New York Sirens</v>
      </c>
      <c r="G104" s="30" t="str">
        <f>IFERROR(__xludf.DUMMYFUNCTION("""COMPUTED_VALUE"""),"Montreal Victoire")</f>
        <v>Montreal Victoire</v>
      </c>
      <c r="H104" s="38">
        <f>IFERROR(__xludf.DUMMYFUNCTION("""COMPUTED_VALUE"""),2.0)</f>
        <v>2</v>
      </c>
      <c r="I104" s="30" t="str">
        <f>IFERROR(__xludf.DUMMYFUNCTION("""COMPUTED_VALUE"""),"New York Sirens")</f>
        <v>New York Sirens</v>
      </c>
      <c r="J104" s="38">
        <f>IFERROR(__xludf.DUMMYFUNCTION("""COMPUTED_VALUE"""),3.0)</f>
        <v>3</v>
      </c>
      <c r="K104" s="32" t="str">
        <f>IFERROR(__xludf.DUMMYFUNCTION("""COMPUTED_VALUE"""),"New York Sirens")</f>
        <v>New York Sirens</v>
      </c>
      <c r="L104" s="31" t="b">
        <f>IFERROR(__xludf.DUMMYFUNCTION("""COMPUTED_VALUE"""),TRUE)</f>
        <v>1</v>
      </c>
      <c r="M104" s="33">
        <f>IFERROR(__xludf.DUMMYFUNCTION("""COMPUTED_VALUE"""),45729.0)</f>
        <v>45729</v>
      </c>
      <c r="N104" s="31" t="b">
        <f>IFERROR(__xludf.DUMMYFUNCTION("""COMPUTED_VALUE"""),TRUE)</f>
        <v>1</v>
      </c>
      <c r="O104" s="18" t="str">
        <f t="shared" si="2"/>
        <v>Win</v>
      </c>
      <c r="P104" s="18">
        <f t="shared" si="3"/>
        <v>4</v>
      </c>
      <c r="Q104" s="18" t="str">
        <f t="array" ref="Q104">if($F104="","",if($F104&lt;&gt;$F103,VLOOKUP($F104,{Index_Team!$A$2:$A$33,Index_Team!$D$2:$D$33},2,FALSE),Q103))</f>
        <v/>
      </c>
      <c r="R104" s="18" t="str">
        <f t="array" ref="R104">if($F104="","",if($F104&lt;&gt;$F103,VLOOKUP($F104,{Index_Team!$A$2:$A$33,Index_Team!$E$2:$E$33},2,FALSE),R103))</f>
        <v/>
      </c>
      <c r="S104" s="18">
        <f t="shared" ref="S104:T104" si="113">if($F104="","",if($F104&lt;&gt;$F103,0,V103))</f>
        <v>21</v>
      </c>
      <c r="T104" s="18">
        <f t="shared" si="113"/>
        <v>-19</v>
      </c>
      <c r="U104" s="18">
        <f t="shared" si="5"/>
        <v>-6.333333333</v>
      </c>
      <c r="V104" s="18">
        <f t="shared" si="6"/>
        <v>22</v>
      </c>
      <c r="W104" s="18">
        <f t="shared" si="7"/>
        <v>-18</v>
      </c>
      <c r="X104" s="18">
        <f t="shared" si="8"/>
        <v>-6</v>
      </c>
      <c r="Y104" s="18" t="str">
        <f t="shared" si="9"/>
        <v>solid</v>
      </c>
      <c r="Z104" s="18">
        <f>IFERROR(__xludf.DUMMYFUNCTION("if($F104="""","""",count(filter($S$2:$S888,$S$2:$S888=$S104,$T$2:$T888=$T104,$V$2:$V888=$V104,$W$2:$W888=$W104)))"),1.0)</f>
        <v>1</v>
      </c>
      <c r="AA104" s="18">
        <f>IFERROR(__xludf.DUMMYFUNCTION("if($F104="""","""",1+Z104-count(filter($S104:$S888,$S104:$S888=$S104,$T104:$T888=$T104,$V104:$V888=$V104,$W104:$W888=$W104)))"),1.0)</f>
        <v>1</v>
      </c>
      <c r="AB104" s="18">
        <f>IFERROR(__xludf.DUMMYFUNCTION("if($F104="""","""",count(filter($S$2:$S888,$S$2:$S888=$S104,$T$2:$T888=$T104,$V$2:$V888=$V104,$W$2:$W888=$W104,$Q$2:$Q888=$Q104)))"),1.0)</f>
        <v>1</v>
      </c>
      <c r="AC104" s="18">
        <f>IFERROR(__xludf.DUMMYFUNCTION("if($F104="""","""",1+AB104-count(filter($S104:$S888,$S104:$S888=$S104,$T104:$T888=$T104,$V104:$V888=$V104,$W104:$W888=$W104,$Q104:$Q888=$Q104)))"),1.0)</f>
        <v>1</v>
      </c>
      <c r="AD104" s="18">
        <f>IFERROR(__xludf.DUMMYFUNCTION("if($F104="""","""",count(filter($S$2:$S888,$S$2:$S888=$S104,$T$2:$T888=$T104,$V$2:$V888=$V104,$W$2:$W888=$W104,$R$2:$R888=$R104)))"),1.0)</f>
        <v>1</v>
      </c>
      <c r="AE104" s="18">
        <f>IFERROR(__xludf.DUMMYFUNCTION("if($F104="""","""",1+AD104-count(filter($S104:$S888,$S104:$S888=$S104,$T104:$T888=$T104,$V104:$V888=$V104,$W104:$W888=$W104,$R104:$R888=$R104)))"),1.0)</f>
        <v>1</v>
      </c>
      <c r="AF104" s="18">
        <f t="shared" si="10"/>
        <v>1</v>
      </c>
      <c r="AG104" s="18">
        <f t="shared" si="11"/>
        <v>0.3333333333</v>
      </c>
      <c r="AH104" s="18">
        <f t="shared" si="12"/>
        <v>0.3217505544</v>
      </c>
    </row>
    <row r="105">
      <c r="A105" s="29"/>
      <c r="B105" s="29"/>
      <c r="C105" s="29"/>
      <c r="D105" s="37"/>
      <c r="E105" s="29"/>
      <c r="F105" s="30" t="str">
        <f>IFERROR(__xludf.DUMMYFUNCTION("""COMPUTED_VALUE"""),"New York Sirens")</f>
        <v>New York Sirens</v>
      </c>
      <c r="G105" s="30" t="str">
        <f>IFERROR(__xludf.DUMMYFUNCTION("""COMPUTED_VALUE"""),"Minnesota Frost")</f>
        <v>Minnesota Frost</v>
      </c>
      <c r="H105" s="38">
        <f>IFERROR(__xludf.DUMMYFUNCTION("""COMPUTED_VALUE"""),1.0)</f>
        <v>1</v>
      </c>
      <c r="I105" s="30" t="str">
        <f>IFERROR(__xludf.DUMMYFUNCTION("""COMPUTED_VALUE"""),"New York Sirens")</f>
        <v>New York Sirens</v>
      </c>
      <c r="J105" s="38">
        <f>IFERROR(__xludf.DUMMYFUNCTION("""COMPUTED_VALUE"""),4.0)</f>
        <v>4</v>
      </c>
      <c r="K105" s="32" t="str">
        <f>IFERROR(__xludf.DUMMYFUNCTION("""COMPUTED_VALUE"""),"New York Sirens")</f>
        <v>New York Sirens</v>
      </c>
      <c r="L105" s="31" t="b">
        <f>IFERROR(__xludf.DUMMYFUNCTION("""COMPUTED_VALUE"""),TRUE)</f>
        <v>1</v>
      </c>
      <c r="M105" s="33">
        <f>IFERROR(__xludf.DUMMYFUNCTION("""COMPUTED_VALUE"""),45733.0)</f>
        <v>45733</v>
      </c>
      <c r="N105" s="31" t="b">
        <f>IFERROR(__xludf.DUMMYFUNCTION("""COMPUTED_VALUE"""),FALSE)</f>
        <v>0</v>
      </c>
      <c r="O105" s="18" t="str">
        <f t="shared" si="2"/>
        <v>Win</v>
      </c>
      <c r="P105" s="18">
        <f t="shared" si="3"/>
        <v>1</v>
      </c>
      <c r="Q105" s="18" t="str">
        <f t="array" ref="Q105">if($F105="","",if($F105&lt;&gt;$F104,VLOOKUP($F105,{Index_Team!$A$2:$A$33,Index_Team!$D$2:$D$33},2,FALSE),Q104))</f>
        <v/>
      </c>
      <c r="R105" s="18" t="str">
        <f t="array" ref="R105">if($F105="","",if($F105&lt;&gt;$F104,VLOOKUP($F105,{Index_Team!$A$2:$A$33,Index_Team!$E$2:$E$33},2,FALSE),R104))</f>
        <v/>
      </c>
      <c r="S105" s="18">
        <f t="shared" ref="S105:T105" si="114">if($F105="","",if($F105&lt;&gt;$F104,0,V104))</f>
        <v>22</v>
      </c>
      <c r="T105" s="18">
        <f t="shared" si="114"/>
        <v>-18</v>
      </c>
      <c r="U105" s="18">
        <f t="shared" si="5"/>
        <v>-6</v>
      </c>
      <c r="V105" s="18">
        <f t="shared" si="6"/>
        <v>23</v>
      </c>
      <c r="W105" s="18">
        <f t="shared" si="7"/>
        <v>-15</v>
      </c>
      <c r="X105" s="18">
        <f t="shared" si="8"/>
        <v>-5</v>
      </c>
      <c r="Y105" s="18" t="str">
        <f t="shared" si="9"/>
        <v>solid</v>
      </c>
      <c r="Z105" s="18">
        <f>IFERROR(__xludf.DUMMYFUNCTION("if($F105="""","""",count(filter($S$2:$S888,$S$2:$S888=$S105,$T$2:$T888=$T105,$V$2:$V888=$V105,$W$2:$W888=$W105)))"),1.0)</f>
        <v>1</v>
      </c>
      <c r="AA105" s="18">
        <f>IFERROR(__xludf.DUMMYFUNCTION("if($F105="""","""",1+Z105-count(filter($S105:$S888,$S105:$S888=$S105,$T105:$T888=$T105,$V105:$V888=$V105,$W105:$W888=$W105)))"),1.0)</f>
        <v>1</v>
      </c>
      <c r="AB105" s="18">
        <f>IFERROR(__xludf.DUMMYFUNCTION("if($F105="""","""",count(filter($S$2:$S888,$S$2:$S888=$S105,$T$2:$T888=$T105,$V$2:$V888=$V105,$W$2:$W888=$W105,$Q$2:$Q888=$Q105)))"),1.0)</f>
        <v>1</v>
      </c>
      <c r="AC105" s="18">
        <f>IFERROR(__xludf.DUMMYFUNCTION("if($F105="""","""",1+AB105-count(filter($S105:$S888,$S105:$S888=$S105,$T105:$T888=$T105,$V105:$V888=$V105,$W105:$W888=$W105,$Q105:$Q888=$Q105)))"),1.0)</f>
        <v>1</v>
      </c>
      <c r="AD105" s="18">
        <f>IFERROR(__xludf.DUMMYFUNCTION("if($F105="""","""",count(filter($S$2:$S888,$S$2:$S888=$S105,$T$2:$T888=$T105,$V$2:$V888=$V105,$W$2:$W888=$W105,$R$2:$R888=$R105)))"),1.0)</f>
        <v>1</v>
      </c>
      <c r="AE105" s="18">
        <f>IFERROR(__xludf.DUMMYFUNCTION("if($F105="""","""",1+AD105-count(filter($S105:$S888,$S105:$S888=$S105,$T105:$T888=$T105,$V105:$V888=$V105,$W105:$W888=$W105,$R105:$R888=$R105)))"),1.0)</f>
        <v>1</v>
      </c>
      <c r="AF105" s="18">
        <f t="shared" si="10"/>
        <v>1</v>
      </c>
      <c r="AG105" s="18">
        <f t="shared" si="11"/>
        <v>1</v>
      </c>
      <c r="AH105" s="18">
        <f t="shared" si="12"/>
        <v>0.7853981634</v>
      </c>
    </row>
    <row r="106">
      <c r="A106" s="29"/>
      <c r="B106" s="29"/>
      <c r="C106" s="29"/>
      <c r="D106" s="37"/>
      <c r="E106" s="29"/>
      <c r="F106" s="30" t="str">
        <f>IFERROR(__xludf.DUMMYFUNCTION("""COMPUTED_VALUE"""),"New York Sirens")</f>
        <v>New York Sirens</v>
      </c>
      <c r="G106" s="30" t="str">
        <f>IFERROR(__xludf.DUMMYFUNCTION("""COMPUTED_VALUE"""),"New York Sirens")</f>
        <v>New York Sirens</v>
      </c>
      <c r="H106" s="38">
        <f>IFERROR(__xludf.DUMMYFUNCTION("""COMPUTED_VALUE"""),1.0)</f>
        <v>1</v>
      </c>
      <c r="I106" s="30" t="str">
        <f>IFERROR(__xludf.DUMMYFUNCTION("""COMPUTED_VALUE"""),"Toronto Sceptres")</f>
        <v>Toronto Sceptres</v>
      </c>
      <c r="J106" s="38">
        <f>IFERROR(__xludf.DUMMYFUNCTION("""COMPUTED_VALUE"""),2.0)</f>
        <v>2</v>
      </c>
      <c r="K106" s="32" t="str">
        <f>IFERROR(__xludf.DUMMYFUNCTION("""COMPUTED_VALUE"""),"Toronto Sceptres")</f>
        <v>Toronto Sceptres</v>
      </c>
      <c r="L106" s="31" t="b">
        <f>IFERROR(__xludf.DUMMYFUNCTION("""COMPUTED_VALUE"""),TRUE)</f>
        <v>1</v>
      </c>
      <c r="M106" s="33">
        <f>IFERROR(__xludf.DUMMYFUNCTION("""COMPUTED_VALUE"""),45736.0)</f>
        <v>45736</v>
      </c>
      <c r="N106" s="31" t="b">
        <f>IFERROR(__xludf.DUMMYFUNCTION("""COMPUTED_VALUE"""),FALSE)</f>
        <v>0</v>
      </c>
      <c r="O106" s="18" t="str">
        <f t="shared" si="2"/>
        <v>Loss</v>
      </c>
      <c r="P106" s="18">
        <f t="shared" si="3"/>
        <v>2</v>
      </c>
      <c r="Q106" s="18" t="str">
        <f t="array" ref="Q106">if($F106="","",if($F106&lt;&gt;$F105,VLOOKUP($F106,{Index_Team!$A$2:$A$33,Index_Team!$D$2:$D$33},2,FALSE),Q105))</f>
        <v/>
      </c>
      <c r="R106" s="18" t="str">
        <f t="array" ref="R106">if($F106="","",if($F106&lt;&gt;$F105,VLOOKUP($F106,{Index_Team!$A$2:$A$33,Index_Team!$E$2:$E$33},2,FALSE),R105))</f>
        <v/>
      </c>
      <c r="S106" s="18">
        <f t="shared" ref="S106:T106" si="115">if($F106="","",if($F106&lt;&gt;$F105,0,V105))</f>
        <v>23</v>
      </c>
      <c r="T106" s="18">
        <f t="shared" si="115"/>
        <v>-15</v>
      </c>
      <c r="U106" s="18">
        <f t="shared" si="5"/>
        <v>-5</v>
      </c>
      <c r="V106" s="18">
        <f t="shared" si="6"/>
        <v>24</v>
      </c>
      <c r="W106" s="18">
        <f t="shared" si="7"/>
        <v>-18</v>
      </c>
      <c r="X106" s="18">
        <f t="shared" si="8"/>
        <v>-6</v>
      </c>
      <c r="Y106" s="18" t="str">
        <f t="shared" si="9"/>
        <v>solid</v>
      </c>
      <c r="Z106" s="18">
        <f>IFERROR(__xludf.DUMMYFUNCTION("if($F106="""","""",count(filter($S$2:$S888,$S$2:$S888=$S106,$T$2:$T888=$T106,$V$2:$V888=$V106,$W$2:$W888=$W106)))"),1.0)</f>
        <v>1</v>
      </c>
      <c r="AA106" s="18">
        <f>IFERROR(__xludf.DUMMYFUNCTION("if($F106="""","""",1+Z106-count(filter($S106:$S888,$S106:$S888=$S106,$T106:$T888=$T106,$V106:$V888=$V106,$W106:$W888=$W106)))"),1.0)</f>
        <v>1</v>
      </c>
      <c r="AB106" s="18">
        <f>IFERROR(__xludf.DUMMYFUNCTION("if($F106="""","""",count(filter($S$2:$S888,$S$2:$S888=$S106,$T$2:$T888=$T106,$V$2:$V888=$V106,$W$2:$W888=$W106,$Q$2:$Q888=$Q106)))"),1.0)</f>
        <v>1</v>
      </c>
      <c r="AC106" s="18">
        <f>IFERROR(__xludf.DUMMYFUNCTION("if($F106="""","""",1+AB106-count(filter($S106:$S888,$S106:$S888=$S106,$T106:$T888=$T106,$V106:$V888=$V106,$W106:$W888=$W106,$Q106:$Q888=$Q106)))"),1.0)</f>
        <v>1</v>
      </c>
      <c r="AD106" s="18">
        <f>IFERROR(__xludf.DUMMYFUNCTION("if($F106="""","""",count(filter($S$2:$S888,$S$2:$S888=$S106,$T$2:$T888=$T106,$V$2:$V888=$V106,$W$2:$W888=$W106,$R$2:$R888=$R106)))"),1.0)</f>
        <v>1</v>
      </c>
      <c r="AE106" s="18">
        <f>IFERROR(__xludf.DUMMYFUNCTION("if($F106="""","""",1+AD106-count(filter($S106:$S888,$S106:$S888=$S106,$T106:$T888=$T106,$V106:$V888=$V106,$W106:$W888=$W106,$R106:$R888=$R106)))"),1.0)</f>
        <v>1</v>
      </c>
      <c r="AF106" s="18">
        <f t="shared" si="10"/>
        <v>1</v>
      </c>
      <c r="AG106" s="18">
        <f t="shared" si="11"/>
        <v>-1</v>
      </c>
      <c r="AH106" s="18">
        <f t="shared" si="12"/>
        <v>0.7853981634</v>
      </c>
    </row>
    <row r="107">
      <c r="A107" s="29"/>
      <c r="B107" s="29"/>
      <c r="C107" s="29"/>
      <c r="D107" s="37"/>
      <c r="E107" s="29"/>
      <c r="F107" s="30" t="str">
        <f>IFERROR(__xludf.DUMMYFUNCTION("""COMPUTED_VALUE"""),"New York Sirens")</f>
        <v>New York Sirens</v>
      </c>
      <c r="G107" s="30" t="str">
        <f>IFERROR(__xludf.DUMMYFUNCTION("""COMPUTED_VALUE"""),"Ottawa Charge")</f>
        <v>Ottawa Charge</v>
      </c>
      <c r="H107" s="38">
        <f>IFERROR(__xludf.DUMMYFUNCTION("""COMPUTED_VALUE"""),5.0)</f>
        <v>5</v>
      </c>
      <c r="I107" s="30" t="str">
        <f>IFERROR(__xludf.DUMMYFUNCTION("""COMPUTED_VALUE"""),"New York Sirens")</f>
        <v>New York Sirens</v>
      </c>
      <c r="J107" s="38">
        <f>IFERROR(__xludf.DUMMYFUNCTION("""COMPUTED_VALUE"""),2.0)</f>
        <v>2</v>
      </c>
      <c r="K107" s="32" t="str">
        <f>IFERROR(__xludf.DUMMYFUNCTION("""COMPUTED_VALUE"""),"Ottawa Charge")</f>
        <v>Ottawa Charge</v>
      </c>
      <c r="L107" s="31" t="b">
        <f>IFERROR(__xludf.DUMMYFUNCTION("""COMPUTED_VALUE"""),TRUE)</f>
        <v>1</v>
      </c>
      <c r="M107" s="33">
        <f>IFERROR(__xludf.DUMMYFUNCTION("""COMPUTED_VALUE"""),45739.0)</f>
        <v>45739</v>
      </c>
      <c r="N107" s="31" t="b">
        <f>IFERROR(__xludf.DUMMYFUNCTION("""COMPUTED_VALUE"""),FALSE)</f>
        <v>0</v>
      </c>
      <c r="O107" s="18" t="str">
        <f t="shared" si="2"/>
        <v>Loss</v>
      </c>
      <c r="P107" s="18">
        <f t="shared" si="3"/>
        <v>2</v>
      </c>
      <c r="Q107" s="18" t="str">
        <f t="array" ref="Q107">if($F107="","",if($F107&lt;&gt;$F106,VLOOKUP($F107,{Index_Team!$A$2:$A$33,Index_Team!$D$2:$D$33},2,FALSE),Q106))</f>
        <v/>
      </c>
      <c r="R107" s="18" t="str">
        <f t="array" ref="R107">if($F107="","",if($F107&lt;&gt;$F106,VLOOKUP($F107,{Index_Team!$A$2:$A$33,Index_Team!$E$2:$E$33},2,FALSE),R106))</f>
        <v/>
      </c>
      <c r="S107" s="18">
        <f t="shared" ref="S107:T107" si="116">if($F107="","",if($F107&lt;&gt;$F106,0,V106))</f>
        <v>24</v>
      </c>
      <c r="T107" s="18">
        <f t="shared" si="116"/>
        <v>-18</v>
      </c>
      <c r="U107" s="18">
        <f t="shared" si="5"/>
        <v>-6</v>
      </c>
      <c r="V107" s="18">
        <f t="shared" si="6"/>
        <v>25</v>
      </c>
      <c r="W107" s="18">
        <f t="shared" si="7"/>
        <v>-21</v>
      </c>
      <c r="X107" s="18">
        <f t="shared" si="8"/>
        <v>-7</v>
      </c>
      <c r="Y107" s="18" t="str">
        <f t="shared" si="9"/>
        <v>solid</v>
      </c>
      <c r="Z107" s="18">
        <f>IFERROR(__xludf.DUMMYFUNCTION("if($F107="""","""",count(filter($S$2:$S888,$S$2:$S888=$S107,$T$2:$T888=$T107,$V$2:$V888=$V107,$W$2:$W888=$W107)))"),1.0)</f>
        <v>1</v>
      </c>
      <c r="AA107" s="18">
        <f>IFERROR(__xludf.DUMMYFUNCTION("if($F107="""","""",1+Z107-count(filter($S107:$S888,$S107:$S888=$S107,$T107:$T888=$T107,$V107:$V888=$V107,$W107:$W888=$W107)))"),1.0)</f>
        <v>1</v>
      </c>
      <c r="AB107" s="18">
        <f>IFERROR(__xludf.DUMMYFUNCTION("if($F107="""","""",count(filter($S$2:$S888,$S$2:$S888=$S107,$T$2:$T888=$T107,$V$2:$V888=$V107,$W$2:$W888=$W107,$Q$2:$Q888=$Q107)))"),1.0)</f>
        <v>1</v>
      </c>
      <c r="AC107" s="18">
        <f>IFERROR(__xludf.DUMMYFUNCTION("if($F107="""","""",1+AB107-count(filter($S107:$S888,$S107:$S888=$S107,$T107:$T888=$T107,$V107:$V888=$V107,$W107:$W888=$W107,$Q107:$Q888=$Q107)))"),1.0)</f>
        <v>1</v>
      </c>
      <c r="AD107" s="18">
        <f>IFERROR(__xludf.DUMMYFUNCTION("if($F107="""","""",count(filter($S$2:$S888,$S$2:$S888=$S107,$T$2:$T888=$T107,$V$2:$V888=$V107,$W$2:$W888=$W107,$R$2:$R888=$R107)))"),1.0)</f>
        <v>1</v>
      </c>
      <c r="AE107" s="18">
        <f>IFERROR(__xludf.DUMMYFUNCTION("if($F107="""","""",1+AD107-count(filter($S107:$S888,$S107:$S888=$S107,$T107:$T888=$T107,$V107:$V888=$V107,$W107:$W888=$W107,$R107:$R888=$R107)))"),1.0)</f>
        <v>1</v>
      </c>
      <c r="AF107" s="18">
        <f t="shared" si="10"/>
        <v>1</v>
      </c>
      <c r="AG107" s="18">
        <f t="shared" si="11"/>
        <v>-1</v>
      </c>
      <c r="AH107" s="18">
        <f t="shared" si="12"/>
        <v>0.7853981634</v>
      </c>
    </row>
    <row r="108">
      <c r="A108" s="29"/>
      <c r="B108" s="29"/>
      <c r="C108" s="29"/>
      <c r="D108" s="37"/>
      <c r="E108" s="29"/>
      <c r="F108" s="30" t="str">
        <f>IFERROR(__xludf.DUMMYFUNCTION("""COMPUTED_VALUE"""),"New York Sirens")</f>
        <v>New York Sirens</v>
      </c>
      <c r="G108" s="30" t="str">
        <f>IFERROR(__xludf.DUMMYFUNCTION("""COMPUTED_VALUE"""),"New York Sirens")</f>
        <v>New York Sirens</v>
      </c>
      <c r="H108" s="38">
        <f>IFERROR(__xludf.DUMMYFUNCTION("""COMPUTED_VALUE"""),6.0)</f>
        <v>6</v>
      </c>
      <c r="I108" s="30" t="str">
        <f>IFERROR(__xludf.DUMMYFUNCTION("""COMPUTED_VALUE"""),"Ottawa Charge")</f>
        <v>Ottawa Charge</v>
      </c>
      <c r="J108" s="38">
        <f>IFERROR(__xludf.DUMMYFUNCTION("""COMPUTED_VALUE"""),3.0)</f>
        <v>3</v>
      </c>
      <c r="K108" s="32" t="str">
        <f>IFERROR(__xludf.DUMMYFUNCTION("""COMPUTED_VALUE"""),"New York Sirens")</f>
        <v>New York Sirens</v>
      </c>
      <c r="L108" s="31" t="b">
        <f>IFERROR(__xludf.DUMMYFUNCTION("""COMPUTED_VALUE"""),TRUE)</f>
        <v>1</v>
      </c>
      <c r="M108" s="33">
        <f>IFERROR(__xludf.DUMMYFUNCTION("""COMPUTED_VALUE"""),45742.0)</f>
        <v>45742</v>
      </c>
      <c r="N108" s="31" t="b">
        <f>IFERROR(__xludf.DUMMYFUNCTION("""COMPUTED_VALUE"""),FALSE)</f>
        <v>0</v>
      </c>
      <c r="O108" s="18" t="str">
        <f t="shared" si="2"/>
        <v>Win</v>
      </c>
      <c r="P108" s="18">
        <f t="shared" si="3"/>
        <v>1</v>
      </c>
      <c r="Q108" s="18" t="str">
        <f t="array" ref="Q108">if($F108="","",if($F108&lt;&gt;$F107,VLOOKUP($F108,{Index_Team!$A$2:$A$33,Index_Team!$D$2:$D$33},2,FALSE),Q107))</f>
        <v/>
      </c>
      <c r="R108" s="18" t="str">
        <f t="array" ref="R108">if($F108="","",if($F108&lt;&gt;$F107,VLOOKUP($F108,{Index_Team!$A$2:$A$33,Index_Team!$E$2:$E$33},2,FALSE),R107))</f>
        <v/>
      </c>
      <c r="S108" s="18">
        <f t="shared" ref="S108:T108" si="117">if($F108="","",if($F108&lt;&gt;$F107,0,V107))</f>
        <v>25</v>
      </c>
      <c r="T108" s="18">
        <f t="shared" si="117"/>
        <v>-21</v>
      </c>
      <c r="U108" s="18">
        <f t="shared" si="5"/>
        <v>-7</v>
      </c>
      <c r="V108" s="18">
        <f t="shared" si="6"/>
        <v>26</v>
      </c>
      <c r="W108" s="18">
        <f t="shared" si="7"/>
        <v>-18</v>
      </c>
      <c r="X108" s="18">
        <f t="shared" si="8"/>
        <v>-6</v>
      </c>
      <c r="Y108" s="18" t="str">
        <f t="shared" si="9"/>
        <v>solid</v>
      </c>
      <c r="Z108" s="18">
        <f>IFERROR(__xludf.DUMMYFUNCTION("if($F108="""","""",count(filter($S$2:$S888,$S$2:$S888=$S108,$T$2:$T888=$T108,$V$2:$V888=$V108,$W$2:$W888=$W108)))"),1.0)</f>
        <v>1</v>
      </c>
      <c r="AA108" s="18">
        <f>IFERROR(__xludf.DUMMYFUNCTION("if($F108="""","""",1+Z108-count(filter($S108:$S888,$S108:$S888=$S108,$T108:$T888=$T108,$V108:$V888=$V108,$W108:$W888=$W108)))"),1.0)</f>
        <v>1</v>
      </c>
      <c r="AB108" s="18">
        <f>IFERROR(__xludf.DUMMYFUNCTION("if($F108="""","""",count(filter($S$2:$S888,$S$2:$S888=$S108,$T$2:$T888=$T108,$V$2:$V888=$V108,$W$2:$W888=$W108,$Q$2:$Q888=$Q108)))"),1.0)</f>
        <v>1</v>
      </c>
      <c r="AC108" s="18">
        <f>IFERROR(__xludf.DUMMYFUNCTION("if($F108="""","""",1+AB108-count(filter($S108:$S888,$S108:$S888=$S108,$T108:$T888=$T108,$V108:$V888=$V108,$W108:$W888=$W108,$Q108:$Q888=$Q108)))"),1.0)</f>
        <v>1</v>
      </c>
      <c r="AD108" s="18">
        <f>IFERROR(__xludf.DUMMYFUNCTION("if($F108="""","""",count(filter($S$2:$S888,$S$2:$S888=$S108,$T$2:$T888=$T108,$V$2:$V888=$V108,$W$2:$W888=$W108,$R$2:$R888=$R108)))"),1.0)</f>
        <v>1</v>
      </c>
      <c r="AE108" s="18">
        <f>IFERROR(__xludf.DUMMYFUNCTION("if($F108="""","""",1+AD108-count(filter($S108:$S888,$S108:$S888=$S108,$T108:$T888=$T108,$V108:$V888=$V108,$W108:$W888=$W108,$R108:$R888=$R108)))"),1.0)</f>
        <v>1</v>
      </c>
      <c r="AF108" s="18">
        <f t="shared" si="10"/>
        <v>1</v>
      </c>
      <c r="AG108" s="18">
        <f t="shared" si="11"/>
        <v>1</v>
      </c>
      <c r="AH108" s="18">
        <f t="shared" si="12"/>
        <v>0.7853981634</v>
      </c>
    </row>
    <row r="109">
      <c r="A109" s="29"/>
      <c r="B109" s="29"/>
      <c r="C109" s="29"/>
      <c r="D109" s="37"/>
      <c r="E109" s="29"/>
      <c r="F109" s="30" t="str">
        <f>IFERROR(__xludf.DUMMYFUNCTION("""COMPUTED_VALUE"""),"New York Sirens")</f>
        <v>New York Sirens</v>
      </c>
      <c r="G109" s="30" t="str">
        <f>IFERROR(__xludf.DUMMYFUNCTION("""COMPUTED_VALUE"""),"New York Sirens")</f>
        <v>New York Sirens</v>
      </c>
      <c r="H109" s="38">
        <f>IFERROR(__xludf.DUMMYFUNCTION("""COMPUTED_VALUE"""),1.0)</f>
        <v>1</v>
      </c>
      <c r="I109" s="30" t="str">
        <f>IFERROR(__xludf.DUMMYFUNCTION("""COMPUTED_VALUE"""),"Montreal Victoire")</f>
        <v>Montreal Victoire</v>
      </c>
      <c r="J109" s="38">
        <f>IFERROR(__xludf.DUMMYFUNCTION("""COMPUTED_VALUE"""),0.0)</f>
        <v>0</v>
      </c>
      <c r="K109" s="32" t="str">
        <f>IFERROR(__xludf.DUMMYFUNCTION("""COMPUTED_VALUE"""),"New York Sirens")</f>
        <v>New York Sirens</v>
      </c>
      <c r="L109" s="31" t="b">
        <f>IFERROR(__xludf.DUMMYFUNCTION("""COMPUTED_VALUE"""),TRUE)</f>
        <v>1</v>
      </c>
      <c r="M109" s="33">
        <f>IFERROR(__xludf.DUMMYFUNCTION("""COMPUTED_VALUE"""),45749.0)</f>
        <v>45749</v>
      </c>
      <c r="N109" s="31" t="b">
        <f>IFERROR(__xludf.DUMMYFUNCTION("""COMPUTED_VALUE"""),FALSE)</f>
        <v>0</v>
      </c>
      <c r="O109" s="18" t="str">
        <f t="shared" si="2"/>
        <v>Win</v>
      </c>
      <c r="P109" s="18">
        <f t="shared" si="3"/>
        <v>1</v>
      </c>
      <c r="Q109" s="18" t="str">
        <f t="array" ref="Q109">if($F109="","",if($F109&lt;&gt;$F108,VLOOKUP($F109,{Index_Team!$A$2:$A$33,Index_Team!$D$2:$D$33},2,FALSE),Q108))</f>
        <v/>
      </c>
      <c r="R109" s="18" t="str">
        <f t="array" ref="R109">if($F109="","",if($F109&lt;&gt;$F108,VLOOKUP($F109,{Index_Team!$A$2:$A$33,Index_Team!$E$2:$E$33},2,FALSE),R108))</f>
        <v/>
      </c>
      <c r="S109" s="18">
        <f t="shared" ref="S109:T109" si="118">if($F109="","",if($F109&lt;&gt;$F108,0,V108))</f>
        <v>26</v>
      </c>
      <c r="T109" s="18">
        <f t="shared" si="118"/>
        <v>-18</v>
      </c>
      <c r="U109" s="18">
        <f t="shared" si="5"/>
        <v>-6</v>
      </c>
      <c r="V109" s="18">
        <f t="shared" si="6"/>
        <v>27</v>
      </c>
      <c r="W109" s="18">
        <f t="shared" si="7"/>
        <v>-15</v>
      </c>
      <c r="X109" s="18">
        <f t="shared" si="8"/>
        <v>-5</v>
      </c>
      <c r="Y109" s="18" t="str">
        <f t="shared" si="9"/>
        <v>solid</v>
      </c>
      <c r="Z109" s="18">
        <f>IFERROR(__xludf.DUMMYFUNCTION("if($F109="""","""",count(filter($S$2:$S888,$S$2:$S888=$S109,$T$2:$T888=$T109,$V$2:$V888=$V109,$W$2:$W888=$W109)))"),1.0)</f>
        <v>1</v>
      </c>
      <c r="AA109" s="18">
        <f>IFERROR(__xludf.DUMMYFUNCTION("if($F109="""","""",1+Z109-count(filter($S109:$S888,$S109:$S888=$S109,$T109:$T888=$T109,$V109:$V888=$V109,$W109:$W888=$W109)))"),1.0)</f>
        <v>1</v>
      </c>
      <c r="AB109" s="18">
        <f>IFERROR(__xludf.DUMMYFUNCTION("if($F109="""","""",count(filter($S$2:$S888,$S$2:$S888=$S109,$T$2:$T888=$T109,$V$2:$V888=$V109,$W$2:$W888=$W109,$Q$2:$Q888=$Q109)))"),1.0)</f>
        <v>1</v>
      </c>
      <c r="AC109" s="18">
        <f>IFERROR(__xludf.DUMMYFUNCTION("if($F109="""","""",1+AB109-count(filter($S109:$S888,$S109:$S888=$S109,$T109:$T888=$T109,$V109:$V888=$V109,$W109:$W888=$W109,$Q109:$Q888=$Q109)))"),1.0)</f>
        <v>1</v>
      </c>
      <c r="AD109" s="18">
        <f>IFERROR(__xludf.DUMMYFUNCTION("if($F109="""","""",count(filter($S$2:$S888,$S$2:$S888=$S109,$T$2:$T888=$T109,$V$2:$V888=$V109,$W$2:$W888=$W109,$R$2:$R888=$R109)))"),1.0)</f>
        <v>1</v>
      </c>
      <c r="AE109" s="18">
        <f>IFERROR(__xludf.DUMMYFUNCTION("if($F109="""","""",1+AD109-count(filter($S109:$S888,$S109:$S888=$S109,$T109:$T888=$T109,$V109:$V888=$V109,$W109:$W888=$W109,$R109:$R888=$R109)))"),1.0)</f>
        <v>1</v>
      </c>
      <c r="AF109" s="18">
        <f t="shared" si="10"/>
        <v>1</v>
      </c>
      <c r="AG109" s="18">
        <f t="shared" si="11"/>
        <v>1</v>
      </c>
      <c r="AH109" s="18">
        <f t="shared" si="12"/>
        <v>0.7853981634</v>
      </c>
    </row>
    <row r="110">
      <c r="A110" s="29"/>
      <c r="B110" s="29"/>
      <c r="C110" s="29"/>
      <c r="D110" s="37"/>
      <c r="E110" s="29"/>
      <c r="F110" s="30" t="str">
        <f>IFERROR(__xludf.DUMMYFUNCTION("""COMPUTED_VALUE"""),"Ottawa Charge")</f>
        <v>Ottawa Charge</v>
      </c>
      <c r="G110" s="30" t="str">
        <f>IFERROR(__xludf.DUMMYFUNCTION("""COMPUTED_VALUE"""),"Ottawa Charge")</f>
        <v>Ottawa Charge</v>
      </c>
      <c r="H110" s="38">
        <f>IFERROR(__xludf.DUMMYFUNCTION("""COMPUTED_VALUE"""),3.0)</f>
        <v>3</v>
      </c>
      <c r="I110" s="30" t="str">
        <f>IFERROR(__xludf.DUMMYFUNCTION("""COMPUTED_VALUE"""),"Montreal Victoire")</f>
        <v>Montreal Victoire</v>
      </c>
      <c r="J110" s="38">
        <f>IFERROR(__xludf.DUMMYFUNCTION("""COMPUTED_VALUE"""),4.0)</f>
        <v>4</v>
      </c>
      <c r="K110" s="32" t="str">
        <f>IFERROR(__xludf.DUMMYFUNCTION("""COMPUTED_VALUE"""),"Montreal Victoire")</f>
        <v>Montreal Victoire</v>
      </c>
      <c r="L110" s="31" t="b">
        <f>IFERROR(__xludf.DUMMYFUNCTION("""COMPUTED_VALUE"""),TRUE)</f>
        <v>1</v>
      </c>
      <c r="M110" s="33">
        <f>IFERROR(__xludf.DUMMYFUNCTION("""COMPUTED_VALUE"""),45626.0)</f>
        <v>45626</v>
      </c>
      <c r="N110" s="31" t="b">
        <f>IFERROR(__xludf.DUMMYFUNCTION("""COMPUTED_VALUE"""),TRUE)</f>
        <v>1</v>
      </c>
      <c r="O110" s="18" t="str">
        <f t="shared" si="2"/>
        <v>Loss</v>
      </c>
      <c r="P110" s="18">
        <f t="shared" si="3"/>
        <v>5</v>
      </c>
      <c r="Q110" s="18" t="str">
        <f t="array" ref="Q110">if($F110="","",if($F110&lt;&gt;$F109,VLOOKUP($F110,{Index_Team!$A$2:$A$33,Index_Team!$D$2:$D$33},2,FALSE),Q109))</f>
        <v/>
      </c>
      <c r="R110" s="18" t="str">
        <f t="array" ref="R110">if($F110="","",if($F110&lt;&gt;$F109,VLOOKUP($F110,{Index_Team!$A$2:$A$33,Index_Team!$E$2:$E$33},2,FALSE),R109))</f>
        <v/>
      </c>
      <c r="S110" s="18">
        <f t="shared" ref="S110:T110" si="119">if($F110="","",if($F110&lt;&gt;$F109,0,V109))</f>
        <v>0</v>
      </c>
      <c r="T110" s="18">
        <f t="shared" si="119"/>
        <v>0</v>
      </c>
      <c r="U110" s="18">
        <f t="shared" si="5"/>
        <v>0</v>
      </c>
      <c r="V110" s="18">
        <f t="shared" si="6"/>
        <v>1</v>
      </c>
      <c r="W110" s="18">
        <f t="shared" si="7"/>
        <v>-1</v>
      </c>
      <c r="X110" s="18">
        <f t="shared" si="8"/>
        <v>-0.3333333333</v>
      </c>
      <c r="Y110" s="18" t="str">
        <f t="shared" si="9"/>
        <v>solid</v>
      </c>
      <c r="Z110" s="18">
        <f>IFERROR(__xludf.DUMMYFUNCTION("if($F110="""","""",count(filter($S$2:$S888,$S$2:$S888=$S110,$T$2:$T888=$T110,$V$2:$V888=$V110,$W$2:$W888=$W110)))"),2.0)</f>
        <v>2</v>
      </c>
      <c r="AA110" s="18">
        <f>IFERROR(__xludf.DUMMYFUNCTION("if($F110="""","""",1+Z110-count(filter($S110:$S888,$S110:$S888=$S110,$T110:$T888=$T110,$V110:$V888=$V110,$W110:$W888=$W110)))"),2.0)</f>
        <v>2</v>
      </c>
      <c r="AB110" s="18">
        <f>IFERROR(__xludf.DUMMYFUNCTION("if($F110="""","""",count(filter($S$2:$S888,$S$2:$S888=$S110,$T$2:$T888=$T110,$V$2:$V888=$V110,$W$2:$W888=$W110,$Q$2:$Q888=$Q110)))"),2.0)</f>
        <v>2</v>
      </c>
      <c r="AC110" s="18">
        <f>IFERROR(__xludf.DUMMYFUNCTION("if($F110="""","""",1+AB110-count(filter($S110:$S888,$S110:$S888=$S110,$T110:$T888=$T110,$V110:$V888=$V110,$W110:$W888=$W110,$Q110:$Q888=$Q110)))"),2.0)</f>
        <v>2</v>
      </c>
      <c r="AD110" s="18">
        <f>IFERROR(__xludf.DUMMYFUNCTION("if($F110="""","""",count(filter($S$2:$S888,$S$2:$S888=$S110,$T$2:$T888=$T110,$V$2:$V888=$V110,$W$2:$W888=$W110,$R$2:$R888=$R110)))"),2.0)</f>
        <v>2</v>
      </c>
      <c r="AE110" s="18">
        <f>IFERROR(__xludf.DUMMYFUNCTION("if($F110="""","""",1+AD110-count(filter($S110:$S888,$S110:$S888=$S110,$T110:$T888=$T110,$V110:$V888=$V110,$W110:$W888=$W110,$R110:$R888=$R110)))"),2.0)</f>
        <v>2</v>
      </c>
      <c r="AF110" s="18">
        <f t="shared" si="10"/>
        <v>1</v>
      </c>
      <c r="AG110" s="18">
        <f t="shared" si="11"/>
        <v>-0.3333333333</v>
      </c>
      <c r="AH110" s="18">
        <f t="shared" si="12"/>
        <v>0.3217505544</v>
      </c>
    </row>
    <row r="111">
      <c r="A111" s="29"/>
      <c r="B111" s="29"/>
      <c r="C111" s="29"/>
      <c r="D111" s="37"/>
      <c r="E111" s="29"/>
      <c r="F111" s="30" t="str">
        <f>IFERROR(__xludf.DUMMYFUNCTION("""COMPUTED_VALUE"""),"Ottawa Charge")</f>
        <v>Ottawa Charge</v>
      </c>
      <c r="G111" s="30" t="str">
        <f>IFERROR(__xludf.DUMMYFUNCTION("""COMPUTED_VALUE"""),"Toronto Sceptres")</f>
        <v>Toronto Sceptres</v>
      </c>
      <c r="H111" s="38">
        <f>IFERROR(__xludf.DUMMYFUNCTION("""COMPUTED_VALUE"""),2.0)</f>
        <v>2</v>
      </c>
      <c r="I111" s="30" t="str">
        <f>IFERROR(__xludf.DUMMYFUNCTION("""COMPUTED_VALUE"""),"Ottawa Charge")</f>
        <v>Ottawa Charge</v>
      </c>
      <c r="J111" s="38">
        <f>IFERROR(__xludf.DUMMYFUNCTION("""COMPUTED_VALUE"""),3.0)</f>
        <v>3</v>
      </c>
      <c r="K111" s="32" t="str">
        <f>IFERROR(__xludf.DUMMYFUNCTION("""COMPUTED_VALUE"""),"Ottawa Charge")</f>
        <v>Ottawa Charge</v>
      </c>
      <c r="L111" s="31" t="b">
        <f>IFERROR(__xludf.DUMMYFUNCTION("""COMPUTED_VALUE"""),TRUE)</f>
        <v>1</v>
      </c>
      <c r="M111" s="33">
        <f>IFERROR(__xludf.DUMMYFUNCTION("""COMPUTED_VALUE"""),45629.0)</f>
        <v>45629</v>
      </c>
      <c r="N111" s="31" t="b">
        <f>IFERROR(__xludf.DUMMYFUNCTION("""COMPUTED_VALUE"""),FALSE)</f>
        <v>0</v>
      </c>
      <c r="O111" s="18" t="str">
        <f t="shared" si="2"/>
        <v>Win</v>
      </c>
      <c r="P111" s="18">
        <f t="shared" si="3"/>
        <v>1</v>
      </c>
      <c r="Q111" s="18" t="str">
        <f t="array" ref="Q111">if($F111="","",if($F111&lt;&gt;$F110,VLOOKUP($F111,{Index_Team!$A$2:$A$33,Index_Team!$D$2:$D$33},2,FALSE),Q110))</f>
        <v/>
      </c>
      <c r="R111" s="18" t="str">
        <f t="array" ref="R111">if($F111="","",if($F111&lt;&gt;$F110,VLOOKUP($F111,{Index_Team!$A$2:$A$33,Index_Team!$E$2:$E$33},2,FALSE),R110))</f>
        <v/>
      </c>
      <c r="S111" s="18">
        <f t="shared" ref="S111:T111" si="120">if($F111="","",if($F111&lt;&gt;$F110,0,V110))</f>
        <v>1</v>
      </c>
      <c r="T111" s="18">
        <f t="shared" si="120"/>
        <v>-1</v>
      </c>
      <c r="U111" s="18">
        <f t="shared" si="5"/>
        <v>-0.3333333333</v>
      </c>
      <c r="V111" s="18">
        <f t="shared" si="6"/>
        <v>2</v>
      </c>
      <c r="W111" s="18">
        <f t="shared" si="7"/>
        <v>2</v>
      </c>
      <c r="X111" s="18">
        <f t="shared" si="8"/>
        <v>0.6666666667</v>
      </c>
      <c r="Y111" s="18" t="str">
        <f t="shared" si="9"/>
        <v>solid</v>
      </c>
      <c r="Z111" s="18">
        <f>IFERROR(__xludf.DUMMYFUNCTION("if($F111="""","""",count(filter($S$2:$S888,$S$2:$S888=$S111,$T$2:$T888=$T111,$V$2:$V888=$V111,$W$2:$W888=$W111)))"),2.0)</f>
        <v>2</v>
      </c>
      <c r="AA111" s="18">
        <f>IFERROR(__xludf.DUMMYFUNCTION("if($F111="""","""",1+Z111-count(filter($S111:$S888,$S111:$S888=$S111,$T111:$T888=$T111,$V111:$V888=$V111,$W111:$W888=$W111)))"),2.0)</f>
        <v>2</v>
      </c>
      <c r="AB111" s="18">
        <f>IFERROR(__xludf.DUMMYFUNCTION("if($F111="""","""",count(filter($S$2:$S888,$S$2:$S888=$S111,$T$2:$T888=$T111,$V$2:$V888=$V111,$W$2:$W888=$W111,$Q$2:$Q888=$Q111)))"),2.0)</f>
        <v>2</v>
      </c>
      <c r="AC111" s="18">
        <f>IFERROR(__xludf.DUMMYFUNCTION("if($F111="""","""",1+AB111-count(filter($S111:$S888,$S111:$S888=$S111,$T111:$T888=$T111,$V111:$V888=$V111,$W111:$W888=$W111,$Q111:$Q888=$Q111)))"),2.0)</f>
        <v>2</v>
      </c>
      <c r="AD111" s="18">
        <f>IFERROR(__xludf.DUMMYFUNCTION("if($F111="""","""",count(filter($S$2:$S888,$S$2:$S888=$S111,$T$2:$T888=$T111,$V$2:$V888=$V111,$W$2:$W888=$W111,$R$2:$R888=$R111)))"),2.0)</f>
        <v>2</v>
      </c>
      <c r="AE111" s="18">
        <f>IFERROR(__xludf.DUMMYFUNCTION("if($F111="""","""",1+AD111-count(filter($S111:$S888,$S111:$S888=$S111,$T111:$T888=$T111,$V111:$V888=$V111,$W111:$W888=$W111,$R111:$R888=$R111)))"),2.0)</f>
        <v>2</v>
      </c>
      <c r="AF111" s="18">
        <f t="shared" si="10"/>
        <v>1</v>
      </c>
      <c r="AG111" s="18">
        <f t="shared" si="11"/>
        <v>1</v>
      </c>
      <c r="AH111" s="18">
        <f t="shared" si="12"/>
        <v>0.7853981634</v>
      </c>
    </row>
    <row r="112">
      <c r="A112" s="29"/>
      <c r="B112" s="29"/>
      <c r="C112" s="29"/>
      <c r="D112" s="37"/>
      <c r="E112" s="29"/>
      <c r="F112" s="30" t="str">
        <f>IFERROR(__xludf.DUMMYFUNCTION("""COMPUTED_VALUE"""),"Ottawa Charge")</f>
        <v>Ottawa Charge</v>
      </c>
      <c r="G112" s="30" t="str">
        <f>IFERROR(__xludf.DUMMYFUNCTION("""COMPUTED_VALUE"""),"Montreal Victoire")</f>
        <v>Montreal Victoire</v>
      </c>
      <c r="H112" s="38">
        <f>IFERROR(__xludf.DUMMYFUNCTION("""COMPUTED_VALUE"""),2.0)</f>
        <v>2</v>
      </c>
      <c r="I112" s="30" t="str">
        <f>IFERROR(__xludf.DUMMYFUNCTION("""COMPUTED_VALUE"""),"Ottawa Charge")</f>
        <v>Ottawa Charge</v>
      </c>
      <c r="J112" s="38">
        <f>IFERROR(__xludf.DUMMYFUNCTION("""COMPUTED_VALUE"""),1.0)</f>
        <v>1</v>
      </c>
      <c r="K112" s="32" t="str">
        <f>IFERROR(__xludf.DUMMYFUNCTION("""COMPUTED_VALUE"""),"Montreal Victoire")</f>
        <v>Montreal Victoire</v>
      </c>
      <c r="L112" s="31" t="b">
        <f>IFERROR(__xludf.DUMMYFUNCTION("""COMPUTED_VALUE"""),TRUE)</f>
        <v>1</v>
      </c>
      <c r="M112" s="33">
        <f>IFERROR(__xludf.DUMMYFUNCTION("""COMPUTED_VALUE"""),45632.0)</f>
        <v>45632</v>
      </c>
      <c r="N112" s="31" t="b">
        <f>IFERROR(__xludf.DUMMYFUNCTION("""COMPUTED_VALUE"""),FALSE)</f>
        <v>0</v>
      </c>
      <c r="O112" s="18" t="str">
        <f t="shared" si="2"/>
        <v>Loss</v>
      </c>
      <c r="P112" s="18">
        <f t="shared" si="3"/>
        <v>2</v>
      </c>
      <c r="Q112" s="18" t="str">
        <f t="array" ref="Q112">if($F112="","",if($F112&lt;&gt;$F111,VLOOKUP($F112,{Index_Team!$A$2:$A$33,Index_Team!$D$2:$D$33},2,FALSE),Q111))</f>
        <v/>
      </c>
      <c r="R112" s="18" t="str">
        <f t="array" ref="R112">if($F112="","",if($F112&lt;&gt;$F111,VLOOKUP($F112,{Index_Team!$A$2:$A$33,Index_Team!$E$2:$E$33},2,FALSE),R111))</f>
        <v/>
      </c>
      <c r="S112" s="18">
        <f t="shared" ref="S112:T112" si="121">if($F112="","",if($F112&lt;&gt;$F111,0,V111))</f>
        <v>2</v>
      </c>
      <c r="T112" s="18">
        <f t="shared" si="121"/>
        <v>2</v>
      </c>
      <c r="U112" s="18">
        <f t="shared" si="5"/>
        <v>0.6666666667</v>
      </c>
      <c r="V112" s="18">
        <f t="shared" si="6"/>
        <v>3</v>
      </c>
      <c r="W112" s="18">
        <f t="shared" si="7"/>
        <v>-1</v>
      </c>
      <c r="X112" s="18">
        <f t="shared" si="8"/>
        <v>-0.3333333333</v>
      </c>
      <c r="Y112" s="18" t="str">
        <f t="shared" si="9"/>
        <v>solid</v>
      </c>
      <c r="Z112" s="18">
        <f>IFERROR(__xludf.DUMMYFUNCTION("if($F112="""","""",count(filter($S$2:$S888,$S$2:$S888=$S112,$T$2:$T888=$T112,$V$2:$V888=$V112,$W$2:$W888=$W112)))"),1.0)</f>
        <v>1</v>
      </c>
      <c r="AA112" s="18">
        <f>IFERROR(__xludf.DUMMYFUNCTION("if($F112="""","""",1+Z112-count(filter($S112:$S888,$S112:$S888=$S112,$T112:$T888=$T112,$V112:$V888=$V112,$W112:$W888=$W112)))"),1.0)</f>
        <v>1</v>
      </c>
      <c r="AB112" s="18">
        <f>IFERROR(__xludf.DUMMYFUNCTION("if($F112="""","""",count(filter($S$2:$S888,$S$2:$S888=$S112,$T$2:$T888=$T112,$V$2:$V888=$V112,$W$2:$W888=$W112,$Q$2:$Q888=$Q112)))"),1.0)</f>
        <v>1</v>
      </c>
      <c r="AC112" s="18">
        <f>IFERROR(__xludf.DUMMYFUNCTION("if($F112="""","""",1+AB112-count(filter($S112:$S888,$S112:$S888=$S112,$T112:$T888=$T112,$V112:$V888=$V112,$W112:$W888=$W112,$Q112:$Q888=$Q112)))"),1.0)</f>
        <v>1</v>
      </c>
      <c r="AD112" s="18">
        <f>IFERROR(__xludf.DUMMYFUNCTION("if($F112="""","""",count(filter($S$2:$S888,$S$2:$S888=$S112,$T$2:$T888=$T112,$V$2:$V888=$V112,$W$2:$W888=$W112,$R$2:$R888=$R112)))"),1.0)</f>
        <v>1</v>
      </c>
      <c r="AE112" s="18">
        <f>IFERROR(__xludf.DUMMYFUNCTION("if($F112="""","""",1+AD112-count(filter($S112:$S888,$S112:$S888=$S112,$T112:$T888=$T112,$V112:$V888=$V112,$W112:$W888=$W112,$R112:$R888=$R112)))"),1.0)</f>
        <v>1</v>
      </c>
      <c r="AF112" s="18">
        <f t="shared" si="10"/>
        <v>1</v>
      </c>
      <c r="AG112" s="18">
        <f t="shared" si="11"/>
        <v>-1</v>
      </c>
      <c r="AH112" s="18">
        <f t="shared" si="12"/>
        <v>0.7853981634</v>
      </c>
    </row>
    <row r="113">
      <c r="A113" s="29"/>
      <c r="B113" s="29"/>
      <c r="C113" s="29"/>
      <c r="D113" s="37"/>
      <c r="E113" s="29"/>
      <c r="F113" s="30" t="str">
        <f>IFERROR(__xludf.DUMMYFUNCTION("""COMPUTED_VALUE"""),"Ottawa Charge")</f>
        <v>Ottawa Charge</v>
      </c>
      <c r="G113" s="30" t="str">
        <f>IFERROR(__xludf.DUMMYFUNCTION("""COMPUTED_VALUE"""),"Ottawa Charge")</f>
        <v>Ottawa Charge</v>
      </c>
      <c r="H113" s="38">
        <f>IFERROR(__xludf.DUMMYFUNCTION("""COMPUTED_VALUE"""),2.0)</f>
        <v>2</v>
      </c>
      <c r="I113" s="30" t="str">
        <f>IFERROR(__xludf.DUMMYFUNCTION("""COMPUTED_VALUE"""),"Boston Fleet")</f>
        <v>Boston Fleet</v>
      </c>
      <c r="J113" s="38">
        <f>IFERROR(__xludf.DUMMYFUNCTION("""COMPUTED_VALUE"""),3.0)</f>
        <v>3</v>
      </c>
      <c r="K113" s="32" t="str">
        <f>IFERROR(__xludf.DUMMYFUNCTION("""COMPUTED_VALUE"""),"Boston Fleet")</f>
        <v>Boston Fleet</v>
      </c>
      <c r="L113" s="31" t="b">
        <f>IFERROR(__xludf.DUMMYFUNCTION("""COMPUTED_VALUE"""),TRUE)</f>
        <v>1</v>
      </c>
      <c r="M113" s="33">
        <f>IFERROR(__xludf.DUMMYFUNCTION("""COMPUTED_VALUE"""),45643.0)</f>
        <v>45643</v>
      </c>
      <c r="N113" s="31" t="b">
        <f>IFERROR(__xludf.DUMMYFUNCTION("""COMPUTED_VALUE"""),FALSE)</f>
        <v>0</v>
      </c>
      <c r="O113" s="18" t="str">
        <f t="shared" si="2"/>
        <v>Loss</v>
      </c>
      <c r="P113" s="18">
        <f t="shared" si="3"/>
        <v>2</v>
      </c>
      <c r="Q113" s="18" t="str">
        <f t="array" ref="Q113">if($F113="","",if($F113&lt;&gt;$F112,VLOOKUP($F113,{Index_Team!$A$2:$A$33,Index_Team!$D$2:$D$33},2,FALSE),Q112))</f>
        <v/>
      </c>
      <c r="R113" s="18" t="str">
        <f t="array" ref="R113">if($F113="","",if($F113&lt;&gt;$F112,VLOOKUP($F113,{Index_Team!$A$2:$A$33,Index_Team!$E$2:$E$33},2,FALSE),R112))</f>
        <v/>
      </c>
      <c r="S113" s="18">
        <f t="shared" ref="S113:T113" si="122">if($F113="","",if($F113&lt;&gt;$F112,0,V112))</f>
        <v>3</v>
      </c>
      <c r="T113" s="18">
        <f t="shared" si="122"/>
        <v>-1</v>
      </c>
      <c r="U113" s="18">
        <f t="shared" si="5"/>
        <v>-0.3333333333</v>
      </c>
      <c r="V113" s="18">
        <f t="shared" si="6"/>
        <v>4</v>
      </c>
      <c r="W113" s="18">
        <f t="shared" si="7"/>
        <v>-4</v>
      </c>
      <c r="X113" s="18">
        <f t="shared" si="8"/>
        <v>-1.333333333</v>
      </c>
      <c r="Y113" s="18" t="str">
        <f t="shared" si="9"/>
        <v>solid</v>
      </c>
      <c r="Z113" s="18">
        <f>IFERROR(__xludf.DUMMYFUNCTION("if($F113="""","""",count(filter($S$2:$S888,$S$2:$S888=$S113,$T$2:$T888=$T113,$V$2:$V888=$V113,$W$2:$W888=$W113)))"),1.0)</f>
        <v>1</v>
      </c>
      <c r="AA113" s="18">
        <f>IFERROR(__xludf.DUMMYFUNCTION("if($F113="""","""",1+Z113-count(filter($S113:$S888,$S113:$S888=$S113,$T113:$T888=$T113,$V113:$V888=$V113,$W113:$W888=$W113)))"),1.0)</f>
        <v>1</v>
      </c>
      <c r="AB113" s="18">
        <f>IFERROR(__xludf.DUMMYFUNCTION("if($F113="""","""",count(filter($S$2:$S888,$S$2:$S888=$S113,$T$2:$T888=$T113,$V$2:$V888=$V113,$W$2:$W888=$W113,$Q$2:$Q888=$Q113)))"),1.0)</f>
        <v>1</v>
      </c>
      <c r="AC113" s="18">
        <f>IFERROR(__xludf.DUMMYFUNCTION("if($F113="""","""",1+AB113-count(filter($S113:$S888,$S113:$S888=$S113,$T113:$T888=$T113,$V113:$V888=$V113,$W113:$W888=$W113,$Q113:$Q888=$Q113)))"),1.0)</f>
        <v>1</v>
      </c>
      <c r="AD113" s="18">
        <f>IFERROR(__xludf.DUMMYFUNCTION("if($F113="""","""",count(filter($S$2:$S888,$S$2:$S888=$S113,$T$2:$T888=$T113,$V$2:$V888=$V113,$W$2:$W888=$W113,$R$2:$R888=$R113)))"),1.0)</f>
        <v>1</v>
      </c>
      <c r="AE113" s="18">
        <f>IFERROR(__xludf.DUMMYFUNCTION("if($F113="""","""",1+AD113-count(filter($S113:$S888,$S113:$S888=$S113,$T113:$T888=$T113,$V113:$V888=$V113,$W113:$W888=$W113,$R113:$R888=$R113)))"),1.0)</f>
        <v>1</v>
      </c>
      <c r="AF113" s="18">
        <f t="shared" si="10"/>
        <v>1</v>
      </c>
      <c r="AG113" s="18">
        <f t="shared" si="11"/>
        <v>-1</v>
      </c>
      <c r="AH113" s="18">
        <f t="shared" si="12"/>
        <v>0.7853981634</v>
      </c>
    </row>
    <row r="114">
      <c r="A114" s="29"/>
      <c r="B114" s="29"/>
      <c r="C114" s="29"/>
      <c r="D114" s="37"/>
      <c r="E114" s="29"/>
      <c r="F114" s="30" t="str">
        <f>IFERROR(__xludf.DUMMYFUNCTION("""COMPUTED_VALUE"""),"Ottawa Charge")</f>
        <v>Ottawa Charge</v>
      </c>
      <c r="G114" s="30" t="str">
        <f>IFERROR(__xludf.DUMMYFUNCTION("""COMPUTED_VALUE"""),"Ottawa Charge")</f>
        <v>Ottawa Charge</v>
      </c>
      <c r="H114" s="38">
        <f>IFERROR(__xludf.DUMMYFUNCTION("""COMPUTED_VALUE"""),2.0)</f>
        <v>2</v>
      </c>
      <c r="I114" s="30" t="str">
        <f>IFERROR(__xludf.DUMMYFUNCTION("""COMPUTED_VALUE"""),"Minnesota Frost")</f>
        <v>Minnesota Frost</v>
      </c>
      <c r="J114" s="38">
        <f>IFERROR(__xludf.DUMMYFUNCTION("""COMPUTED_VALUE"""),5.0)</f>
        <v>5</v>
      </c>
      <c r="K114" s="32" t="str">
        <f>IFERROR(__xludf.DUMMYFUNCTION("""COMPUTED_VALUE"""),"Minnesota Frost")</f>
        <v>Minnesota Frost</v>
      </c>
      <c r="L114" s="31" t="b">
        <f>IFERROR(__xludf.DUMMYFUNCTION("""COMPUTED_VALUE"""),TRUE)</f>
        <v>1</v>
      </c>
      <c r="M114" s="33">
        <f>IFERROR(__xludf.DUMMYFUNCTION("""COMPUTED_VALUE"""),45645.0)</f>
        <v>45645</v>
      </c>
      <c r="N114" s="31" t="b">
        <f>IFERROR(__xludf.DUMMYFUNCTION("""COMPUTED_VALUE"""),FALSE)</f>
        <v>0</v>
      </c>
      <c r="O114" s="18" t="str">
        <f t="shared" si="2"/>
        <v>Loss</v>
      </c>
      <c r="P114" s="18">
        <f t="shared" si="3"/>
        <v>2</v>
      </c>
      <c r="Q114" s="18" t="str">
        <f t="array" ref="Q114">if($F114="","",if($F114&lt;&gt;$F113,VLOOKUP($F114,{Index_Team!$A$2:$A$33,Index_Team!$D$2:$D$33},2,FALSE),Q113))</f>
        <v/>
      </c>
      <c r="R114" s="18" t="str">
        <f t="array" ref="R114">if($F114="","",if($F114&lt;&gt;$F113,VLOOKUP($F114,{Index_Team!$A$2:$A$33,Index_Team!$E$2:$E$33},2,FALSE),R113))</f>
        <v/>
      </c>
      <c r="S114" s="18">
        <f t="shared" ref="S114:T114" si="123">if($F114="","",if($F114&lt;&gt;$F113,0,V113))</f>
        <v>4</v>
      </c>
      <c r="T114" s="18">
        <f t="shared" si="123"/>
        <v>-4</v>
      </c>
      <c r="U114" s="18">
        <f t="shared" si="5"/>
        <v>-1.333333333</v>
      </c>
      <c r="V114" s="18">
        <f t="shared" si="6"/>
        <v>5</v>
      </c>
      <c r="W114" s="18">
        <f t="shared" si="7"/>
        <v>-7</v>
      </c>
      <c r="X114" s="18">
        <f t="shared" si="8"/>
        <v>-2.333333333</v>
      </c>
      <c r="Y114" s="18" t="str">
        <f t="shared" si="9"/>
        <v>solid</v>
      </c>
      <c r="Z114" s="18">
        <f>IFERROR(__xludf.DUMMYFUNCTION("if($F114="""","""",count(filter($S$2:$S888,$S$2:$S888=$S114,$T$2:$T888=$T114,$V$2:$V888=$V114,$W$2:$W888=$W114)))"),1.0)</f>
        <v>1</v>
      </c>
      <c r="AA114" s="18">
        <f>IFERROR(__xludf.DUMMYFUNCTION("if($F114="""","""",1+Z114-count(filter($S114:$S888,$S114:$S888=$S114,$T114:$T888=$T114,$V114:$V888=$V114,$W114:$W888=$W114)))"),1.0)</f>
        <v>1</v>
      </c>
      <c r="AB114" s="18">
        <f>IFERROR(__xludf.DUMMYFUNCTION("if($F114="""","""",count(filter($S$2:$S888,$S$2:$S888=$S114,$T$2:$T888=$T114,$V$2:$V888=$V114,$W$2:$W888=$W114,$Q$2:$Q888=$Q114)))"),1.0)</f>
        <v>1</v>
      </c>
      <c r="AC114" s="18">
        <f>IFERROR(__xludf.DUMMYFUNCTION("if($F114="""","""",1+AB114-count(filter($S114:$S888,$S114:$S888=$S114,$T114:$T888=$T114,$V114:$V888=$V114,$W114:$W888=$W114,$Q114:$Q888=$Q114)))"),1.0)</f>
        <v>1</v>
      </c>
      <c r="AD114" s="18">
        <f>IFERROR(__xludf.DUMMYFUNCTION("if($F114="""","""",count(filter($S$2:$S888,$S$2:$S888=$S114,$T$2:$T888=$T114,$V$2:$V888=$V114,$W$2:$W888=$W114,$R$2:$R888=$R114)))"),1.0)</f>
        <v>1</v>
      </c>
      <c r="AE114" s="18">
        <f>IFERROR(__xludf.DUMMYFUNCTION("if($F114="""","""",1+AD114-count(filter($S114:$S888,$S114:$S888=$S114,$T114:$T888=$T114,$V114:$V888=$V114,$W114:$W888=$W114,$R114:$R888=$R114)))"),1.0)</f>
        <v>1</v>
      </c>
      <c r="AF114" s="18">
        <f t="shared" si="10"/>
        <v>1</v>
      </c>
      <c r="AG114" s="18">
        <f t="shared" si="11"/>
        <v>-1</v>
      </c>
      <c r="AH114" s="18">
        <f t="shared" si="12"/>
        <v>0.7853981634</v>
      </c>
    </row>
    <row r="115">
      <c r="A115" s="29"/>
      <c r="B115" s="29"/>
      <c r="C115" s="29"/>
      <c r="D115" s="37"/>
      <c r="E115" s="29"/>
      <c r="F115" s="30" t="str">
        <f>IFERROR(__xludf.DUMMYFUNCTION("""COMPUTED_VALUE"""),"Ottawa Charge")</f>
        <v>Ottawa Charge</v>
      </c>
      <c r="G115" s="30" t="str">
        <f>IFERROR(__xludf.DUMMYFUNCTION("""COMPUTED_VALUE"""),"Ottawa Charge")</f>
        <v>Ottawa Charge</v>
      </c>
      <c r="H115" s="38">
        <f>IFERROR(__xludf.DUMMYFUNCTION("""COMPUTED_VALUE"""),3.0)</f>
        <v>3</v>
      </c>
      <c r="I115" s="30" t="str">
        <f>IFERROR(__xludf.DUMMYFUNCTION("""COMPUTED_VALUE"""),"New York Sirens")</f>
        <v>New York Sirens</v>
      </c>
      <c r="J115" s="38">
        <f>IFERROR(__xludf.DUMMYFUNCTION("""COMPUTED_VALUE"""),1.0)</f>
        <v>1</v>
      </c>
      <c r="K115" s="32" t="str">
        <f>IFERROR(__xludf.DUMMYFUNCTION("""COMPUTED_VALUE"""),"Ottawa Charge")</f>
        <v>Ottawa Charge</v>
      </c>
      <c r="L115" s="31" t="b">
        <f>IFERROR(__xludf.DUMMYFUNCTION("""COMPUTED_VALUE"""),TRUE)</f>
        <v>1</v>
      </c>
      <c r="M115" s="33">
        <f>IFERROR(__xludf.DUMMYFUNCTION("""COMPUTED_VALUE"""),45655.0)</f>
        <v>45655</v>
      </c>
      <c r="N115" s="31" t="b">
        <f>IFERROR(__xludf.DUMMYFUNCTION("""COMPUTED_VALUE"""),FALSE)</f>
        <v>0</v>
      </c>
      <c r="O115" s="18" t="str">
        <f t="shared" si="2"/>
        <v>Win</v>
      </c>
      <c r="P115" s="18">
        <f t="shared" si="3"/>
        <v>1</v>
      </c>
      <c r="Q115" s="18" t="str">
        <f t="array" ref="Q115">if($F115="","",if($F115&lt;&gt;$F114,VLOOKUP($F115,{Index_Team!$A$2:$A$33,Index_Team!$D$2:$D$33},2,FALSE),Q114))</f>
        <v/>
      </c>
      <c r="R115" s="18" t="str">
        <f t="array" ref="R115">if($F115="","",if($F115&lt;&gt;$F114,VLOOKUP($F115,{Index_Team!$A$2:$A$33,Index_Team!$E$2:$E$33},2,FALSE),R114))</f>
        <v/>
      </c>
      <c r="S115" s="18">
        <f t="shared" ref="S115:T115" si="124">if($F115="","",if($F115&lt;&gt;$F114,0,V114))</f>
        <v>5</v>
      </c>
      <c r="T115" s="18">
        <f t="shared" si="124"/>
        <v>-7</v>
      </c>
      <c r="U115" s="18">
        <f t="shared" si="5"/>
        <v>-2.333333333</v>
      </c>
      <c r="V115" s="18">
        <f t="shared" si="6"/>
        <v>6</v>
      </c>
      <c r="W115" s="18">
        <f t="shared" si="7"/>
        <v>-4</v>
      </c>
      <c r="X115" s="18">
        <f t="shared" si="8"/>
        <v>-1.333333333</v>
      </c>
      <c r="Y115" s="18" t="str">
        <f t="shared" si="9"/>
        <v>solid</v>
      </c>
      <c r="Z115" s="18">
        <f>IFERROR(__xludf.DUMMYFUNCTION("if($F115="""","""",count(filter($S$2:$S888,$S$2:$S888=$S115,$T$2:$T888=$T115,$V$2:$V888=$V115,$W$2:$W888=$W115)))"),2.0)</f>
        <v>2</v>
      </c>
      <c r="AA115" s="18">
        <f>IFERROR(__xludf.DUMMYFUNCTION("if($F115="""","""",1+Z115-count(filter($S115:$S888,$S115:$S888=$S115,$T115:$T888=$T115,$V115:$V888=$V115,$W115:$W888=$W115)))"),1.0)</f>
        <v>1</v>
      </c>
      <c r="AB115" s="18">
        <f>IFERROR(__xludf.DUMMYFUNCTION("if($F115="""","""",count(filter($S$2:$S888,$S$2:$S888=$S115,$T$2:$T888=$T115,$V$2:$V888=$V115,$W$2:$W888=$W115,$Q$2:$Q888=$Q115)))"),2.0)</f>
        <v>2</v>
      </c>
      <c r="AC115" s="18">
        <f>IFERROR(__xludf.DUMMYFUNCTION("if($F115="""","""",1+AB115-count(filter($S115:$S888,$S115:$S888=$S115,$T115:$T888=$T115,$V115:$V888=$V115,$W115:$W888=$W115,$Q115:$Q888=$Q115)))"),1.0)</f>
        <v>1</v>
      </c>
      <c r="AD115" s="18">
        <f>IFERROR(__xludf.DUMMYFUNCTION("if($F115="""","""",count(filter($S$2:$S888,$S$2:$S888=$S115,$T$2:$T888=$T115,$V$2:$V888=$V115,$W$2:$W888=$W115,$R$2:$R888=$R115)))"),2.0)</f>
        <v>2</v>
      </c>
      <c r="AE115" s="18">
        <f>IFERROR(__xludf.DUMMYFUNCTION("if($F115="""","""",1+AD115-count(filter($S115:$S888,$S115:$S888=$S115,$T115:$T888=$T115,$V115:$V888=$V115,$W115:$W888=$W115,$R115:$R888=$R115)))"),1.0)</f>
        <v>1</v>
      </c>
      <c r="AF115" s="18">
        <f t="shared" si="10"/>
        <v>1</v>
      </c>
      <c r="AG115" s="18">
        <f t="shared" si="11"/>
        <v>1</v>
      </c>
      <c r="AH115" s="18">
        <f t="shared" si="12"/>
        <v>0.7853981634</v>
      </c>
    </row>
    <row r="116">
      <c r="A116" s="29"/>
      <c r="B116" s="29"/>
      <c r="C116" s="29"/>
      <c r="D116" s="37"/>
      <c r="E116" s="29"/>
      <c r="F116" s="32" t="str">
        <f>IFERROR(__xludf.DUMMYFUNCTION("""COMPUTED_VALUE"""),"Ottawa Charge")</f>
        <v>Ottawa Charge</v>
      </c>
      <c r="G116" s="32" t="str">
        <f>IFERROR(__xludf.DUMMYFUNCTION("""COMPUTED_VALUE"""),"Ottawa Charge")</f>
        <v>Ottawa Charge</v>
      </c>
      <c r="H116" s="38">
        <f>IFERROR(__xludf.DUMMYFUNCTION("""COMPUTED_VALUE"""),2.0)</f>
        <v>2</v>
      </c>
      <c r="I116" s="32" t="str">
        <f>IFERROR(__xludf.DUMMYFUNCTION("""COMPUTED_VALUE"""),"Toronto Sceptres")</f>
        <v>Toronto Sceptres</v>
      </c>
      <c r="J116" s="38">
        <f>IFERROR(__xludf.DUMMYFUNCTION("""COMPUTED_VALUE"""),1.0)</f>
        <v>1</v>
      </c>
      <c r="K116" s="32" t="str">
        <f>IFERROR(__xludf.DUMMYFUNCTION("""COMPUTED_VALUE"""),"Ottawa Charge")</f>
        <v>Ottawa Charge</v>
      </c>
      <c r="L116" s="31" t="b">
        <f>IFERROR(__xludf.DUMMYFUNCTION("""COMPUTED_VALUE"""),TRUE)</f>
        <v>1</v>
      </c>
      <c r="M116" s="40">
        <f>IFERROR(__xludf.DUMMYFUNCTION("""COMPUTED_VALUE"""),45657.0)</f>
        <v>45657</v>
      </c>
      <c r="N116" s="31" t="b">
        <f>IFERROR(__xludf.DUMMYFUNCTION("""COMPUTED_VALUE"""),FALSE)</f>
        <v>0</v>
      </c>
      <c r="O116" s="18" t="str">
        <f t="shared" si="2"/>
        <v>Win</v>
      </c>
      <c r="P116" s="18">
        <f t="shared" si="3"/>
        <v>1</v>
      </c>
      <c r="Q116" s="18" t="str">
        <f t="array" ref="Q116">if($F116="","",if($F116&lt;&gt;$F115,VLOOKUP($F116,{Index_Team!$A$2:$A$33,Index_Team!$D$2:$D$33},2,FALSE),Q115))</f>
        <v/>
      </c>
      <c r="R116" s="18" t="str">
        <f t="array" ref="R116">if($F116="","",if($F116&lt;&gt;$F115,VLOOKUP($F116,{Index_Team!$A$2:$A$33,Index_Team!$E$2:$E$33},2,FALSE),R115))</f>
        <v/>
      </c>
      <c r="S116" s="18">
        <f t="shared" ref="S116:T116" si="125">if($F116="","",if($F116&lt;&gt;$F115,0,V115))</f>
        <v>6</v>
      </c>
      <c r="T116" s="18">
        <f t="shared" si="125"/>
        <v>-4</v>
      </c>
      <c r="U116" s="18">
        <f t="shared" si="5"/>
        <v>-1.333333333</v>
      </c>
      <c r="V116" s="18">
        <f t="shared" si="6"/>
        <v>7</v>
      </c>
      <c r="W116" s="18">
        <f t="shared" si="7"/>
        <v>-1</v>
      </c>
      <c r="X116" s="18">
        <f t="shared" si="8"/>
        <v>-0.3333333333</v>
      </c>
      <c r="Y116" s="18" t="str">
        <f t="shared" si="9"/>
        <v>solid</v>
      </c>
      <c r="Z116" s="18">
        <f>IFERROR(__xludf.DUMMYFUNCTION("if($F116="""","""",count(filter($S$2:$S888,$S$2:$S888=$S116,$T$2:$T888=$T116,$V$2:$V888=$V116,$W$2:$W888=$W116)))"),1.0)</f>
        <v>1</v>
      </c>
      <c r="AA116" s="18">
        <f>IFERROR(__xludf.DUMMYFUNCTION("if($F116="""","""",1+Z116-count(filter($S116:$S888,$S116:$S888=$S116,$T116:$T888=$T116,$V116:$V888=$V116,$W116:$W888=$W116)))"),1.0)</f>
        <v>1</v>
      </c>
      <c r="AB116" s="18">
        <f>IFERROR(__xludf.DUMMYFUNCTION("if($F116="""","""",count(filter($S$2:$S888,$S$2:$S888=$S116,$T$2:$T888=$T116,$V$2:$V888=$V116,$W$2:$W888=$W116,$Q$2:$Q888=$Q116)))"),1.0)</f>
        <v>1</v>
      </c>
      <c r="AC116" s="18">
        <f>IFERROR(__xludf.DUMMYFUNCTION("if($F116="""","""",1+AB116-count(filter($S116:$S888,$S116:$S888=$S116,$T116:$T888=$T116,$V116:$V888=$V116,$W116:$W888=$W116,$Q116:$Q888=$Q116)))"),1.0)</f>
        <v>1</v>
      </c>
      <c r="AD116" s="18">
        <f>IFERROR(__xludf.DUMMYFUNCTION("if($F116="""","""",count(filter($S$2:$S888,$S$2:$S888=$S116,$T$2:$T888=$T116,$V$2:$V888=$V116,$W$2:$W888=$W116,$R$2:$R888=$R116)))"),1.0)</f>
        <v>1</v>
      </c>
      <c r="AE116" s="18">
        <f>IFERROR(__xludf.DUMMYFUNCTION("if($F116="""","""",1+AD116-count(filter($S116:$S888,$S116:$S888=$S116,$T116:$T888=$T116,$V116:$V888=$V116,$W116:$W888=$W116,$R116:$R888=$R116)))"),1.0)</f>
        <v>1</v>
      </c>
      <c r="AF116" s="18">
        <f t="shared" si="10"/>
        <v>1</v>
      </c>
      <c r="AG116" s="18">
        <f t="shared" si="11"/>
        <v>1</v>
      </c>
      <c r="AH116" s="18">
        <f t="shared" si="12"/>
        <v>0.7853981634</v>
      </c>
    </row>
    <row r="117">
      <c r="A117" s="29"/>
      <c r="B117" s="29"/>
      <c r="C117" s="29"/>
      <c r="D117" s="37"/>
      <c r="E117" s="29"/>
      <c r="F117" s="32" t="str">
        <f>IFERROR(__xludf.DUMMYFUNCTION("""COMPUTED_VALUE"""),"Ottawa Charge")</f>
        <v>Ottawa Charge</v>
      </c>
      <c r="G117" s="32" t="str">
        <f>IFERROR(__xludf.DUMMYFUNCTION("""COMPUTED_VALUE"""),"Ottawa Charge")</f>
        <v>Ottawa Charge</v>
      </c>
      <c r="H117" s="38">
        <f>IFERROR(__xludf.DUMMYFUNCTION("""COMPUTED_VALUE"""),3.0)</f>
        <v>3</v>
      </c>
      <c r="I117" s="32" t="str">
        <f>IFERROR(__xludf.DUMMYFUNCTION("""COMPUTED_VALUE"""),"New York Sirens")</f>
        <v>New York Sirens</v>
      </c>
      <c r="J117" s="38">
        <f>IFERROR(__xludf.DUMMYFUNCTION("""COMPUTED_VALUE"""),2.0)</f>
        <v>2</v>
      </c>
      <c r="K117" s="32" t="str">
        <f>IFERROR(__xludf.DUMMYFUNCTION("""COMPUTED_VALUE"""),"Ottawa Charge")</f>
        <v>Ottawa Charge</v>
      </c>
      <c r="L117" s="31" t="b">
        <f>IFERROR(__xludf.DUMMYFUNCTION("""COMPUTED_VALUE"""),TRUE)</f>
        <v>1</v>
      </c>
      <c r="M117" s="40">
        <f>IFERROR(__xludf.DUMMYFUNCTION("""COMPUTED_VALUE"""),45664.0)</f>
        <v>45664</v>
      </c>
      <c r="N117" s="31" t="b">
        <f>IFERROR(__xludf.DUMMYFUNCTION("""COMPUTED_VALUE"""),FALSE)</f>
        <v>0</v>
      </c>
      <c r="O117" s="18" t="str">
        <f t="shared" si="2"/>
        <v>Win</v>
      </c>
      <c r="P117" s="18">
        <f t="shared" si="3"/>
        <v>1</v>
      </c>
      <c r="Q117" s="18" t="str">
        <f t="array" ref="Q117">if($F117="","",if($F117&lt;&gt;$F116,VLOOKUP($F117,{Index_Team!$A$2:$A$33,Index_Team!$D$2:$D$33},2,FALSE),Q116))</f>
        <v/>
      </c>
      <c r="R117" s="18" t="str">
        <f t="array" ref="R117">if($F117="","",if($F117&lt;&gt;$F116,VLOOKUP($F117,{Index_Team!$A$2:$A$33,Index_Team!$E$2:$E$33},2,FALSE),R116))</f>
        <v/>
      </c>
      <c r="S117" s="18">
        <f t="shared" ref="S117:T117" si="126">if($F117="","",if($F117&lt;&gt;$F116,0,V116))</f>
        <v>7</v>
      </c>
      <c r="T117" s="18">
        <f t="shared" si="126"/>
        <v>-1</v>
      </c>
      <c r="U117" s="18">
        <f t="shared" si="5"/>
        <v>-0.3333333333</v>
      </c>
      <c r="V117" s="18">
        <f t="shared" si="6"/>
        <v>8</v>
      </c>
      <c r="W117" s="18">
        <f t="shared" si="7"/>
        <v>2</v>
      </c>
      <c r="X117" s="18">
        <f t="shared" si="8"/>
        <v>0.6666666667</v>
      </c>
      <c r="Y117" s="18" t="str">
        <f t="shared" si="9"/>
        <v>solid</v>
      </c>
      <c r="Z117" s="18">
        <f>IFERROR(__xludf.DUMMYFUNCTION("if($F117="""","""",count(filter($S$2:$S888,$S$2:$S888=$S117,$T$2:$T888=$T117,$V$2:$V888=$V117,$W$2:$W888=$W117)))"),1.0)</f>
        <v>1</v>
      </c>
      <c r="AA117" s="18">
        <f>IFERROR(__xludf.DUMMYFUNCTION("if($F117="""","""",1+Z117-count(filter($S117:$S888,$S117:$S888=$S117,$T117:$T888=$T117,$V117:$V888=$V117,$W117:$W888=$W117)))"),1.0)</f>
        <v>1</v>
      </c>
      <c r="AB117" s="18">
        <f>IFERROR(__xludf.DUMMYFUNCTION("if($F117="""","""",count(filter($S$2:$S888,$S$2:$S888=$S117,$T$2:$T888=$T117,$V$2:$V888=$V117,$W$2:$W888=$W117,$Q$2:$Q888=$Q117)))"),1.0)</f>
        <v>1</v>
      </c>
      <c r="AC117" s="18">
        <f>IFERROR(__xludf.DUMMYFUNCTION("if($F117="""","""",1+AB117-count(filter($S117:$S888,$S117:$S888=$S117,$T117:$T888=$T117,$V117:$V888=$V117,$W117:$W888=$W117,$Q117:$Q888=$Q117)))"),1.0)</f>
        <v>1</v>
      </c>
      <c r="AD117" s="18">
        <f>IFERROR(__xludf.DUMMYFUNCTION("if($F117="""","""",count(filter($S$2:$S888,$S$2:$S888=$S117,$T$2:$T888=$T117,$V$2:$V888=$V117,$W$2:$W888=$W117,$R$2:$R888=$R117)))"),1.0)</f>
        <v>1</v>
      </c>
      <c r="AE117" s="18">
        <f>IFERROR(__xludf.DUMMYFUNCTION("if($F117="""","""",1+AD117-count(filter($S117:$S888,$S117:$S888=$S117,$T117:$T888=$T117,$V117:$V888=$V117,$W117:$W888=$W117,$R117:$R888=$R117)))"),1.0)</f>
        <v>1</v>
      </c>
      <c r="AF117" s="18">
        <f t="shared" si="10"/>
        <v>1</v>
      </c>
      <c r="AG117" s="18">
        <f t="shared" si="11"/>
        <v>1</v>
      </c>
      <c r="AH117" s="18">
        <f t="shared" si="12"/>
        <v>0.7853981634</v>
      </c>
    </row>
    <row r="118">
      <c r="A118" s="29"/>
      <c r="B118" s="29"/>
      <c r="C118" s="29"/>
      <c r="D118" s="37"/>
      <c r="E118" s="29"/>
      <c r="F118" s="30" t="str">
        <f>IFERROR(__xludf.DUMMYFUNCTION("""COMPUTED_VALUE"""),"Ottawa Charge")</f>
        <v>Ottawa Charge</v>
      </c>
      <c r="G118" s="30" t="str">
        <f>IFERROR(__xludf.DUMMYFUNCTION("""COMPUTED_VALUE"""),"Boston Fleet")</f>
        <v>Boston Fleet</v>
      </c>
      <c r="H118" s="38">
        <f>IFERROR(__xludf.DUMMYFUNCTION("""COMPUTED_VALUE"""),2.0)</f>
        <v>2</v>
      </c>
      <c r="I118" s="30" t="str">
        <f>IFERROR(__xludf.DUMMYFUNCTION("""COMPUTED_VALUE"""),"Ottawa Charge")</f>
        <v>Ottawa Charge</v>
      </c>
      <c r="J118" s="38">
        <f>IFERROR(__xludf.DUMMYFUNCTION("""COMPUTED_VALUE"""),1.0)</f>
        <v>1</v>
      </c>
      <c r="K118" s="32" t="str">
        <f>IFERROR(__xludf.DUMMYFUNCTION("""COMPUTED_VALUE"""),"Boston Fleet")</f>
        <v>Boston Fleet</v>
      </c>
      <c r="L118" s="31" t="b">
        <f>IFERROR(__xludf.DUMMYFUNCTION("""COMPUTED_VALUE"""),TRUE)</f>
        <v>1</v>
      </c>
      <c r="M118" s="33">
        <f>IFERROR(__xludf.DUMMYFUNCTION("""COMPUTED_VALUE"""),45668.0)</f>
        <v>45668</v>
      </c>
      <c r="N118" s="31" t="b">
        <f>IFERROR(__xludf.DUMMYFUNCTION("""COMPUTED_VALUE"""),TRUE)</f>
        <v>1</v>
      </c>
      <c r="O118" s="18" t="str">
        <f t="shared" si="2"/>
        <v>Loss</v>
      </c>
      <c r="P118" s="18">
        <f t="shared" si="3"/>
        <v>5</v>
      </c>
      <c r="Q118" s="18" t="str">
        <f t="array" ref="Q118">if($F118="","",if($F118&lt;&gt;$F117,VLOOKUP($F118,{Index_Team!$A$2:$A$33,Index_Team!$D$2:$D$33},2,FALSE),Q117))</f>
        <v/>
      </c>
      <c r="R118" s="18" t="str">
        <f t="array" ref="R118">if($F118="","",if($F118&lt;&gt;$F117,VLOOKUP($F118,{Index_Team!$A$2:$A$33,Index_Team!$E$2:$E$33},2,FALSE),R117))</f>
        <v/>
      </c>
      <c r="S118" s="18">
        <f t="shared" ref="S118:T118" si="127">if($F118="","",if($F118&lt;&gt;$F117,0,V117))</f>
        <v>8</v>
      </c>
      <c r="T118" s="18">
        <f t="shared" si="127"/>
        <v>2</v>
      </c>
      <c r="U118" s="18">
        <f t="shared" si="5"/>
        <v>0.6666666667</v>
      </c>
      <c r="V118" s="18">
        <f t="shared" si="6"/>
        <v>9</v>
      </c>
      <c r="W118" s="18">
        <f t="shared" si="7"/>
        <v>1</v>
      </c>
      <c r="X118" s="18">
        <f t="shared" si="8"/>
        <v>0.3333333333</v>
      </c>
      <c r="Y118" s="18" t="str">
        <f t="shared" si="9"/>
        <v>solid</v>
      </c>
      <c r="Z118" s="18">
        <f>IFERROR(__xludf.DUMMYFUNCTION("if($F118="""","""",count(filter($S$2:$S888,$S$2:$S888=$S118,$T$2:$T888=$T118,$V$2:$V888=$V118,$W$2:$W888=$W118)))"),1.0)</f>
        <v>1</v>
      </c>
      <c r="AA118" s="18">
        <f>IFERROR(__xludf.DUMMYFUNCTION("if($F118="""","""",1+Z118-count(filter($S118:$S888,$S118:$S888=$S118,$T118:$T888=$T118,$V118:$V888=$V118,$W118:$W888=$W118)))"),1.0)</f>
        <v>1</v>
      </c>
      <c r="AB118" s="18">
        <f>IFERROR(__xludf.DUMMYFUNCTION("if($F118="""","""",count(filter($S$2:$S888,$S$2:$S888=$S118,$T$2:$T888=$T118,$V$2:$V888=$V118,$W$2:$W888=$W118,$Q$2:$Q888=$Q118)))"),1.0)</f>
        <v>1</v>
      </c>
      <c r="AC118" s="18">
        <f>IFERROR(__xludf.DUMMYFUNCTION("if($F118="""","""",1+AB118-count(filter($S118:$S888,$S118:$S888=$S118,$T118:$T888=$T118,$V118:$V888=$V118,$W118:$W888=$W118,$Q118:$Q888=$Q118)))"),1.0)</f>
        <v>1</v>
      </c>
      <c r="AD118" s="18">
        <f>IFERROR(__xludf.DUMMYFUNCTION("if($F118="""","""",count(filter($S$2:$S888,$S$2:$S888=$S118,$T$2:$T888=$T118,$V$2:$V888=$V118,$W$2:$W888=$W118,$R$2:$R888=$R118)))"),1.0)</f>
        <v>1</v>
      </c>
      <c r="AE118" s="18">
        <f>IFERROR(__xludf.DUMMYFUNCTION("if($F118="""","""",1+AD118-count(filter($S118:$S888,$S118:$S888=$S118,$T118:$T888=$T118,$V118:$V888=$V118,$W118:$W888=$W118,$R118:$R888=$R118)))"),1.0)</f>
        <v>1</v>
      </c>
      <c r="AF118" s="18">
        <f t="shared" si="10"/>
        <v>1</v>
      </c>
      <c r="AG118" s="18">
        <f t="shared" si="11"/>
        <v>-0.3333333333</v>
      </c>
      <c r="AH118" s="18">
        <f t="shared" si="12"/>
        <v>0.3217505544</v>
      </c>
    </row>
    <row r="119">
      <c r="A119" s="29"/>
      <c r="B119" s="29"/>
      <c r="C119" s="29"/>
      <c r="D119" s="37"/>
      <c r="E119" s="29"/>
      <c r="F119" s="30" t="str">
        <f>IFERROR(__xludf.DUMMYFUNCTION("""COMPUTED_VALUE"""),"Ottawa Charge")</f>
        <v>Ottawa Charge</v>
      </c>
      <c r="G119" s="30" t="str">
        <f>IFERROR(__xludf.DUMMYFUNCTION("""COMPUTED_VALUE"""),"Toronto Sceptres")</f>
        <v>Toronto Sceptres</v>
      </c>
      <c r="H119" s="38">
        <f>IFERROR(__xludf.DUMMYFUNCTION("""COMPUTED_VALUE"""),4.0)</f>
        <v>4</v>
      </c>
      <c r="I119" s="30" t="str">
        <f>IFERROR(__xludf.DUMMYFUNCTION("""COMPUTED_VALUE"""),"Ottawa Charge")</f>
        <v>Ottawa Charge</v>
      </c>
      <c r="J119" s="38">
        <f>IFERROR(__xludf.DUMMYFUNCTION("""COMPUTED_VALUE"""),2.0)</f>
        <v>2</v>
      </c>
      <c r="K119" s="32" t="str">
        <f>IFERROR(__xludf.DUMMYFUNCTION("""COMPUTED_VALUE"""),"Toronto Sceptres")</f>
        <v>Toronto Sceptres</v>
      </c>
      <c r="L119" s="31" t="b">
        <f>IFERROR(__xludf.DUMMYFUNCTION("""COMPUTED_VALUE"""),TRUE)</f>
        <v>1</v>
      </c>
      <c r="M119" s="33">
        <f>IFERROR(__xludf.DUMMYFUNCTION("""COMPUTED_VALUE"""),45671.0)</f>
        <v>45671</v>
      </c>
      <c r="N119" s="31" t="b">
        <f>IFERROR(__xludf.DUMMYFUNCTION("""COMPUTED_VALUE"""),FALSE)</f>
        <v>0</v>
      </c>
      <c r="O119" s="18" t="str">
        <f t="shared" si="2"/>
        <v>Loss</v>
      </c>
      <c r="P119" s="18">
        <f t="shared" si="3"/>
        <v>2</v>
      </c>
      <c r="Q119" s="18" t="str">
        <f t="array" ref="Q119">if($F119="","",if($F119&lt;&gt;$F118,VLOOKUP($F119,{Index_Team!$A$2:$A$33,Index_Team!$D$2:$D$33},2,FALSE),Q118))</f>
        <v/>
      </c>
      <c r="R119" s="18" t="str">
        <f t="array" ref="R119">if($F119="","",if($F119&lt;&gt;$F118,VLOOKUP($F119,{Index_Team!$A$2:$A$33,Index_Team!$E$2:$E$33},2,FALSE),R118))</f>
        <v/>
      </c>
      <c r="S119" s="18">
        <f t="shared" ref="S119:T119" si="128">if($F119="","",if($F119&lt;&gt;$F118,0,V118))</f>
        <v>9</v>
      </c>
      <c r="T119" s="18">
        <f t="shared" si="128"/>
        <v>1</v>
      </c>
      <c r="U119" s="18">
        <f t="shared" si="5"/>
        <v>0.3333333333</v>
      </c>
      <c r="V119" s="18">
        <f t="shared" si="6"/>
        <v>10</v>
      </c>
      <c r="W119" s="18">
        <f t="shared" si="7"/>
        <v>-2</v>
      </c>
      <c r="X119" s="18">
        <f t="shared" si="8"/>
        <v>-0.6666666667</v>
      </c>
      <c r="Y119" s="18" t="str">
        <f t="shared" si="9"/>
        <v>solid</v>
      </c>
      <c r="Z119" s="18">
        <f>IFERROR(__xludf.DUMMYFUNCTION("if($F119="""","""",count(filter($S$2:$S888,$S$2:$S888=$S119,$T$2:$T888=$T119,$V$2:$V888=$V119,$W$2:$W888=$W119)))"),1.0)</f>
        <v>1</v>
      </c>
      <c r="AA119" s="18">
        <f>IFERROR(__xludf.DUMMYFUNCTION("if($F119="""","""",1+Z119-count(filter($S119:$S888,$S119:$S888=$S119,$T119:$T888=$T119,$V119:$V888=$V119,$W119:$W888=$W119)))"),1.0)</f>
        <v>1</v>
      </c>
      <c r="AB119" s="18">
        <f>IFERROR(__xludf.DUMMYFUNCTION("if($F119="""","""",count(filter($S$2:$S888,$S$2:$S888=$S119,$T$2:$T888=$T119,$V$2:$V888=$V119,$W$2:$W888=$W119,$Q$2:$Q888=$Q119)))"),1.0)</f>
        <v>1</v>
      </c>
      <c r="AC119" s="18">
        <f>IFERROR(__xludf.DUMMYFUNCTION("if($F119="""","""",1+AB119-count(filter($S119:$S888,$S119:$S888=$S119,$T119:$T888=$T119,$V119:$V888=$V119,$W119:$W888=$W119,$Q119:$Q888=$Q119)))"),1.0)</f>
        <v>1</v>
      </c>
      <c r="AD119" s="18">
        <f>IFERROR(__xludf.DUMMYFUNCTION("if($F119="""","""",count(filter($S$2:$S888,$S$2:$S888=$S119,$T$2:$T888=$T119,$V$2:$V888=$V119,$W$2:$W888=$W119,$R$2:$R888=$R119)))"),1.0)</f>
        <v>1</v>
      </c>
      <c r="AE119" s="18">
        <f>IFERROR(__xludf.DUMMYFUNCTION("if($F119="""","""",1+AD119-count(filter($S119:$S888,$S119:$S888=$S119,$T119:$T888=$T119,$V119:$V888=$V119,$W119:$W888=$W119,$R119:$R888=$R119)))"),1.0)</f>
        <v>1</v>
      </c>
      <c r="AF119" s="18">
        <f t="shared" si="10"/>
        <v>1</v>
      </c>
      <c r="AG119" s="18">
        <f t="shared" si="11"/>
        <v>-1</v>
      </c>
      <c r="AH119" s="18">
        <f t="shared" si="12"/>
        <v>0.7853981634</v>
      </c>
    </row>
    <row r="120">
      <c r="A120" s="29"/>
      <c r="B120" s="29"/>
      <c r="C120" s="29"/>
      <c r="D120" s="37"/>
      <c r="E120" s="29"/>
      <c r="F120" s="30" t="str">
        <f>IFERROR(__xludf.DUMMYFUNCTION("""COMPUTED_VALUE"""),"Ottawa Charge")</f>
        <v>Ottawa Charge</v>
      </c>
      <c r="G120" s="30" t="str">
        <f>IFERROR(__xludf.DUMMYFUNCTION("""COMPUTED_VALUE"""),"Ottawa Charge")</f>
        <v>Ottawa Charge</v>
      </c>
      <c r="H120" s="38">
        <f>IFERROR(__xludf.DUMMYFUNCTION("""COMPUTED_VALUE"""),1.0)</f>
        <v>1</v>
      </c>
      <c r="I120" s="30" t="str">
        <f>IFERROR(__xludf.DUMMYFUNCTION("""COMPUTED_VALUE"""),"Montreal Victoire")</f>
        <v>Montreal Victoire</v>
      </c>
      <c r="J120" s="38">
        <f>IFERROR(__xludf.DUMMYFUNCTION("""COMPUTED_VALUE"""),2.0)</f>
        <v>2</v>
      </c>
      <c r="K120" s="32" t="str">
        <f>IFERROR(__xludf.DUMMYFUNCTION("""COMPUTED_VALUE"""),"Montreal Victoire")</f>
        <v>Montreal Victoire</v>
      </c>
      <c r="L120" s="31" t="b">
        <f>IFERROR(__xludf.DUMMYFUNCTION("""COMPUTED_VALUE"""),TRUE)</f>
        <v>1</v>
      </c>
      <c r="M120" s="33">
        <f>IFERROR(__xludf.DUMMYFUNCTION("""COMPUTED_VALUE"""),45676.0)</f>
        <v>45676</v>
      </c>
      <c r="N120" s="31" t="b">
        <f>IFERROR(__xludf.DUMMYFUNCTION("""COMPUTED_VALUE"""),FALSE)</f>
        <v>0</v>
      </c>
      <c r="O120" s="18" t="str">
        <f t="shared" si="2"/>
        <v>Loss</v>
      </c>
      <c r="P120" s="18">
        <f t="shared" si="3"/>
        <v>2</v>
      </c>
      <c r="Q120" s="18" t="str">
        <f t="array" ref="Q120">if($F120="","",if($F120&lt;&gt;$F119,VLOOKUP($F120,{Index_Team!$A$2:$A$33,Index_Team!$D$2:$D$33},2,FALSE),Q119))</f>
        <v/>
      </c>
      <c r="R120" s="18" t="str">
        <f t="array" ref="R120">if($F120="","",if($F120&lt;&gt;$F119,VLOOKUP($F120,{Index_Team!$A$2:$A$33,Index_Team!$E$2:$E$33},2,FALSE),R119))</f>
        <v/>
      </c>
      <c r="S120" s="18">
        <f t="shared" ref="S120:T120" si="129">if($F120="","",if($F120&lt;&gt;$F119,0,V119))</f>
        <v>10</v>
      </c>
      <c r="T120" s="18">
        <f t="shared" si="129"/>
        <v>-2</v>
      </c>
      <c r="U120" s="18">
        <f t="shared" si="5"/>
        <v>-0.6666666667</v>
      </c>
      <c r="V120" s="18">
        <f t="shared" si="6"/>
        <v>11</v>
      </c>
      <c r="W120" s="18">
        <f t="shared" si="7"/>
        <v>-5</v>
      </c>
      <c r="X120" s="18">
        <f t="shared" si="8"/>
        <v>-1.666666667</v>
      </c>
      <c r="Y120" s="18" t="str">
        <f t="shared" si="9"/>
        <v>solid</v>
      </c>
      <c r="Z120" s="18">
        <f>IFERROR(__xludf.DUMMYFUNCTION("if($F120="""","""",count(filter($S$2:$S888,$S$2:$S888=$S120,$T$2:$T888=$T120,$V$2:$V888=$V120,$W$2:$W888=$W120)))"),1.0)</f>
        <v>1</v>
      </c>
      <c r="AA120" s="18">
        <f>IFERROR(__xludf.DUMMYFUNCTION("if($F120="""","""",1+Z120-count(filter($S120:$S888,$S120:$S888=$S120,$T120:$T888=$T120,$V120:$V888=$V120,$W120:$W888=$W120)))"),1.0)</f>
        <v>1</v>
      </c>
      <c r="AB120" s="18">
        <f>IFERROR(__xludf.DUMMYFUNCTION("if($F120="""","""",count(filter($S$2:$S888,$S$2:$S888=$S120,$T$2:$T888=$T120,$V$2:$V888=$V120,$W$2:$W888=$W120,$Q$2:$Q888=$Q120)))"),1.0)</f>
        <v>1</v>
      </c>
      <c r="AC120" s="18">
        <f>IFERROR(__xludf.DUMMYFUNCTION("if($F120="""","""",1+AB120-count(filter($S120:$S888,$S120:$S888=$S120,$T120:$T888=$T120,$V120:$V888=$V120,$W120:$W888=$W120,$Q120:$Q888=$Q120)))"),1.0)</f>
        <v>1</v>
      </c>
      <c r="AD120" s="18">
        <f>IFERROR(__xludf.DUMMYFUNCTION("if($F120="""","""",count(filter($S$2:$S888,$S$2:$S888=$S120,$T$2:$T888=$T120,$V$2:$V888=$V120,$W$2:$W888=$W120,$R$2:$R888=$R120)))"),1.0)</f>
        <v>1</v>
      </c>
      <c r="AE120" s="18">
        <f>IFERROR(__xludf.DUMMYFUNCTION("if($F120="""","""",1+AD120-count(filter($S120:$S888,$S120:$S888=$S120,$T120:$T888=$T120,$V120:$V888=$V120,$W120:$W888=$W120,$R120:$R888=$R120)))"),1.0)</f>
        <v>1</v>
      </c>
      <c r="AF120" s="18">
        <f t="shared" si="10"/>
        <v>1</v>
      </c>
      <c r="AG120" s="18">
        <f t="shared" si="11"/>
        <v>-1</v>
      </c>
      <c r="AH120" s="18">
        <f t="shared" si="12"/>
        <v>0.7853981634</v>
      </c>
    </row>
    <row r="121">
      <c r="A121" s="29"/>
      <c r="B121" s="29"/>
      <c r="C121" s="29"/>
      <c r="D121" s="37"/>
      <c r="E121" s="29"/>
      <c r="F121" s="30" t="str">
        <f>IFERROR(__xludf.DUMMYFUNCTION("""COMPUTED_VALUE"""),"Ottawa Charge")</f>
        <v>Ottawa Charge</v>
      </c>
      <c r="G121" s="30" t="str">
        <f>IFERROR(__xludf.DUMMYFUNCTION("""COMPUTED_VALUE"""),"Ottawa Charge")</f>
        <v>Ottawa Charge</v>
      </c>
      <c r="H121" s="38">
        <f>IFERROR(__xludf.DUMMYFUNCTION("""COMPUTED_VALUE"""),1.0)</f>
        <v>1</v>
      </c>
      <c r="I121" s="30" t="str">
        <f>IFERROR(__xludf.DUMMYFUNCTION("""COMPUTED_VALUE"""),"Minnesota Frost")</f>
        <v>Minnesota Frost</v>
      </c>
      <c r="J121" s="38">
        <f>IFERROR(__xludf.DUMMYFUNCTION("""COMPUTED_VALUE"""),0.0)</f>
        <v>0</v>
      </c>
      <c r="K121" s="32" t="str">
        <f>IFERROR(__xludf.DUMMYFUNCTION("""COMPUTED_VALUE"""),"Ottawa Charge")</f>
        <v>Ottawa Charge</v>
      </c>
      <c r="L121" s="31" t="b">
        <f>IFERROR(__xludf.DUMMYFUNCTION("""COMPUTED_VALUE"""),TRUE)</f>
        <v>1</v>
      </c>
      <c r="M121" s="33">
        <f>IFERROR(__xludf.DUMMYFUNCTION("""COMPUTED_VALUE"""),45678.0)</f>
        <v>45678</v>
      </c>
      <c r="N121" s="31" t="b">
        <f>IFERROR(__xludf.DUMMYFUNCTION("""COMPUTED_VALUE"""),FALSE)</f>
        <v>0</v>
      </c>
      <c r="O121" s="18" t="str">
        <f t="shared" si="2"/>
        <v>Win</v>
      </c>
      <c r="P121" s="18">
        <f t="shared" si="3"/>
        <v>1</v>
      </c>
      <c r="Q121" s="18" t="str">
        <f t="array" ref="Q121">if($F121="","",if($F121&lt;&gt;$F120,VLOOKUP($F121,{Index_Team!$A$2:$A$33,Index_Team!$D$2:$D$33},2,FALSE),Q120))</f>
        <v/>
      </c>
      <c r="R121" s="18" t="str">
        <f t="array" ref="R121">if($F121="","",if($F121&lt;&gt;$F120,VLOOKUP($F121,{Index_Team!$A$2:$A$33,Index_Team!$E$2:$E$33},2,FALSE),R120))</f>
        <v/>
      </c>
      <c r="S121" s="18">
        <f t="shared" ref="S121:T121" si="130">if($F121="","",if($F121&lt;&gt;$F120,0,V120))</f>
        <v>11</v>
      </c>
      <c r="T121" s="18">
        <f t="shared" si="130"/>
        <v>-5</v>
      </c>
      <c r="U121" s="18">
        <f t="shared" si="5"/>
        <v>-1.666666667</v>
      </c>
      <c r="V121" s="18">
        <f t="shared" si="6"/>
        <v>12</v>
      </c>
      <c r="W121" s="18">
        <f t="shared" si="7"/>
        <v>-2</v>
      </c>
      <c r="X121" s="18">
        <f t="shared" si="8"/>
        <v>-0.6666666667</v>
      </c>
      <c r="Y121" s="18" t="str">
        <f t="shared" si="9"/>
        <v>solid</v>
      </c>
      <c r="Z121" s="18">
        <f>IFERROR(__xludf.DUMMYFUNCTION("if($F121="""","""",count(filter($S$2:$S888,$S$2:$S888=$S121,$T$2:$T888=$T121,$V$2:$V888=$V121,$W$2:$W888=$W121)))"),1.0)</f>
        <v>1</v>
      </c>
      <c r="AA121" s="18">
        <f>IFERROR(__xludf.DUMMYFUNCTION("if($F121="""","""",1+Z121-count(filter($S121:$S888,$S121:$S888=$S121,$T121:$T888=$T121,$V121:$V888=$V121,$W121:$W888=$W121)))"),1.0)</f>
        <v>1</v>
      </c>
      <c r="AB121" s="18">
        <f>IFERROR(__xludf.DUMMYFUNCTION("if($F121="""","""",count(filter($S$2:$S888,$S$2:$S888=$S121,$T$2:$T888=$T121,$V$2:$V888=$V121,$W$2:$W888=$W121,$Q$2:$Q888=$Q121)))"),1.0)</f>
        <v>1</v>
      </c>
      <c r="AC121" s="18">
        <f>IFERROR(__xludf.DUMMYFUNCTION("if($F121="""","""",1+AB121-count(filter($S121:$S888,$S121:$S888=$S121,$T121:$T888=$T121,$V121:$V888=$V121,$W121:$W888=$W121,$Q121:$Q888=$Q121)))"),1.0)</f>
        <v>1</v>
      </c>
      <c r="AD121" s="18">
        <f>IFERROR(__xludf.DUMMYFUNCTION("if($F121="""","""",count(filter($S$2:$S888,$S$2:$S888=$S121,$T$2:$T888=$T121,$V$2:$V888=$V121,$W$2:$W888=$W121,$R$2:$R888=$R121)))"),1.0)</f>
        <v>1</v>
      </c>
      <c r="AE121" s="18">
        <f>IFERROR(__xludf.DUMMYFUNCTION("if($F121="""","""",1+AD121-count(filter($S121:$S888,$S121:$S888=$S121,$T121:$T888=$T121,$V121:$V888=$V121,$W121:$W888=$W121,$R121:$R888=$R121)))"),1.0)</f>
        <v>1</v>
      </c>
      <c r="AF121" s="18">
        <f t="shared" si="10"/>
        <v>1</v>
      </c>
      <c r="AG121" s="18">
        <f t="shared" si="11"/>
        <v>1</v>
      </c>
      <c r="AH121" s="18">
        <f t="shared" si="12"/>
        <v>0.7853981634</v>
      </c>
    </row>
    <row r="122">
      <c r="A122" s="29"/>
      <c r="B122" s="29"/>
      <c r="C122" s="29"/>
      <c r="D122" s="37"/>
      <c r="E122" s="29"/>
      <c r="F122" s="30" t="str">
        <f>IFERROR(__xludf.DUMMYFUNCTION("""COMPUTED_VALUE"""),"Ottawa Charge")</f>
        <v>Ottawa Charge</v>
      </c>
      <c r="G122" s="30" t="str">
        <f>IFERROR(__xludf.DUMMYFUNCTION("""COMPUTED_VALUE"""),"New York Sirens")</f>
        <v>New York Sirens</v>
      </c>
      <c r="H122" s="38">
        <f>IFERROR(__xludf.DUMMYFUNCTION("""COMPUTED_VALUE"""),3.0)</f>
        <v>3</v>
      </c>
      <c r="I122" s="30" t="str">
        <f>IFERROR(__xludf.DUMMYFUNCTION("""COMPUTED_VALUE"""),"Ottawa Charge")</f>
        <v>Ottawa Charge</v>
      </c>
      <c r="J122" s="38">
        <f>IFERROR(__xludf.DUMMYFUNCTION("""COMPUTED_VALUE"""),0.0)</f>
        <v>0</v>
      </c>
      <c r="K122" s="32" t="str">
        <f>IFERROR(__xludf.DUMMYFUNCTION("""COMPUTED_VALUE"""),"New York Sirens")</f>
        <v>New York Sirens</v>
      </c>
      <c r="L122" s="31" t="b">
        <f>IFERROR(__xludf.DUMMYFUNCTION("""COMPUTED_VALUE"""),TRUE)</f>
        <v>1</v>
      </c>
      <c r="M122" s="33">
        <f>IFERROR(__xludf.DUMMYFUNCTION("""COMPUTED_VALUE"""),45684.0)</f>
        <v>45684</v>
      </c>
      <c r="N122" s="31" t="b">
        <f>IFERROR(__xludf.DUMMYFUNCTION("""COMPUTED_VALUE"""),FALSE)</f>
        <v>0</v>
      </c>
      <c r="O122" s="18" t="str">
        <f t="shared" si="2"/>
        <v>Loss</v>
      </c>
      <c r="P122" s="18">
        <f t="shared" si="3"/>
        <v>2</v>
      </c>
      <c r="Q122" s="18" t="str">
        <f t="array" ref="Q122">if($F122="","",if($F122&lt;&gt;$F121,VLOOKUP($F122,{Index_Team!$A$2:$A$33,Index_Team!$D$2:$D$33},2,FALSE),Q121))</f>
        <v/>
      </c>
      <c r="R122" s="18" t="str">
        <f t="array" ref="R122">if($F122="","",if($F122&lt;&gt;$F121,VLOOKUP($F122,{Index_Team!$A$2:$A$33,Index_Team!$E$2:$E$33},2,FALSE),R121))</f>
        <v/>
      </c>
      <c r="S122" s="18">
        <f t="shared" ref="S122:T122" si="131">if($F122="","",if($F122&lt;&gt;$F121,0,V121))</f>
        <v>12</v>
      </c>
      <c r="T122" s="18">
        <f t="shared" si="131"/>
        <v>-2</v>
      </c>
      <c r="U122" s="18">
        <f t="shared" si="5"/>
        <v>-0.6666666667</v>
      </c>
      <c r="V122" s="18">
        <f t="shared" si="6"/>
        <v>13</v>
      </c>
      <c r="W122" s="18">
        <f t="shared" si="7"/>
        <v>-5</v>
      </c>
      <c r="X122" s="18">
        <f t="shared" si="8"/>
        <v>-1.666666667</v>
      </c>
      <c r="Y122" s="18" t="str">
        <f t="shared" si="9"/>
        <v>solid</v>
      </c>
      <c r="Z122" s="18">
        <f>IFERROR(__xludf.DUMMYFUNCTION("if($F122="""","""",count(filter($S$2:$S888,$S$2:$S888=$S122,$T$2:$T888=$T122,$V$2:$V888=$V122,$W$2:$W888=$W122)))"),1.0)</f>
        <v>1</v>
      </c>
      <c r="AA122" s="18">
        <f>IFERROR(__xludf.DUMMYFUNCTION("if($F122="""","""",1+Z122-count(filter($S122:$S888,$S122:$S888=$S122,$T122:$T888=$T122,$V122:$V888=$V122,$W122:$W888=$W122)))"),1.0)</f>
        <v>1</v>
      </c>
      <c r="AB122" s="18">
        <f>IFERROR(__xludf.DUMMYFUNCTION("if($F122="""","""",count(filter($S$2:$S888,$S$2:$S888=$S122,$T$2:$T888=$T122,$V$2:$V888=$V122,$W$2:$W888=$W122,$Q$2:$Q888=$Q122)))"),1.0)</f>
        <v>1</v>
      </c>
      <c r="AC122" s="18">
        <f>IFERROR(__xludf.DUMMYFUNCTION("if($F122="""","""",1+AB122-count(filter($S122:$S888,$S122:$S888=$S122,$T122:$T888=$T122,$V122:$V888=$V122,$W122:$W888=$W122,$Q122:$Q888=$Q122)))"),1.0)</f>
        <v>1</v>
      </c>
      <c r="AD122" s="18">
        <f>IFERROR(__xludf.DUMMYFUNCTION("if($F122="""","""",count(filter($S$2:$S888,$S$2:$S888=$S122,$T$2:$T888=$T122,$V$2:$V888=$V122,$W$2:$W888=$W122,$R$2:$R888=$R122)))"),1.0)</f>
        <v>1</v>
      </c>
      <c r="AE122" s="18">
        <f>IFERROR(__xludf.DUMMYFUNCTION("if($F122="""","""",1+AD122-count(filter($S122:$S888,$S122:$S888=$S122,$T122:$T888=$T122,$V122:$V888=$V122,$W122:$W888=$W122,$R122:$R888=$R122)))"),1.0)</f>
        <v>1</v>
      </c>
      <c r="AF122" s="18">
        <f t="shared" si="10"/>
        <v>1</v>
      </c>
      <c r="AG122" s="18">
        <f t="shared" si="11"/>
        <v>-1</v>
      </c>
      <c r="AH122" s="18">
        <f t="shared" si="12"/>
        <v>0.7853981634</v>
      </c>
    </row>
    <row r="123">
      <c r="A123" s="29"/>
      <c r="B123" s="29"/>
      <c r="C123" s="29"/>
      <c r="D123" s="37"/>
      <c r="E123" s="29"/>
      <c r="F123" s="30" t="str">
        <f>IFERROR(__xludf.DUMMYFUNCTION("""COMPUTED_VALUE"""),"Ottawa Charge")</f>
        <v>Ottawa Charge</v>
      </c>
      <c r="G123" s="30" t="str">
        <f>IFERROR(__xludf.DUMMYFUNCTION("""COMPUTED_VALUE"""),"Ottawa Charge")</f>
        <v>Ottawa Charge</v>
      </c>
      <c r="H123" s="38">
        <f>IFERROR(__xludf.DUMMYFUNCTION("""COMPUTED_VALUE"""),1.0)</f>
        <v>1</v>
      </c>
      <c r="I123" s="30" t="str">
        <f>IFERROR(__xludf.DUMMYFUNCTION("""COMPUTED_VALUE"""),"Montreal Victoire")</f>
        <v>Montreal Victoire</v>
      </c>
      <c r="J123" s="38">
        <f>IFERROR(__xludf.DUMMYFUNCTION("""COMPUTED_VALUE"""),4.0)</f>
        <v>4</v>
      </c>
      <c r="K123" s="32" t="str">
        <f>IFERROR(__xludf.DUMMYFUNCTION("""COMPUTED_VALUE"""),"Montreal Victoire")</f>
        <v>Montreal Victoire</v>
      </c>
      <c r="L123" s="31" t="b">
        <f>IFERROR(__xludf.DUMMYFUNCTION("""COMPUTED_VALUE"""),TRUE)</f>
        <v>1</v>
      </c>
      <c r="M123" s="33">
        <f>IFERROR(__xludf.DUMMYFUNCTION("""COMPUTED_VALUE"""),45686.0)</f>
        <v>45686</v>
      </c>
      <c r="N123" s="31" t="b">
        <f>IFERROR(__xludf.DUMMYFUNCTION("""COMPUTED_VALUE"""),FALSE)</f>
        <v>0</v>
      </c>
      <c r="O123" s="18" t="str">
        <f t="shared" si="2"/>
        <v>Loss</v>
      </c>
      <c r="P123" s="18">
        <f t="shared" si="3"/>
        <v>2</v>
      </c>
      <c r="Q123" s="18" t="str">
        <f t="array" ref="Q123">if($F123="","",if($F123&lt;&gt;$F122,VLOOKUP($F123,{Index_Team!$A$2:$A$33,Index_Team!$D$2:$D$33},2,FALSE),Q122))</f>
        <v/>
      </c>
      <c r="R123" s="18" t="str">
        <f t="array" ref="R123">if($F123="","",if($F123&lt;&gt;$F122,VLOOKUP($F123,{Index_Team!$A$2:$A$33,Index_Team!$E$2:$E$33},2,FALSE),R122))</f>
        <v/>
      </c>
      <c r="S123" s="18">
        <f t="shared" ref="S123:T123" si="132">if($F123="","",if($F123&lt;&gt;$F122,0,V122))</f>
        <v>13</v>
      </c>
      <c r="T123" s="18">
        <f t="shared" si="132"/>
        <v>-5</v>
      </c>
      <c r="U123" s="18">
        <f t="shared" si="5"/>
        <v>-1.666666667</v>
      </c>
      <c r="V123" s="18">
        <f t="shared" si="6"/>
        <v>14</v>
      </c>
      <c r="W123" s="18">
        <f t="shared" si="7"/>
        <v>-8</v>
      </c>
      <c r="X123" s="18">
        <f t="shared" si="8"/>
        <v>-2.666666667</v>
      </c>
      <c r="Y123" s="18" t="str">
        <f t="shared" si="9"/>
        <v>solid</v>
      </c>
      <c r="Z123" s="18">
        <f>IFERROR(__xludf.DUMMYFUNCTION("if($F123="""","""",count(filter($S$2:$S888,$S$2:$S888=$S123,$T$2:$T888=$T123,$V$2:$V888=$V123,$W$2:$W888=$W123)))"),1.0)</f>
        <v>1</v>
      </c>
      <c r="AA123" s="18">
        <f>IFERROR(__xludf.DUMMYFUNCTION("if($F123="""","""",1+Z123-count(filter($S123:$S888,$S123:$S888=$S123,$T123:$T888=$T123,$V123:$V888=$V123,$W123:$W888=$W123)))"),1.0)</f>
        <v>1</v>
      </c>
      <c r="AB123" s="18">
        <f>IFERROR(__xludf.DUMMYFUNCTION("if($F123="""","""",count(filter($S$2:$S888,$S$2:$S888=$S123,$T$2:$T888=$T123,$V$2:$V888=$V123,$W$2:$W888=$W123,$Q$2:$Q888=$Q123)))"),1.0)</f>
        <v>1</v>
      </c>
      <c r="AC123" s="18">
        <f>IFERROR(__xludf.DUMMYFUNCTION("if($F123="""","""",1+AB123-count(filter($S123:$S888,$S123:$S888=$S123,$T123:$T888=$T123,$V123:$V888=$V123,$W123:$W888=$W123,$Q123:$Q888=$Q123)))"),1.0)</f>
        <v>1</v>
      </c>
      <c r="AD123" s="18">
        <f>IFERROR(__xludf.DUMMYFUNCTION("if($F123="""","""",count(filter($S$2:$S888,$S$2:$S888=$S123,$T$2:$T888=$T123,$V$2:$V888=$V123,$W$2:$W888=$W123,$R$2:$R888=$R123)))"),1.0)</f>
        <v>1</v>
      </c>
      <c r="AE123" s="18">
        <f>IFERROR(__xludf.DUMMYFUNCTION("if($F123="""","""",1+AD123-count(filter($S123:$S888,$S123:$S888=$S123,$T123:$T888=$T123,$V123:$V888=$V123,$W123:$W888=$W123,$R123:$R888=$R123)))"),1.0)</f>
        <v>1</v>
      </c>
      <c r="AF123" s="18">
        <f t="shared" si="10"/>
        <v>1</v>
      </c>
      <c r="AG123" s="18">
        <f t="shared" si="11"/>
        <v>-1</v>
      </c>
      <c r="AH123" s="18">
        <f t="shared" si="12"/>
        <v>0.7853981634</v>
      </c>
    </row>
    <row r="124">
      <c r="A124" s="29"/>
      <c r="B124" s="29"/>
      <c r="C124" s="29"/>
      <c r="D124" s="37"/>
      <c r="E124" s="29"/>
      <c r="F124" s="30" t="str">
        <f>IFERROR(__xludf.DUMMYFUNCTION("""COMPUTED_VALUE"""),"Ottawa Charge")</f>
        <v>Ottawa Charge</v>
      </c>
      <c r="G124" s="30" t="str">
        <f>IFERROR(__xludf.DUMMYFUNCTION("""COMPUTED_VALUE"""),"Ottawa Charge")</f>
        <v>Ottawa Charge</v>
      </c>
      <c r="H124" s="38">
        <f>IFERROR(__xludf.DUMMYFUNCTION("""COMPUTED_VALUE"""),2.0)</f>
        <v>2</v>
      </c>
      <c r="I124" s="30" t="str">
        <f>IFERROR(__xludf.DUMMYFUNCTION("""COMPUTED_VALUE"""),"Toronto Sceptres")</f>
        <v>Toronto Sceptres</v>
      </c>
      <c r="J124" s="38">
        <f>IFERROR(__xludf.DUMMYFUNCTION("""COMPUTED_VALUE"""),4.0)</f>
        <v>4</v>
      </c>
      <c r="K124" s="32" t="str">
        <f>IFERROR(__xludf.DUMMYFUNCTION("""COMPUTED_VALUE"""),"Toronto Sceptres")</f>
        <v>Toronto Sceptres</v>
      </c>
      <c r="L124" s="31" t="b">
        <f>IFERROR(__xludf.DUMMYFUNCTION("""COMPUTED_VALUE"""),TRUE)</f>
        <v>1</v>
      </c>
      <c r="M124" s="33">
        <f>IFERROR(__xludf.DUMMYFUNCTION("""COMPUTED_VALUE"""),45689.0)</f>
        <v>45689</v>
      </c>
      <c r="N124" s="31" t="b">
        <f>IFERROR(__xludf.DUMMYFUNCTION("""COMPUTED_VALUE"""),FALSE)</f>
        <v>0</v>
      </c>
      <c r="O124" s="18" t="str">
        <f t="shared" si="2"/>
        <v>Loss</v>
      </c>
      <c r="P124" s="18">
        <f t="shared" si="3"/>
        <v>2</v>
      </c>
      <c r="Q124" s="18" t="str">
        <f t="array" ref="Q124">if($F124="","",if($F124&lt;&gt;$F123,VLOOKUP($F124,{Index_Team!$A$2:$A$33,Index_Team!$D$2:$D$33},2,FALSE),Q123))</f>
        <v/>
      </c>
      <c r="R124" s="18" t="str">
        <f t="array" ref="R124">if($F124="","",if($F124&lt;&gt;$F123,VLOOKUP($F124,{Index_Team!$A$2:$A$33,Index_Team!$E$2:$E$33},2,FALSE),R123))</f>
        <v/>
      </c>
      <c r="S124" s="18">
        <f t="shared" ref="S124:T124" si="133">if($F124="","",if($F124&lt;&gt;$F123,0,V123))</f>
        <v>14</v>
      </c>
      <c r="T124" s="18">
        <f t="shared" si="133"/>
        <v>-8</v>
      </c>
      <c r="U124" s="18">
        <f t="shared" si="5"/>
        <v>-2.666666667</v>
      </c>
      <c r="V124" s="18">
        <f t="shared" si="6"/>
        <v>15</v>
      </c>
      <c r="W124" s="18">
        <f t="shared" si="7"/>
        <v>-11</v>
      </c>
      <c r="X124" s="18">
        <f t="shared" si="8"/>
        <v>-3.666666667</v>
      </c>
      <c r="Y124" s="18" t="str">
        <f t="shared" si="9"/>
        <v>solid</v>
      </c>
      <c r="Z124" s="18">
        <f>IFERROR(__xludf.DUMMYFUNCTION("if($F124="""","""",count(filter($S$2:$S888,$S$2:$S888=$S124,$T$2:$T888=$T124,$V$2:$V888=$V124,$W$2:$W888=$W124)))"),1.0)</f>
        <v>1</v>
      </c>
      <c r="AA124" s="18">
        <f>IFERROR(__xludf.DUMMYFUNCTION("if($F124="""","""",1+Z124-count(filter($S124:$S888,$S124:$S888=$S124,$T124:$T888=$T124,$V124:$V888=$V124,$W124:$W888=$W124)))"),1.0)</f>
        <v>1</v>
      </c>
      <c r="AB124" s="18">
        <f>IFERROR(__xludf.DUMMYFUNCTION("if($F124="""","""",count(filter($S$2:$S888,$S$2:$S888=$S124,$T$2:$T888=$T124,$V$2:$V888=$V124,$W$2:$W888=$W124,$Q$2:$Q888=$Q124)))"),1.0)</f>
        <v>1</v>
      </c>
      <c r="AC124" s="18">
        <f>IFERROR(__xludf.DUMMYFUNCTION("if($F124="""","""",1+AB124-count(filter($S124:$S888,$S124:$S888=$S124,$T124:$T888=$T124,$V124:$V888=$V124,$W124:$W888=$W124,$Q124:$Q888=$Q124)))"),1.0)</f>
        <v>1</v>
      </c>
      <c r="AD124" s="18">
        <f>IFERROR(__xludf.DUMMYFUNCTION("if($F124="""","""",count(filter($S$2:$S888,$S$2:$S888=$S124,$T$2:$T888=$T124,$V$2:$V888=$V124,$W$2:$W888=$W124,$R$2:$R888=$R124)))"),1.0)</f>
        <v>1</v>
      </c>
      <c r="AE124" s="18">
        <f>IFERROR(__xludf.DUMMYFUNCTION("if($F124="""","""",1+AD124-count(filter($S124:$S888,$S124:$S888=$S124,$T124:$T888=$T124,$V124:$V888=$V124,$W124:$W888=$W124,$R124:$R888=$R124)))"),1.0)</f>
        <v>1</v>
      </c>
      <c r="AF124" s="18">
        <f t="shared" si="10"/>
        <v>1</v>
      </c>
      <c r="AG124" s="18">
        <f t="shared" si="11"/>
        <v>-1</v>
      </c>
      <c r="AH124" s="18">
        <f t="shared" si="12"/>
        <v>0.7853981634</v>
      </c>
    </row>
    <row r="125">
      <c r="A125" s="29"/>
      <c r="B125" s="29"/>
      <c r="C125" s="29"/>
      <c r="D125" s="37"/>
      <c r="E125" s="29"/>
      <c r="F125" s="30" t="str">
        <f>IFERROR(__xludf.DUMMYFUNCTION("""COMPUTED_VALUE"""),"Ottawa Charge")</f>
        <v>Ottawa Charge</v>
      </c>
      <c r="G125" s="30" t="str">
        <f>IFERROR(__xludf.DUMMYFUNCTION("""COMPUTED_VALUE"""),"Minnesota Frost")</f>
        <v>Minnesota Frost</v>
      </c>
      <c r="H125" s="38">
        <f>IFERROR(__xludf.DUMMYFUNCTION("""COMPUTED_VALUE"""),3.0)</f>
        <v>3</v>
      </c>
      <c r="I125" s="30" t="str">
        <f>IFERROR(__xludf.DUMMYFUNCTION("""COMPUTED_VALUE"""),"Ottawa Charge")</f>
        <v>Ottawa Charge</v>
      </c>
      <c r="J125" s="38">
        <f>IFERROR(__xludf.DUMMYFUNCTION("""COMPUTED_VALUE"""),8.0)</f>
        <v>8</v>
      </c>
      <c r="K125" s="32" t="str">
        <f>IFERROR(__xludf.DUMMYFUNCTION("""COMPUTED_VALUE"""),"Ottawa Charge")</f>
        <v>Ottawa Charge</v>
      </c>
      <c r="L125" s="31" t="b">
        <f>IFERROR(__xludf.DUMMYFUNCTION("""COMPUTED_VALUE"""),TRUE)</f>
        <v>1</v>
      </c>
      <c r="M125" s="33">
        <f>IFERROR(__xludf.DUMMYFUNCTION("""COMPUTED_VALUE"""),45701.0)</f>
        <v>45701</v>
      </c>
      <c r="N125" s="31" t="b">
        <f>IFERROR(__xludf.DUMMYFUNCTION("""COMPUTED_VALUE"""),FALSE)</f>
        <v>0</v>
      </c>
      <c r="O125" s="18" t="str">
        <f t="shared" si="2"/>
        <v>Win</v>
      </c>
      <c r="P125" s="18">
        <f t="shared" si="3"/>
        <v>1</v>
      </c>
      <c r="Q125" s="18" t="str">
        <f t="array" ref="Q125">if($F125="","",if($F125&lt;&gt;$F124,VLOOKUP($F125,{Index_Team!$A$2:$A$33,Index_Team!$D$2:$D$33},2,FALSE),Q124))</f>
        <v/>
      </c>
      <c r="R125" s="18" t="str">
        <f t="array" ref="R125">if($F125="","",if($F125&lt;&gt;$F124,VLOOKUP($F125,{Index_Team!$A$2:$A$33,Index_Team!$E$2:$E$33},2,FALSE),R124))</f>
        <v/>
      </c>
      <c r="S125" s="18">
        <f t="shared" ref="S125:T125" si="134">if($F125="","",if($F125&lt;&gt;$F124,0,V124))</f>
        <v>15</v>
      </c>
      <c r="T125" s="18">
        <f t="shared" si="134"/>
        <v>-11</v>
      </c>
      <c r="U125" s="18">
        <f t="shared" si="5"/>
        <v>-3.666666667</v>
      </c>
      <c r="V125" s="18">
        <f t="shared" si="6"/>
        <v>16</v>
      </c>
      <c r="W125" s="18">
        <f t="shared" si="7"/>
        <v>-8</v>
      </c>
      <c r="X125" s="18">
        <f t="shared" si="8"/>
        <v>-2.666666667</v>
      </c>
      <c r="Y125" s="18" t="str">
        <f t="shared" si="9"/>
        <v>solid</v>
      </c>
      <c r="Z125" s="18">
        <f>IFERROR(__xludf.DUMMYFUNCTION("if($F125="""","""",count(filter($S$2:$S888,$S$2:$S888=$S125,$T$2:$T888=$T125,$V$2:$V888=$V125,$W$2:$W888=$W125)))"),1.0)</f>
        <v>1</v>
      </c>
      <c r="AA125" s="18">
        <f>IFERROR(__xludf.DUMMYFUNCTION("if($F125="""","""",1+Z125-count(filter($S125:$S888,$S125:$S888=$S125,$T125:$T888=$T125,$V125:$V888=$V125,$W125:$W888=$W125)))"),1.0)</f>
        <v>1</v>
      </c>
      <c r="AB125" s="18">
        <f>IFERROR(__xludf.DUMMYFUNCTION("if($F125="""","""",count(filter($S$2:$S888,$S$2:$S888=$S125,$T$2:$T888=$T125,$V$2:$V888=$V125,$W$2:$W888=$W125,$Q$2:$Q888=$Q125)))"),1.0)</f>
        <v>1</v>
      </c>
      <c r="AC125" s="18">
        <f>IFERROR(__xludf.DUMMYFUNCTION("if($F125="""","""",1+AB125-count(filter($S125:$S888,$S125:$S888=$S125,$T125:$T888=$T125,$V125:$V888=$V125,$W125:$W888=$W125,$Q125:$Q888=$Q125)))"),1.0)</f>
        <v>1</v>
      </c>
      <c r="AD125" s="18">
        <f>IFERROR(__xludf.DUMMYFUNCTION("if($F125="""","""",count(filter($S$2:$S888,$S$2:$S888=$S125,$T$2:$T888=$T125,$V$2:$V888=$V125,$W$2:$W888=$W125,$R$2:$R888=$R125)))"),1.0)</f>
        <v>1</v>
      </c>
      <c r="AE125" s="18">
        <f>IFERROR(__xludf.DUMMYFUNCTION("if($F125="""","""",1+AD125-count(filter($S125:$S888,$S125:$S888=$S125,$T125:$T888=$T125,$V125:$V888=$V125,$W125:$W888=$W125,$R125:$R888=$R125)))"),1.0)</f>
        <v>1</v>
      </c>
      <c r="AF125" s="18">
        <f t="shared" si="10"/>
        <v>1</v>
      </c>
      <c r="AG125" s="18">
        <f t="shared" si="11"/>
        <v>1</v>
      </c>
      <c r="AH125" s="18">
        <f t="shared" si="12"/>
        <v>0.7853981634</v>
      </c>
    </row>
    <row r="126">
      <c r="A126" s="29"/>
      <c r="B126" s="29"/>
      <c r="C126" s="29"/>
      <c r="D126" s="37"/>
      <c r="E126" s="29"/>
      <c r="F126" s="30" t="str">
        <f>IFERROR(__xludf.DUMMYFUNCTION("""COMPUTED_VALUE"""),"Ottawa Charge")</f>
        <v>Ottawa Charge</v>
      </c>
      <c r="G126" s="30" t="str">
        <f>IFERROR(__xludf.DUMMYFUNCTION("""COMPUTED_VALUE"""),"Toronto Sceptres")</f>
        <v>Toronto Sceptres</v>
      </c>
      <c r="H126" s="38">
        <f>IFERROR(__xludf.DUMMYFUNCTION("""COMPUTED_VALUE"""),3.0)</f>
        <v>3</v>
      </c>
      <c r="I126" s="30" t="str">
        <f>IFERROR(__xludf.DUMMYFUNCTION("""COMPUTED_VALUE"""),"Ottawa Charge")</f>
        <v>Ottawa Charge</v>
      </c>
      <c r="J126" s="38">
        <f>IFERROR(__xludf.DUMMYFUNCTION("""COMPUTED_VALUE"""),2.0)</f>
        <v>2</v>
      </c>
      <c r="K126" s="32" t="str">
        <f>IFERROR(__xludf.DUMMYFUNCTION("""COMPUTED_VALUE"""),"Toronto Sceptres")</f>
        <v>Toronto Sceptres</v>
      </c>
      <c r="L126" s="31" t="b">
        <f>IFERROR(__xludf.DUMMYFUNCTION("""COMPUTED_VALUE"""),TRUE)</f>
        <v>1</v>
      </c>
      <c r="M126" s="33">
        <f>IFERROR(__xludf.DUMMYFUNCTION("""COMPUTED_VALUE"""),45704.0)</f>
        <v>45704</v>
      </c>
      <c r="N126" s="31" t="b">
        <f>IFERROR(__xludf.DUMMYFUNCTION("""COMPUTED_VALUE"""),TRUE)</f>
        <v>1</v>
      </c>
      <c r="O126" s="18" t="str">
        <f t="shared" si="2"/>
        <v>Loss</v>
      </c>
      <c r="P126" s="18">
        <f t="shared" si="3"/>
        <v>5</v>
      </c>
      <c r="Q126" s="18" t="str">
        <f t="array" ref="Q126">if($F126="","",if($F126&lt;&gt;$F125,VLOOKUP($F126,{Index_Team!$A$2:$A$33,Index_Team!$D$2:$D$33},2,FALSE),Q125))</f>
        <v/>
      </c>
      <c r="R126" s="18" t="str">
        <f t="array" ref="R126">if($F126="","",if($F126&lt;&gt;$F125,VLOOKUP($F126,{Index_Team!$A$2:$A$33,Index_Team!$E$2:$E$33},2,FALSE),R125))</f>
        <v/>
      </c>
      <c r="S126" s="18">
        <f t="shared" ref="S126:T126" si="135">if($F126="","",if($F126&lt;&gt;$F125,0,V125))</f>
        <v>16</v>
      </c>
      <c r="T126" s="18">
        <f t="shared" si="135"/>
        <v>-8</v>
      </c>
      <c r="U126" s="18">
        <f t="shared" si="5"/>
        <v>-2.666666667</v>
      </c>
      <c r="V126" s="18">
        <f t="shared" si="6"/>
        <v>17</v>
      </c>
      <c r="W126" s="18">
        <f t="shared" si="7"/>
        <v>-9</v>
      </c>
      <c r="X126" s="18">
        <f t="shared" si="8"/>
        <v>-3</v>
      </c>
      <c r="Y126" s="18" t="str">
        <f t="shared" si="9"/>
        <v>solid</v>
      </c>
      <c r="Z126" s="18">
        <f>IFERROR(__xludf.DUMMYFUNCTION("if($F126="""","""",count(filter($S$2:$S888,$S$2:$S888=$S126,$T$2:$T888=$T126,$V$2:$V888=$V126,$W$2:$W888=$W126)))"),1.0)</f>
        <v>1</v>
      </c>
      <c r="AA126" s="18">
        <f>IFERROR(__xludf.DUMMYFUNCTION("if($F126="""","""",1+Z126-count(filter($S126:$S888,$S126:$S888=$S126,$T126:$T888=$T126,$V126:$V888=$V126,$W126:$W888=$W126)))"),1.0)</f>
        <v>1</v>
      </c>
      <c r="AB126" s="18">
        <f>IFERROR(__xludf.DUMMYFUNCTION("if($F126="""","""",count(filter($S$2:$S888,$S$2:$S888=$S126,$T$2:$T888=$T126,$V$2:$V888=$V126,$W$2:$W888=$W126,$Q$2:$Q888=$Q126)))"),1.0)</f>
        <v>1</v>
      </c>
      <c r="AC126" s="18">
        <f>IFERROR(__xludf.DUMMYFUNCTION("if($F126="""","""",1+AB126-count(filter($S126:$S888,$S126:$S888=$S126,$T126:$T888=$T126,$V126:$V888=$V126,$W126:$W888=$W126,$Q126:$Q888=$Q126)))"),1.0)</f>
        <v>1</v>
      </c>
      <c r="AD126" s="18">
        <f>IFERROR(__xludf.DUMMYFUNCTION("if($F126="""","""",count(filter($S$2:$S888,$S$2:$S888=$S126,$T$2:$T888=$T126,$V$2:$V888=$V126,$W$2:$W888=$W126,$R$2:$R888=$R126)))"),1.0)</f>
        <v>1</v>
      </c>
      <c r="AE126" s="18">
        <f>IFERROR(__xludf.DUMMYFUNCTION("if($F126="""","""",1+AD126-count(filter($S126:$S888,$S126:$S888=$S126,$T126:$T888=$T126,$V126:$V888=$V126,$W126:$W888=$W126,$R126:$R888=$R126)))"),1.0)</f>
        <v>1</v>
      </c>
      <c r="AF126" s="18">
        <f t="shared" si="10"/>
        <v>1</v>
      </c>
      <c r="AG126" s="18">
        <f t="shared" si="11"/>
        <v>-0.3333333333</v>
      </c>
      <c r="AH126" s="18">
        <f t="shared" si="12"/>
        <v>0.3217505544</v>
      </c>
    </row>
    <row r="127">
      <c r="A127" s="29"/>
      <c r="B127" s="29"/>
      <c r="C127" s="29"/>
      <c r="D127" s="37"/>
      <c r="E127" s="29"/>
      <c r="F127" s="30" t="str">
        <f>IFERROR(__xludf.DUMMYFUNCTION("""COMPUTED_VALUE"""),"Ottawa Charge")</f>
        <v>Ottawa Charge</v>
      </c>
      <c r="G127" s="30" t="str">
        <f>IFERROR(__xludf.DUMMYFUNCTION("""COMPUTED_VALUE"""),"Boston Fleet")</f>
        <v>Boston Fleet</v>
      </c>
      <c r="H127" s="38">
        <f>IFERROR(__xludf.DUMMYFUNCTION("""COMPUTED_VALUE"""),3.0)</f>
        <v>3</v>
      </c>
      <c r="I127" s="30" t="str">
        <f>IFERROR(__xludf.DUMMYFUNCTION("""COMPUTED_VALUE"""),"Ottawa Charge")</f>
        <v>Ottawa Charge</v>
      </c>
      <c r="J127" s="38">
        <f>IFERROR(__xludf.DUMMYFUNCTION("""COMPUTED_VALUE"""),2.0)</f>
        <v>2</v>
      </c>
      <c r="K127" s="32" t="str">
        <f>IFERROR(__xludf.DUMMYFUNCTION("""COMPUTED_VALUE"""),"Boston Fleet")</f>
        <v>Boston Fleet</v>
      </c>
      <c r="L127" s="31" t="b">
        <f>IFERROR(__xludf.DUMMYFUNCTION("""COMPUTED_VALUE"""),TRUE)</f>
        <v>1</v>
      </c>
      <c r="M127" s="33">
        <f>IFERROR(__xludf.DUMMYFUNCTION("""COMPUTED_VALUE"""),45708.0)</f>
        <v>45708</v>
      </c>
      <c r="N127" s="31" t="b">
        <f>IFERROR(__xludf.DUMMYFUNCTION("""COMPUTED_VALUE"""),TRUE)</f>
        <v>1</v>
      </c>
      <c r="O127" s="18" t="str">
        <f t="shared" si="2"/>
        <v>Loss</v>
      </c>
      <c r="P127" s="18">
        <f t="shared" si="3"/>
        <v>5</v>
      </c>
      <c r="Q127" s="18" t="str">
        <f t="array" ref="Q127">if($F127="","",if($F127&lt;&gt;$F126,VLOOKUP($F127,{Index_Team!$A$2:$A$33,Index_Team!$D$2:$D$33},2,FALSE),Q126))</f>
        <v/>
      </c>
      <c r="R127" s="18" t="str">
        <f t="array" ref="R127">if($F127="","",if($F127&lt;&gt;$F126,VLOOKUP($F127,{Index_Team!$A$2:$A$33,Index_Team!$E$2:$E$33},2,FALSE),R126))</f>
        <v/>
      </c>
      <c r="S127" s="18">
        <f t="shared" ref="S127:T127" si="136">if($F127="","",if($F127&lt;&gt;$F126,0,V126))</f>
        <v>17</v>
      </c>
      <c r="T127" s="18">
        <f t="shared" si="136"/>
        <v>-9</v>
      </c>
      <c r="U127" s="18">
        <f t="shared" si="5"/>
        <v>-3</v>
      </c>
      <c r="V127" s="18">
        <f t="shared" si="6"/>
        <v>18</v>
      </c>
      <c r="W127" s="18">
        <f t="shared" si="7"/>
        <v>-10</v>
      </c>
      <c r="X127" s="18">
        <f t="shared" si="8"/>
        <v>-3.333333333</v>
      </c>
      <c r="Y127" s="18" t="str">
        <f t="shared" si="9"/>
        <v>solid</v>
      </c>
      <c r="Z127" s="18">
        <f>IFERROR(__xludf.DUMMYFUNCTION("if($F127="""","""",count(filter($S$2:$S888,$S$2:$S888=$S127,$T$2:$T888=$T127,$V$2:$V888=$V127,$W$2:$W888=$W127)))"),1.0)</f>
        <v>1</v>
      </c>
      <c r="AA127" s="18">
        <f>IFERROR(__xludf.DUMMYFUNCTION("if($F127="""","""",1+Z127-count(filter($S127:$S888,$S127:$S888=$S127,$T127:$T888=$T127,$V127:$V888=$V127,$W127:$W888=$W127)))"),1.0)</f>
        <v>1</v>
      </c>
      <c r="AB127" s="18">
        <f>IFERROR(__xludf.DUMMYFUNCTION("if($F127="""","""",count(filter($S$2:$S888,$S$2:$S888=$S127,$T$2:$T888=$T127,$V$2:$V888=$V127,$W$2:$W888=$W127,$Q$2:$Q888=$Q127)))"),1.0)</f>
        <v>1</v>
      </c>
      <c r="AC127" s="18">
        <f>IFERROR(__xludf.DUMMYFUNCTION("if($F127="""","""",1+AB127-count(filter($S127:$S888,$S127:$S888=$S127,$T127:$T888=$T127,$V127:$V888=$V127,$W127:$W888=$W127,$Q127:$Q888=$Q127)))"),1.0)</f>
        <v>1</v>
      </c>
      <c r="AD127" s="18">
        <f>IFERROR(__xludf.DUMMYFUNCTION("if($F127="""","""",count(filter($S$2:$S888,$S$2:$S888=$S127,$T$2:$T888=$T127,$V$2:$V888=$V127,$W$2:$W888=$W127,$R$2:$R888=$R127)))"),1.0)</f>
        <v>1</v>
      </c>
      <c r="AE127" s="18">
        <f>IFERROR(__xludf.DUMMYFUNCTION("if($F127="""","""",1+AD127-count(filter($S127:$S888,$S127:$S888=$S127,$T127:$T888=$T127,$V127:$V888=$V127,$W127:$W888=$W127,$R127:$R888=$R127)))"),1.0)</f>
        <v>1</v>
      </c>
      <c r="AF127" s="18">
        <f t="shared" si="10"/>
        <v>1</v>
      </c>
      <c r="AG127" s="18">
        <f t="shared" si="11"/>
        <v>-0.3333333333</v>
      </c>
      <c r="AH127" s="18">
        <f t="shared" si="12"/>
        <v>0.3217505544</v>
      </c>
    </row>
    <row r="128">
      <c r="A128" s="29"/>
      <c r="B128" s="29"/>
      <c r="C128" s="29"/>
      <c r="D128" s="37"/>
      <c r="E128" s="29"/>
      <c r="F128" s="30" t="str">
        <f>IFERROR(__xludf.DUMMYFUNCTION("""COMPUTED_VALUE"""),"Ottawa Charge")</f>
        <v>Ottawa Charge</v>
      </c>
      <c r="G128" s="30" t="str">
        <f>IFERROR(__xludf.DUMMYFUNCTION("""COMPUTED_VALUE"""),"Montreal Victoire")</f>
        <v>Montreal Victoire</v>
      </c>
      <c r="H128" s="38">
        <f>IFERROR(__xludf.DUMMYFUNCTION("""COMPUTED_VALUE"""),1.0)</f>
        <v>1</v>
      </c>
      <c r="I128" s="30" t="str">
        <f>IFERROR(__xludf.DUMMYFUNCTION("""COMPUTED_VALUE"""),"Ottawa Charge")</f>
        <v>Ottawa Charge</v>
      </c>
      <c r="J128" s="38">
        <f>IFERROR(__xludf.DUMMYFUNCTION("""COMPUTED_VALUE"""),3.0)</f>
        <v>3</v>
      </c>
      <c r="K128" s="32" t="str">
        <f>IFERROR(__xludf.DUMMYFUNCTION("""COMPUTED_VALUE"""),"Ottawa Charge")</f>
        <v>Ottawa Charge</v>
      </c>
      <c r="L128" s="31" t="b">
        <f>IFERROR(__xludf.DUMMYFUNCTION("""COMPUTED_VALUE"""),TRUE)</f>
        <v>1</v>
      </c>
      <c r="M128" s="33">
        <f>IFERROR(__xludf.DUMMYFUNCTION("""COMPUTED_VALUE"""),45710.0)</f>
        <v>45710</v>
      </c>
      <c r="N128" s="31" t="b">
        <f>IFERROR(__xludf.DUMMYFUNCTION("""COMPUTED_VALUE"""),FALSE)</f>
        <v>0</v>
      </c>
      <c r="O128" s="18" t="str">
        <f t="shared" si="2"/>
        <v>Win</v>
      </c>
      <c r="P128" s="18">
        <f t="shared" si="3"/>
        <v>1</v>
      </c>
      <c r="Q128" s="18" t="str">
        <f t="array" ref="Q128">if($F128="","",if($F128&lt;&gt;$F127,VLOOKUP($F128,{Index_Team!$A$2:$A$33,Index_Team!$D$2:$D$33},2,FALSE),Q127))</f>
        <v/>
      </c>
      <c r="R128" s="18" t="str">
        <f t="array" ref="R128">if($F128="","",if($F128&lt;&gt;$F127,VLOOKUP($F128,{Index_Team!$A$2:$A$33,Index_Team!$E$2:$E$33},2,FALSE),R127))</f>
        <v/>
      </c>
      <c r="S128" s="18">
        <f t="shared" ref="S128:T128" si="137">if($F128="","",if($F128&lt;&gt;$F127,0,V127))</f>
        <v>18</v>
      </c>
      <c r="T128" s="18">
        <f t="shared" si="137"/>
        <v>-10</v>
      </c>
      <c r="U128" s="18">
        <f t="shared" si="5"/>
        <v>-3.333333333</v>
      </c>
      <c r="V128" s="18">
        <f t="shared" si="6"/>
        <v>19</v>
      </c>
      <c r="W128" s="18">
        <f t="shared" si="7"/>
        <v>-7</v>
      </c>
      <c r="X128" s="18">
        <f t="shared" si="8"/>
        <v>-2.333333333</v>
      </c>
      <c r="Y128" s="18" t="str">
        <f t="shared" si="9"/>
        <v>solid</v>
      </c>
      <c r="Z128" s="18">
        <f>IFERROR(__xludf.DUMMYFUNCTION("if($F128="""","""",count(filter($S$2:$S888,$S$2:$S888=$S128,$T$2:$T888=$T128,$V$2:$V888=$V128,$W$2:$W888=$W128)))"),1.0)</f>
        <v>1</v>
      </c>
      <c r="AA128" s="18">
        <f>IFERROR(__xludf.DUMMYFUNCTION("if($F128="""","""",1+Z128-count(filter($S128:$S888,$S128:$S888=$S128,$T128:$T888=$T128,$V128:$V888=$V128,$W128:$W888=$W128)))"),1.0)</f>
        <v>1</v>
      </c>
      <c r="AB128" s="18">
        <f>IFERROR(__xludf.DUMMYFUNCTION("if($F128="""","""",count(filter($S$2:$S888,$S$2:$S888=$S128,$T$2:$T888=$T128,$V$2:$V888=$V128,$W$2:$W888=$W128,$Q$2:$Q888=$Q128)))"),1.0)</f>
        <v>1</v>
      </c>
      <c r="AC128" s="18">
        <f>IFERROR(__xludf.DUMMYFUNCTION("if($F128="""","""",1+AB128-count(filter($S128:$S888,$S128:$S888=$S128,$T128:$T888=$T128,$V128:$V888=$V128,$W128:$W888=$W128,$Q128:$Q888=$Q128)))"),1.0)</f>
        <v>1</v>
      </c>
      <c r="AD128" s="18">
        <f>IFERROR(__xludf.DUMMYFUNCTION("if($F128="""","""",count(filter($S$2:$S888,$S$2:$S888=$S128,$T$2:$T888=$T128,$V$2:$V888=$V128,$W$2:$W888=$W128,$R$2:$R888=$R128)))"),1.0)</f>
        <v>1</v>
      </c>
      <c r="AE128" s="18">
        <f>IFERROR(__xludf.DUMMYFUNCTION("if($F128="""","""",1+AD128-count(filter($S128:$S888,$S128:$S888=$S128,$T128:$T888=$T128,$V128:$V888=$V128,$W128:$W888=$W128,$R128:$R888=$R128)))"),1.0)</f>
        <v>1</v>
      </c>
      <c r="AF128" s="18">
        <f t="shared" si="10"/>
        <v>1</v>
      </c>
      <c r="AG128" s="18">
        <f t="shared" si="11"/>
        <v>1</v>
      </c>
      <c r="AH128" s="18">
        <f t="shared" si="12"/>
        <v>0.7853981634</v>
      </c>
    </row>
    <row r="129">
      <c r="A129" s="29"/>
      <c r="B129" s="29"/>
      <c r="C129" s="29"/>
      <c r="D129" s="37"/>
      <c r="E129" s="29"/>
      <c r="F129" s="30" t="str">
        <f>IFERROR(__xludf.DUMMYFUNCTION("""COMPUTED_VALUE"""),"Ottawa Charge")</f>
        <v>Ottawa Charge</v>
      </c>
      <c r="G129" s="30" t="str">
        <f>IFERROR(__xludf.DUMMYFUNCTION("""COMPUTED_VALUE"""),"New York Sirens")</f>
        <v>New York Sirens</v>
      </c>
      <c r="H129" s="38">
        <f>IFERROR(__xludf.DUMMYFUNCTION("""COMPUTED_VALUE"""),4.0)</f>
        <v>4</v>
      </c>
      <c r="I129" s="30" t="str">
        <f>IFERROR(__xludf.DUMMYFUNCTION("""COMPUTED_VALUE"""),"Ottawa Charge")</f>
        <v>Ottawa Charge</v>
      </c>
      <c r="J129" s="38">
        <f>IFERROR(__xludf.DUMMYFUNCTION("""COMPUTED_VALUE"""),5.0)</f>
        <v>5</v>
      </c>
      <c r="K129" s="32" t="str">
        <f>IFERROR(__xludf.DUMMYFUNCTION("""COMPUTED_VALUE"""),"Ottawa Charge")</f>
        <v>Ottawa Charge</v>
      </c>
      <c r="L129" s="31" t="b">
        <f>IFERROR(__xludf.DUMMYFUNCTION("""COMPUTED_VALUE"""),TRUE)</f>
        <v>1</v>
      </c>
      <c r="M129" s="33">
        <f>IFERROR(__xludf.DUMMYFUNCTION("""COMPUTED_VALUE"""),45714.0)</f>
        <v>45714</v>
      </c>
      <c r="N129" s="31" t="b">
        <f>IFERROR(__xludf.DUMMYFUNCTION("""COMPUTED_VALUE"""),TRUE)</f>
        <v>1</v>
      </c>
      <c r="O129" s="18" t="str">
        <f t="shared" si="2"/>
        <v>Win</v>
      </c>
      <c r="P129" s="18">
        <f t="shared" si="3"/>
        <v>4</v>
      </c>
      <c r="Q129" s="18" t="str">
        <f t="array" ref="Q129">if($F129="","",if($F129&lt;&gt;$F128,VLOOKUP($F129,{Index_Team!$A$2:$A$33,Index_Team!$D$2:$D$33},2,FALSE),Q128))</f>
        <v/>
      </c>
      <c r="R129" s="18" t="str">
        <f t="array" ref="R129">if($F129="","",if($F129&lt;&gt;$F128,VLOOKUP($F129,{Index_Team!$A$2:$A$33,Index_Team!$E$2:$E$33},2,FALSE),R128))</f>
        <v/>
      </c>
      <c r="S129" s="18">
        <f t="shared" ref="S129:T129" si="138">if($F129="","",if($F129&lt;&gt;$F128,0,V128))</f>
        <v>19</v>
      </c>
      <c r="T129" s="18">
        <f t="shared" si="138"/>
        <v>-7</v>
      </c>
      <c r="U129" s="18">
        <f t="shared" si="5"/>
        <v>-2.333333333</v>
      </c>
      <c r="V129" s="18">
        <f t="shared" si="6"/>
        <v>20</v>
      </c>
      <c r="W129" s="18">
        <f t="shared" si="7"/>
        <v>-6</v>
      </c>
      <c r="X129" s="18">
        <f t="shared" si="8"/>
        <v>-2</v>
      </c>
      <c r="Y129" s="18" t="str">
        <f t="shared" si="9"/>
        <v>solid</v>
      </c>
      <c r="Z129" s="18">
        <f>IFERROR(__xludf.DUMMYFUNCTION("if($F129="""","""",count(filter($S$2:$S888,$S$2:$S888=$S129,$T$2:$T888=$T129,$V$2:$V888=$V129,$W$2:$W888=$W129)))"),1.0)</f>
        <v>1</v>
      </c>
      <c r="AA129" s="18">
        <f>IFERROR(__xludf.DUMMYFUNCTION("if($F129="""","""",1+Z129-count(filter($S129:$S888,$S129:$S888=$S129,$T129:$T888=$T129,$V129:$V888=$V129,$W129:$W888=$W129)))"),1.0)</f>
        <v>1</v>
      </c>
      <c r="AB129" s="18">
        <f>IFERROR(__xludf.DUMMYFUNCTION("if($F129="""","""",count(filter($S$2:$S888,$S$2:$S888=$S129,$T$2:$T888=$T129,$V$2:$V888=$V129,$W$2:$W888=$W129,$Q$2:$Q888=$Q129)))"),1.0)</f>
        <v>1</v>
      </c>
      <c r="AC129" s="18">
        <f>IFERROR(__xludf.DUMMYFUNCTION("if($F129="""","""",1+AB129-count(filter($S129:$S888,$S129:$S888=$S129,$T129:$T888=$T129,$V129:$V888=$V129,$W129:$W888=$W129,$Q129:$Q888=$Q129)))"),1.0)</f>
        <v>1</v>
      </c>
      <c r="AD129" s="18">
        <f>IFERROR(__xludf.DUMMYFUNCTION("if($F129="""","""",count(filter($S$2:$S888,$S$2:$S888=$S129,$T$2:$T888=$T129,$V$2:$V888=$V129,$W$2:$W888=$W129,$R$2:$R888=$R129)))"),1.0)</f>
        <v>1</v>
      </c>
      <c r="AE129" s="18">
        <f>IFERROR(__xludf.DUMMYFUNCTION("if($F129="""","""",1+AD129-count(filter($S129:$S888,$S129:$S888=$S129,$T129:$T888=$T129,$V129:$V888=$V129,$W129:$W888=$W129,$R129:$R888=$R129)))"),1.0)</f>
        <v>1</v>
      </c>
      <c r="AF129" s="18">
        <f t="shared" si="10"/>
        <v>1</v>
      </c>
      <c r="AG129" s="18">
        <f t="shared" si="11"/>
        <v>0.3333333333</v>
      </c>
      <c r="AH129" s="18">
        <f t="shared" si="12"/>
        <v>0.3217505544</v>
      </c>
    </row>
    <row r="130">
      <c r="A130" s="29"/>
      <c r="B130" s="29"/>
      <c r="C130" s="29"/>
      <c r="D130" s="37"/>
      <c r="E130" s="29"/>
      <c r="F130" s="30" t="str">
        <f>IFERROR(__xludf.DUMMYFUNCTION("""COMPUTED_VALUE"""),"Ottawa Charge")</f>
        <v>Ottawa Charge</v>
      </c>
      <c r="G130" s="30" t="str">
        <f>IFERROR(__xludf.DUMMYFUNCTION("""COMPUTED_VALUE"""),"Ottawa Charge")</f>
        <v>Ottawa Charge</v>
      </c>
      <c r="H130" s="38">
        <f>IFERROR(__xludf.DUMMYFUNCTION("""COMPUTED_VALUE"""),0.0)</f>
        <v>0</v>
      </c>
      <c r="I130" s="30" t="str">
        <f>IFERROR(__xludf.DUMMYFUNCTION("""COMPUTED_VALUE"""),"Minnesota Frost")</f>
        <v>Minnesota Frost</v>
      </c>
      <c r="J130" s="38">
        <f>IFERROR(__xludf.DUMMYFUNCTION("""COMPUTED_VALUE"""),5.0)</f>
        <v>5</v>
      </c>
      <c r="K130" s="32" t="str">
        <f>IFERROR(__xludf.DUMMYFUNCTION("""COMPUTED_VALUE"""),"Minnesota Frost")</f>
        <v>Minnesota Frost</v>
      </c>
      <c r="L130" s="31" t="b">
        <f>IFERROR(__xludf.DUMMYFUNCTION("""COMPUTED_VALUE"""),TRUE)</f>
        <v>1</v>
      </c>
      <c r="M130" s="33">
        <f>IFERROR(__xludf.DUMMYFUNCTION("""COMPUTED_VALUE"""),45724.0)</f>
        <v>45724</v>
      </c>
      <c r="N130" s="31" t="b">
        <f>IFERROR(__xludf.DUMMYFUNCTION("""COMPUTED_VALUE"""),FALSE)</f>
        <v>0</v>
      </c>
      <c r="O130" s="18" t="str">
        <f t="shared" si="2"/>
        <v>Loss</v>
      </c>
      <c r="P130" s="18">
        <f t="shared" si="3"/>
        <v>2</v>
      </c>
      <c r="Q130" s="18" t="str">
        <f t="array" ref="Q130">if($F130="","",if($F130&lt;&gt;$F129,VLOOKUP($F130,{Index_Team!$A$2:$A$33,Index_Team!$D$2:$D$33},2,FALSE),Q129))</f>
        <v/>
      </c>
      <c r="R130" s="18" t="str">
        <f t="array" ref="R130">if($F130="","",if($F130&lt;&gt;$F129,VLOOKUP($F130,{Index_Team!$A$2:$A$33,Index_Team!$E$2:$E$33},2,FALSE),R129))</f>
        <v/>
      </c>
      <c r="S130" s="18">
        <f t="shared" ref="S130:T130" si="139">if($F130="","",if($F130&lt;&gt;$F129,0,V129))</f>
        <v>20</v>
      </c>
      <c r="T130" s="18">
        <f t="shared" si="139"/>
        <v>-6</v>
      </c>
      <c r="U130" s="18">
        <f t="shared" si="5"/>
        <v>-2</v>
      </c>
      <c r="V130" s="18">
        <f t="shared" si="6"/>
        <v>21</v>
      </c>
      <c r="W130" s="18">
        <f t="shared" si="7"/>
        <v>-9</v>
      </c>
      <c r="X130" s="18">
        <f t="shared" si="8"/>
        <v>-3</v>
      </c>
      <c r="Y130" s="18" t="str">
        <f t="shared" si="9"/>
        <v>solid</v>
      </c>
      <c r="Z130" s="18">
        <f>IFERROR(__xludf.DUMMYFUNCTION("if($F130="""","""",count(filter($S$2:$S888,$S$2:$S888=$S130,$T$2:$T888=$T130,$V$2:$V888=$V130,$W$2:$W888=$W130)))"),1.0)</f>
        <v>1</v>
      </c>
      <c r="AA130" s="18">
        <f>IFERROR(__xludf.DUMMYFUNCTION("if($F130="""","""",1+Z130-count(filter($S130:$S888,$S130:$S888=$S130,$T130:$T888=$T130,$V130:$V888=$V130,$W130:$W888=$W130)))"),1.0)</f>
        <v>1</v>
      </c>
      <c r="AB130" s="18">
        <f>IFERROR(__xludf.DUMMYFUNCTION("if($F130="""","""",count(filter($S$2:$S888,$S$2:$S888=$S130,$T$2:$T888=$T130,$V$2:$V888=$V130,$W$2:$W888=$W130,$Q$2:$Q888=$Q130)))"),1.0)</f>
        <v>1</v>
      </c>
      <c r="AC130" s="18">
        <f>IFERROR(__xludf.DUMMYFUNCTION("if($F130="""","""",1+AB130-count(filter($S130:$S888,$S130:$S888=$S130,$T130:$T888=$T130,$V130:$V888=$V130,$W130:$W888=$W130,$Q130:$Q888=$Q130)))"),1.0)</f>
        <v>1</v>
      </c>
      <c r="AD130" s="18">
        <f>IFERROR(__xludf.DUMMYFUNCTION("if($F130="""","""",count(filter($S$2:$S888,$S$2:$S888=$S130,$T$2:$T888=$T130,$V$2:$V888=$V130,$W$2:$W888=$W130,$R$2:$R888=$R130)))"),1.0)</f>
        <v>1</v>
      </c>
      <c r="AE130" s="18">
        <f>IFERROR(__xludf.DUMMYFUNCTION("if($F130="""","""",1+AD130-count(filter($S130:$S888,$S130:$S888=$S130,$T130:$T888=$T130,$V130:$V888=$V130,$W130:$W888=$W130,$R130:$R888=$R130)))"),1.0)</f>
        <v>1</v>
      </c>
      <c r="AF130" s="18">
        <f t="shared" si="10"/>
        <v>1</v>
      </c>
      <c r="AG130" s="18">
        <f t="shared" si="11"/>
        <v>-1</v>
      </c>
      <c r="AH130" s="18">
        <f t="shared" si="12"/>
        <v>0.7853981634</v>
      </c>
    </row>
    <row r="131">
      <c r="A131" s="29"/>
      <c r="B131" s="29"/>
      <c r="C131" s="29"/>
      <c r="D131" s="37"/>
      <c r="E131" s="29"/>
      <c r="F131" s="30" t="str">
        <f>IFERROR(__xludf.DUMMYFUNCTION("""COMPUTED_VALUE"""),"Ottawa Charge")</f>
        <v>Ottawa Charge</v>
      </c>
      <c r="G131" s="30" t="str">
        <f>IFERROR(__xludf.DUMMYFUNCTION("""COMPUTED_VALUE"""),"Minnesota Frost")</f>
        <v>Minnesota Frost</v>
      </c>
      <c r="H131" s="38">
        <f>IFERROR(__xludf.DUMMYFUNCTION("""COMPUTED_VALUE"""),2.0)</f>
        <v>2</v>
      </c>
      <c r="I131" s="30" t="str">
        <f>IFERROR(__xludf.DUMMYFUNCTION("""COMPUTED_VALUE"""),"Ottawa Charge")</f>
        <v>Ottawa Charge</v>
      </c>
      <c r="J131" s="38">
        <f>IFERROR(__xludf.DUMMYFUNCTION("""COMPUTED_VALUE"""),3.0)</f>
        <v>3</v>
      </c>
      <c r="K131" s="32" t="str">
        <f>IFERROR(__xludf.DUMMYFUNCTION("""COMPUTED_VALUE"""),"Ottawa Charge")</f>
        <v>Ottawa Charge</v>
      </c>
      <c r="L131" s="31" t="b">
        <f>IFERROR(__xludf.DUMMYFUNCTION("""COMPUTED_VALUE"""),TRUE)</f>
        <v>1</v>
      </c>
      <c r="M131" s="33">
        <f>IFERROR(__xludf.DUMMYFUNCTION("""COMPUTED_VALUE"""),45728.0)</f>
        <v>45728</v>
      </c>
      <c r="N131" s="31" t="b">
        <f>IFERROR(__xludf.DUMMYFUNCTION("""COMPUTED_VALUE"""),FALSE)</f>
        <v>0</v>
      </c>
      <c r="O131" s="18" t="str">
        <f t="shared" si="2"/>
        <v>Win</v>
      </c>
      <c r="P131" s="18">
        <f t="shared" si="3"/>
        <v>1</v>
      </c>
      <c r="Q131" s="18" t="str">
        <f t="array" ref="Q131">if($F131="","",if($F131&lt;&gt;$F130,VLOOKUP($F131,{Index_Team!$A$2:$A$33,Index_Team!$D$2:$D$33},2,FALSE),Q130))</f>
        <v/>
      </c>
      <c r="R131" s="18" t="str">
        <f t="array" ref="R131">if($F131="","",if($F131&lt;&gt;$F130,VLOOKUP($F131,{Index_Team!$A$2:$A$33,Index_Team!$E$2:$E$33},2,FALSE),R130))</f>
        <v/>
      </c>
      <c r="S131" s="18">
        <f t="shared" ref="S131:T131" si="140">if($F131="","",if($F131&lt;&gt;$F130,0,V130))</f>
        <v>21</v>
      </c>
      <c r="T131" s="18">
        <f t="shared" si="140"/>
        <v>-9</v>
      </c>
      <c r="U131" s="18">
        <f t="shared" si="5"/>
        <v>-3</v>
      </c>
      <c r="V131" s="18">
        <f t="shared" si="6"/>
        <v>22</v>
      </c>
      <c r="W131" s="18">
        <f t="shared" si="7"/>
        <v>-6</v>
      </c>
      <c r="X131" s="18">
        <f t="shared" si="8"/>
        <v>-2</v>
      </c>
      <c r="Y131" s="18" t="str">
        <f t="shared" si="9"/>
        <v>solid</v>
      </c>
      <c r="Z131" s="18">
        <f>IFERROR(__xludf.DUMMYFUNCTION("if($F131="""","""",count(filter($S$2:$S888,$S$2:$S888=$S131,$T$2:$T888=$T131,$V$2:$V888=$V131,$W$2:$W888=$W131)))"),1.0)</f>
        <v>1</v>
      </c>
      <c r="AA131" s="18">
        <f>IFERROR(__xludf.DUMMYFUNCTION("if($F131="""","""",1+Z131-count(filter($S131:$S888,$S131:$S888=$S131,$T131:$T888=$T131,$V131:$V888=$V131,$W131:$W888=$W131)))"),1.0)</f>
        <v>1</v>
      </c>
      <c r="AB131" s="18">
        <f>IFERROR(__xludf.DUMMYFUNCTION("if($F131="""","""",count(filter($S$2:$S888,$S$2:$S888=$S131,$T$2:$T888=$T131,$V$2:$V888=$V131,$W$2:$W888=$W131,$Q$2:$Q888=$Q131)))"),1.0)</f>
        <v>1</v>
      </c>
      <c r="AC131" s="18">
        <f>IFERROR(__xludf.DUMMYFUNCTION("if($F131="""","""",1+AB131-count(filter($S131:$S888,$S131:$S888=$S131,$T131:$T888=$T131,$V131:$V888=$V131,$W131:$W888=$W131,$Q131:$Q888=$Q131)))"),1.0)</f>
        <v>1</v>
      </c>
      <c r="AD131" s="18">
        <f>IFERROR(__xludf.DUMMYFUNCTION("if($F131="""","""",count(filter($S$2:$S888,$S$2:$S888=$S131,$T$2:$T888=$T131,$V$2:$V888=$V131,$W$2:$W888=$W131,$R$2:$R888=$R131)))"),1.0)</f>
        <v>1</v>
      </c>
      <c r="AE131" s="18">
        <f>IFERROR(__xludf.DUMMYFUNCTION("if($F131="""","""",1+AD131-count(filter($S131:$S888,$S131:$S888=$S131,$T131:$T888=$T131,$V131:$V888=$V131,$W131:$W888=$W131,$R131:$R888=$R131)))"),1.0)</f>
        <v>1</v>
      </c>
      <c r="AF131" s="18">
        <f t="shared" si="10"/>
        <v>1</v>
      </c>
      <c r="AG131" s="18">
        <f t="shared" si="11"/>
        <v>1</v>
      </c>
      <c r="AH131" s="18">
        <f t="shared" si="12"/>
        <v>0.7853981634</v>
      </c>
    </row>
    <row r="132">
      <c r="A132" s="29"/>
      <c r="B132" s="29"/>
      <c r="C132" s="29"/>
      <c r="D132" s="37"/>
      <c r="E132" s="29"/>
      <c r="F132" s="30" t="str">
        <f>IFERROR(__xludf.DUMMYFUNCTION("""COMPUTED_VALUE"""),"Ottawa Charge")</f>
        <v>Ottawa Charge</v>
      </c>
      <c r="G132" s="30" t="str">
        <f>IFERROR(__xludf.DUMMYFUNCTION("""COMPUTED_VALUE"""),"Boston Fleet")</f>
        <v>Boston Fleet</v>
      </c>
      <c r="H132" s="38">
        <f>IFERROR(__xludf.DUMMYFUNCTION("""COMPUTED_VALUE"""),5.0)</f>
        <v>5</v>
      </c>
      <c r="I132" s="30" t="str">
        <f>IFERROR(__xludf.DUMMYFUNCTION("""COMPUTED_VALUE"""),"Ottawa Charge")</f>
        <v>Ottawa Charge</v>
      </c>
      <c r="J132" s="38">
        <f>IFERROR(__xludf.DUMMYFUNCTION("""COMPUTED_VALUE"""),2.0)</f>
        <v>2</v>
      </c>
      <c r="K132" s="32" t="str">
        <f>IFERROR(__xludf.DUMMYFUNCTION("""COMPUTED_VALUE"""),"Boston Fleet")</f>
        <v>Boston Fleet</v>
      </c>
      <c r="L132" s="31" t="b">
        <f>IFERROR(__xludf.DUMMYFUNCTION("""COMPUTED_VALUE"""),TRUE)</f>
        <v>1</v>
      </c>
      <c r="M132" s="33">
        <f>IFERROR(__xludf.DUMMYFUNCTION("""COMPUTED_VALUE"""),45732.0)</f>
        <v>45732</v>
      </c>
      <c r="N132" s="31" t="b">
        <f>IFERROR(__xludf.DUMMYFUNCTION("""COMPUTED_VALUE"""),FALSE)</f>
        <v>0</v>
      </c>
      <c r="O132" s="18" t="str">
        <f t="shared" si="2"/>
        <v>Loss</v>
      </c>
      <c r="P132" s="18">
        <f t="shared" si="3"/>
        <v>2</v>
      </c>
      <c r="Q132" s="18" t="str">
        <f t="array" ref="Q132">if($F132="","",if($F132&lt;&gt;$F131,VLOOKUP($F132,{Index_Team!$A$2:$A$33,Index_Team!$D$2:$D$33},2,FALSE),Q131))</f>
        <v/>
      </c>
      <c r="R132" s="18" t="str">
        <f t="array" ref="R132">if($F132="","",if($F132&lt;&gt;$F131,VLOOKUP($F132,{Index_Team!$A$2:$A$33,Index_Team!$E$2:$E$33},2,FALSE),R131))</f>
        <v/>
      </c>
      <c r="S132" s="18">
        <f t="shared" ref="S132:T132" si="141">if($F132="","",if($F132&lt;&gt;$F131,0,V131))</f>
        <v>22</v>
      </c>
      <c r="T132" s="18">
        <f t="shared" si="141"/>
        <v>-6</v>
      </c>
      <c r="U132" s="18">
        <f t="shared" si="5"/>
        <v>-2</v>
      </c>
      <c r="V132" s="18">
        <f t="shared" si="6"/>
        <v>23</v>
      </c>
      <c r="W132" s="18">
        <f t="shared" si="7"/>
        <v>-9</v>
      </c>
      <c r="X132" s="18">
        <f t="shared" si="8"/>
        <v>-3</v>
      </c>
      <c r="Y132" s="18" t="str">
        <f t="shared" si="9"/>
        <v>solid</v>
      </c>
      <c r="Z132" s="18">
        <f>IFERROR(__xludf.DUMMYFUNCTION("if($F132="""","""",count(filter($S$2:$S888,$S$2:$S888=$S132,$T$2:$T888=$T132,$V$2:$V888=$V132,$W$2:$W888=$W132)))"),1.0)</f>
        <v>1</v>
      </c>
      <c r="AA132" s="18">
        <f>IFERROR(__xludf.DUMMYFUNCTION("if($F132="""","""",1+Z132-count(filter($S132:$S888,$S132:$S888=$S132,$T132:$T888=$T132,$V132:$V888=$V132,$W132:$W888=$W132)))"),1.0)</f>
        <v>1</v>
      </c>
      <c r="AB132" s="18">
        <f>IFERROR(__xludf.DUMMYFUNCTION("if($F132="""","""",count(filter($S$2:$S888,$S$2:$S888=$S132,$T$2:$T888=$T132,$V$2:$V888=$V132,$W$2:$W888=$W132,$Q$2:$Q888=$Q132)))"),1.0)</f>
        <v>1</v>
      </c>
      <c r="AC132" s="18">
        <f>IFERROR(__xludf.DUMMYFUNCTION("if($F132="""","""",1+AB132-count(filter($S132:$S888,$S132:$S888=$S132,$T132:$T888=$T132,$V132:$V888=$V132,$W132:$W888=$W132,$Q132:$Q888=$Q132)))"),1.0)</f>
        <v>1</v>
      </c>
      <c r="AD132" s="18">
        <f>IFERROR(__xludf.DUMMYFUNCTION("if($F132="""","""",count(filter($S$2:$S888,$S$2:$S888=$S132,$T$2:$T888=$T132,$V$2:$V888=$V132,$W$2:$W888=$W132,$R$2:$R888=$R132)))"),1.0)</f>
        <v>1</v>
      </c>
      <c r="AE132" s="18">
        <f>IFERROR(__xludf.DUMMYFUNCTION("if($F132="""","""",1+AD132-count(filter($S132:$S888,$S132:$S888=$S132,$T132:$T888=$T132,$V132:$V888=$V132,$W132:$W888=$W132,$R132:$R888=$R132)))"),1.0)</f>
        <v>1</v>
      </c>
      <c r="AF132" s="18">
        <f t="shared" si="10"/>
        <v>1</v>
      </c>
      <c r="AG132" s="18">
        <f t="shared" si="11"/>
        <v>-1</v>
      </c>
      <c r="AH132" s="18">
        <f t="shared" si="12"/>
        <v>0.7853981634</v>
      </c>
    </row>
    <row r="133">
      <c r="A133" s="29"/>
      <c r="B133" s="29"/>
      <c r="C133" s="29"/>
      <c r="D133" s="37"/>
      <c r="E133" s="29"/>
      <c r="F133" s="30" t="str">
        <f>IFERROR(__xludf.DUMMYFUNCTION("""COMPUTED_VALUE"""),"Ottawa Charge")</f>
        <v>Ottawa Charge</v>
      </c>
      <c r="G133" s="30" t="str">
        <f>IFERROR(__xludf.DUMMYFUNCTION("""COMPUTED_VALUE"""),"Ottawa Charge")</f>
        <v>Ottawa Charge</v>
      </c>
      <c r="H133" s="38">
        <f>IFERROR(__xludf.DUMMYFUNCTION("""COMPUTED_VALUE"""),5.0)</f>
        <v>5</v>
      </c>
      <c r="I133" s="30" t="str">
        <f>IFERROR(__xludf.DUMMYFUNCTION("""COMPUTED_VALUE"""),"New York Sirens")</f>
        <v>New York Sirens</v>
      </c>
      <c r="J133" s="38">
        <f>IFERROR(__xludf.DUMMYFUNCTION("""COMPUTED_VALUE"""),2.0)</f>
        <v>2</v>
      </c>
      <c r="K133" s="32" t="str">
        <f>IFERROR(__xludf.DUMMYFUNCTION("""COMPUTED_VALUE"""),"Ottawa Charge")</f>
        <v>Ottawa Charge</v>
      </c>
      <c r="L133" s="31" t="b">
        <f>IFERROR(__xludf.DUMMYFUNCTION("""COMPUTED_VALUE"""),TRUE)</f>
        <v>1</v>
      </c>
      <c r="M133" s="33">
        <f>IFERROR(__xludf.DUMMYFUNCTION("""COMPUTED_VALUE"""),45739.0)</f>
        <v>45739</v>
      </c>
      <c r="N133" s="31" t="b">
        <f>IFERROR(__xludf.DUMMYFUNCTION("""COMPUTED_VALUE"""),FALSE)</f>
        <v>0</v>
      </c>
      <c r="O133" s="18" t="str">
        <f t="shared" si="2"/>
        <v>Win</v>
      </c>
      <c r="P133" s="18">
        <f t="shared" si="3"/>
        <v>1</v>
      </c>
      <c r="Q133" s="18" t="str">
        <f t="array" ref="Q133">if($F133="","",if($F133&lt;&gt;$F132,VLOOKUP($F133,{Index_Team!$A$2:$A$33,Index_Team!$D$2:$D$33},2,FALSE),Q132))</f>
        <v/>
      </c>
      <c r="R133" s="18" t="str">
        <f t="array" ref="R133">if($F133="","",if($F133&lt;&gt;$F132,VLOOKUP($F133,{Index_Team!$A$2:$A$33,Index_Team!$E$2:$E$33},2,FALSE),R132))</f>
        <v/>
      </c>
      <c r="S133" s="18">
        <f t="shared" ref="S133:T133" si="142">if($F133="","",if($F133&lt;&gt;$F132,0,V132))</f>
        <v>23</v>
      </c>
      <c r="T133" s="18">
        <f t="shared" si="142"/>
        <v>-9</v>
      </c>
      <c r="U133" s="18">
        <f t="shared" si="5"/>
        <v>-3</v>
      </c>
      <c r="V133" s="18">
        <f t="shared" si="6"/>
        <v>24</v>
      </c>
      <c r="W133" s="18">
        <f t="shared" si="7"/>
        <v>-6</v>
      </c>
      <c r="X133" s="18">
        <f t="shared" si="8"/>
        <v>-2</v>
      </c>
      <c r="Y133" s="18" t="str">
        <f t="shared" si="9"/>
        <v>solid</v>
      </c>
      <c r="Z133" s="18">
        <f>IFERROR(__xludf.DUMMYFUNCTION("if($F133="""","""",count(filter($S$2:$S888,$S$2:$S888=$S133,$T$2:$T888=$T133,$V$2:$V888=$V133,$W$2:$W888=$W133)))"),1.0)</f>
        <v>1</v>
      </c>
      <c r="AA133" s="18">
        <f>IFERROR(__xludf.DUMMYFUNCTION("if($F133="""","""",1+Z133-count(filter($S133:$S888,$S133:$S888=$S133,$T133:$T888=$T133,$V133:$V888=$V133,$W133:$W888=$W133)))"),1.0)</f>
        <v>1</v>
      </c>
      <c r="AB133" s="18">
        <f>IFERROR(__xludf.DUMMYFUNCTION("if($F133="""","""",count(filter($S$2:$S888,$S$2:$S888=$S133,$T$2:$T888=$T133,$V$2:$V888=$V133,$W$2:$W888=$W133,$Q$2:$Q888=$Q133)))"),1.0)</f>
        <v>1</v>
      </c>
      <c r="AC133" s="18">
        <f>IFERROR(__xludf.DUMMYFUNCTION("if($F133="""","""",1+AB133-count(filter($S133:$S888,$S133:$S888=$S133,$T133:$T888=$T133,$V133:$V888=$V133,$W133:$W888=$W133,$Q133:$Q888=$Q133)))"),1.0)</f>
        <v>1</v>
      </c>
      <c r="AD133" s="18">
        <f>IFERROR(__xludf.DUMMYFUNCTION("if($F133="""","""",count(filter($S$2:$S888,$S$2:$S888=$S133,$T$2:$T888=$T133,$V$2:$V888=$V133,$W$2:$W888=$W133,$R$2:$R888=$R133)))"),1.0)</f>
        <v>1</v>
      </c>
      <c r="AE133" s="18">
        <f>IFERROR(__xludf.DUMMYFUNCTION("if($F133="""","""",1+AD133-count(filter($S133:$S888,$S133:$S888=$S133,$T133:$T888=$T133,$V133:$V888=$V133,$W133:$W888=$W133,$R133:$R888=$R133)))"),1.0)</f>
        <v>1</v>
      </c>
      <c r="AF133" s="18">
        <f t="shared" si="10"/>
        <v>1</v>
      </c>
      <c r="AG133" s="18">
        <f t="shared" si="11"/>
        <v>1</v>
      </c>
      <c r="AH133" s="18">
        <f t="shared" si="12"/>
        <v>0.7853981634</v>
      </c>
    </row>
    <row r="134">
      <c r="A134" s="29"/>
      <c r="B134" s="29"/>
      <c r="C134" s="29"/>
      <c r="D134" s="37"/>
      <c r="E134" s="29"/>
      <c r="F134" s="30" t="str">
        <f>IFERROR(__xludf.DUMMYFUNCTION("""COMPUTED_VALUE"""),"Ottawa Charge")</f>
        <v>Ottawa Charge</v>
      </c>
      <c r="G134" s="30" t="str">
        <f>IFERROR(__xludf.DUMMYFUNCTION("""COMPUTED_VALUE"""),"New York Sirens")</f>
        <v>New York Sirens</v>
      </c>
      <c r="H134" s="38">
        <f>IFERROR(__xludf.DUMMYFUNCTION("""COMPUTED_VALUE"""),6.0)</f>
        <v>6</v>
      </c>
      <c r="I134" s="30" t="str">
        <f>IFERROR(__xludf.DUMMYFUNCTION("""COMPUTED_VALUE"""),"Ottawa Charge")</f>
        <v>Ottawa Charge</v>
      </c>
      <c r="J134" s="38">
        <f>IFERROR(__xludf.DUMMYFUNCTION("""COMPUTED_VALUE"""),3.0)</f>
        <v>3</v>
      </c>
      <c r="K134" s="32" t="str">
        <f>IFERROR(__xludf.DUMMYFUNCTION("""COMPUTED_VALUE"""),"New York Sirens")</f>
        <v>New York Sirens</v>
      </c>
      <c r="L134" s="31" t="b">
        <f>IFERROR(__xludf.DUMMYFUNCTION("""COMPUTED_VALUE"""),TRUE)</f>
        <v>1</v>
      </c>
      <c r="M134" s="33">
        <f>IFERROR(__xludf.DUMMYFUNCTION("""COMPUTED_VALUE"""),45742.0)</f>
        <v>45742</v>
      </c>
      <c r="N134" s="31" t="b">
        <f>IFERROR(__xludf.DUMMYFUNCTION("""COMPUTED_VALUE"""),FALSE)</f>
        <v>0</v>
      </c>
      <c r="O134" s="18" t="str">
        <f t="shared" si="2"/>
        <v>Loss</v>
      </c>
      <c r="P134" s="18">
        <f t="shared" si="3"/>
        <v>2</v>
      </c>
      <c r="Q134" s="18" t="str">
        <f t="array" ref="Q134">if($F134="","",if($F134&lt;&gt;$F133,VLOOKUP($F134,{Index_Team!$A$2:$A$33,Index_Team!$D$2:$D$33},2,FALSE),Q133))</f>
        <v/>
      </c>
      <c r="R134" s="18" t="str">
        <f t="array" ref="R134">if($F134="","",if($F134&lt;&gt;$F133,VLOOKUP($F134,{Index_Team!$A$2:$A$33,Index_Team!$E$2:$E$33},2,FALSE),R133))</f>
        <v/>
      </c>
      <c r="S134" s="18">
        <f t="shared" ref="S134:T134" si="143">if($F134="","",if($F134&lt;&gt;$F133,0,V133))</f>
        <v>24</v>
      </c>
      <c r="T134" s="18">
        <f t="shared" si="143"/>
        <v>-6</v>
      </c>
      <c r="U134" s="18">
        <f t="shared" si="5"/>
        <v>-2</v>
      </c>
      <c r="V134" s="18">
        <f t="shared" si="6"/>
        <v>25</v>
      </c>
      <c r="W134" s="18">
        <f t="shared" si="7"/>
        <v>-9</v>
      </c>
      <c r="X134" s="18">
        <f t="shared" si="8"/>
        <v>-3</v>
      </c>
      <c r="Y134" s="18" t="str">
        <f t="shared" si="9"/>
        <v>solid</v>
      </c>
      <c r="Z134" s="18">
        <f>IFERROR(__xludf.DUMMYFUNCTION("if($F134="""","""",count(filter($S$2:$S888,$S$2:$S888=$S134,$T$2:$T888=$T134,$V$2:$V888=$V134,$W$2:$W888=$W134)))"),1.0)</f>
        <v>1</v>
      </c>
      <c r="AA134" s="18">
        <f>IFERROR(__xludf.DUMMYFUNCTION("if($F134="""","""",1+Z134-count(filter($S134:$S888,$S134:$S888=$S134,$T134:$T888=$T134,$V134:$V888=$V134,$W134:$W888=$W134)))"),1.0)</f>
        <v>1</v>
      </c>
      <c r="AB134" s="18">
        <f>IFERROR(__xludf.DUMMYFUNCTION("if($F134="""","""",count(filter($S$2:$S888,$S$2:$S888=$S134,$T$2:$T888=$T134,$V$2:$V888=$V134,$W$2:$W888=$W134,$Q$2:$Q888=$Q134)))"),1.0)</f>
        <v>1</v>
      </c>
      <c r="AC134" s="18">
        <f>IFERROR(__xludf.DUMMYFUNCTION("if($F134="""","""",1+AB134-count(filter($S134:$S888,$S134:$S888=$S134,$T134:$T888=$T134,$V134:$V888=$V134,$W134:$W888=$W134,$Q134:$Q888=$Q134)))"),1.0)</f>
        <v>1</v>
      </c>
      <c r="AD134" s="18">
        <f>IFERROR(__xludf.DUMMYFUNCTION("if($F134="""","""",count(filter($S$2:$S888,$S$2:$S888=$S134,$T$2:$T888=$T134,$V$2:$V888=$V134,$W$2:$W888=$W134,$R$2:$R888=$R134)))"),1.0)</f>
        <v>1</v>
      </c>
      <c r="AE134" s="18">
        <f>IFERROR(__xludf.DUMMYFUNCTION("if($F134="""","""",1+AD134-count(filter($S134:$S888,$S134:$S888=$S134,$T134:$T888=$T134,$V134:$V888=$V134,$W134:$W888=$W134,$R134:$R888=$R134)))"),1.0)</f>
        <v>1</v>
      </c>
      <c r="AF134" s="18">
        <f t="shared" si="10"/>
        <v>1</v>
      </c>
      <c r="AG134" s="18">
        <f t="shared" si="11"/>
        <v>-1</v>
      </c>
      <c r="AH134" s="18">
        <f t="shared" si="12"/>
        <v>0.7853981634</v>
      </c>
    </row>
    <row r="135">
      <c r="A135" s="29"/>
      <c r="B135" s="29"/>
      <c r="C135" s="29"/>
      <c r="D135" s="37"/>
      <c r="E135" s="29"/>
      <c r="F135" s="30" t="str">
        <f>IFERROR(__xludf.DUMMYFUNCTION("""COMPUTED_VALUE"""),"Ottawa Charge")</f>
        <v>Ottawa Charge</v>
      </c>
      <c r="G135" s="30" t="str">
        <f>IFERROR(__xludf.DUMMYFUNCTION("""COMPUTED_VALUE"""),"Ottawa Charge")</f>
        <v>Ottawa Charge</v>
      </c>
      <c r="H135" s="38">
        <f>IFERROR(__xludf.DUMMYFUNCTION("""COMPUTED_VALUE"""),2.0)</f>
        <v>2</v>
      </c>
      <c r="I135" s="30" t="str">
        <f>IFERROR(__xludf.DUMMYFUNCTION("""COMPUTED_VALUE"""),"Boston Fleet")</f>
        <v>Boston Fleet</v>
      </c>
      <c r="J135" s="38">
        <f>IFERROR(__xludf.DUMMYFUNCTION("""COMPUTED_VALUE"""),1.0)</f>
        <v>1</v>
      </c>
      <c r="K135" s="32" t="str">
        <f>IFERROR(__xludf.DUMMYFUNCTION("""COMPUTED_VALUE"""),"Ottawa Charge")</f>
        <v>Ottawa Charge</v>
      </c>
      <c r="L135" s="31" t="b">
        <f>IFERROR(__xludf.DUMMYFUNCTION("""COMPUTED_VALUE"""),TRUE)</f>
        <v>1</v>
      </c>
      <c r="M135" s="33">
        <f>IFERROR(__xludf.DUMMYFUNCTION("""COMPUTED_VALUE"""),45746.0)</f>
        <v>45746</v>
      </c>
      <c r="N135" s="31" t="b">
        <f>IFERROR(__xludf.DUMMYFUNCTION("""COMPUTED_VALUE"""),FALSE)</f>
        <v>0</v>
      </c>
      <c r="O135" s="18" t="str">
        <f t="shared" si="2"/>
        <v>Win</v>
      </c>
      <c r="P135" s="18">
        <f t="shared" si="3"/>
        <v>1</v>
      </c>
      <c r="Q135" s="18" t="str">
        <f t="array" ref="Q135">if($F135="","",if($F135&lt;&gt;$F134,VLOOKUP($F135,{Index_Team!$A$2:$A$33,Index_Team!$D$2:$D$33},2,FALSE),Q134))</f>
        <v/>
      </c>
      <c r="R135" s="18" t="str">
        <f t="array" ref="R135">if($F135="","",if($F135&lt;&gt;$F134,VLOOKUP($F135,{Index_Team!$A$2:$A$33,Index_Team!$E$2:$E$33},2,FALSE),R134))</f>
        <v/>
      </c>
      <c r="S135" s="18">
        <f t="shared" ref="S135:T135" si="144">if($F135="","",if($F135&lt;&gt;$F134,0,V134))</f>
        <v>25</v>
      </c>
      <c r="T135" s="18">
        <f t="shared" si="144"/>
        <v>-9</v>
      </c>
      <c r="U135" s="18">
        <f t="shared" si="5"/>
        <v>-3</v>
      </c>
      <c r="V135" s="18">
        <f t="shared" si="6"/>
        <v>26</v>
      </c>
      <c r="W135" s="18">
        <f t="shared" si="7"/>
        <v>-6</v>
      </c>
      <c r="X135" s="18">
        <f t="shared" si="8"/>
        <v>-2</v>
      </c>
      <c r="Y135" s="18" t="str">
        <f t="shared" si="9"/>
        <v>solid</v>
      </c>
      <c r="Z135" s="18">
        <f>IFERROR(__xludf.DUMMYFUNCTION("if($F135="""","""",count(filter($S$2:$S888,$S$2:$S888=$S135,$T$2:$T888=$T135,$V$2:$V888=$V135,$W$2:$W888=$W135)))"),1.0)</f>
        <v>1</v>
      </c>
      <c r="AA135" s="18">
        <f>IFERROR(__xludf.DUMMYFUNCTION("if($F135="""","""",1+Z135-count(filter($S135:$S888,$S135:$S888=$S135,$T135:$T888=$T135,$V135:$V888=$V135,$W135:$W888=$W135)))"),1.0)</f>
        <v>1</v>
      </c>
      <c r="AB135" s="18">
        <f>IFERROR(__xludf.DUMMYFUNCTION("if($F135="""","""",count(filter($S$2:$S888,$S$2:$S888=$S135,$T$2:$T888=$T135,$V$2:$V888=$V135,$W$2:$W888=$W135,$Q$2:$Q888=$Q135)))"),1.0)</f>
        <v>1</v>
      </c>
      <c r="AC135" s="18">
        <f>IFERROR(__xludf.DUMMYFUNCTION("if($F135="""","""",1+AB135-count(filter($S135:$S888,$S135:$S888=$S135,$T135:$T888=$T135,$V135:$V888=$V135,$W135:$W888=$W135,$Q135:$Q888=$Q135)))"),1.0)</f>
        <v>1</v>
      </c>
      <c r="AD135" s="18">
        <f>IFERROR(__xludf.DUMMYFUNCTION("if($F135="""","""",count(filter($S$2:$S888,$S$2:$S888=$S135,$T$2:$T888=$T135,$V$2:$V888=$V135,$W$2:$W888=$W135,$R$2:$R888=$R135)))"),1.0)</f>
        <v>1</v>
      </c>
      <c r="AE135" s="18">
        <f>IFERROR(__xludf.DUMMYFUNCTION("if($F135="""","""",1+AD135-count(filter($S135:$S888,$S135:$S888=$S135,$T135:$T888=$T135,$V135:$V888=$V135,$W135:$W888=$W135,$R135:$R888=$R135)))"),1.0)</f>
        <v>1</v>
      </c>
      <c r="AF135" s="18">
        <f t="shared" si="10"/>
        <v>1</v>
      </c>
      <c r="AG135" s="18">
        <f t="shared" si="11"/>
        <v>1</v>
      </c>
      <c r="AH135" s="18">
        <f t="shared" si="12"/>
        <v>0.7853981634</v>
      </c>
    </row>
    <row r="136">
      <c r="A136" s="29"/>
      <c r="B136" s="29"/>
      <c r="C136" s="29"/>
      <c r="D136" s="37"/>
      <c r="E136" s="29"/>
      <c r="F136" s="30" t="str">
        <f>IFERROR(__xludf.DUMMYFUNCTION("""COMPUTED_VALUE"""),"Ottawa Charge")</f>
        <v>Ottawa Charge</v>
      </c>
      <c r="G136" s="30" t="str">
        <f>IFERROR(__xludf.DUMMYFUNCTION("""COMPUTED_VALUE"""),"Ottawa Charge")</f>
        <v>Ottawa Charge</v>
      </c>
      <c r="H136" s="38">
        <f>IFERROR(__xludf.DUMMYFUNCTION("""COMPUTED_VALUE"""),4.0)</f>
        <v>4</v>
      </c>
      <c r="I136" s="30" t="str">
        <f>IFERROR(__xludf.DUMMYFUNCTION("""COMPUTED_VALUE"""),"Boston Fleet")</f>
        <v>Boston Fleet</v>
      </c>
      <c r="J136" s="38">
        <f>IFERROR(__xludf.DUMMYFUNCTION("""COMPUTED_VALUE"""),0.0)</f>
        <v>0</v>
      </c>
      <c r="K136" s="32" t="str">
        <f>IFERROR(__xludf.DUMMYFUNCTION("""COMPUTED_VALUE"""),"Ottawa Charge")</f>
        <v>Ottawa Charge</v>
      </c>
      <c r="L136" s="31" t="b">
        <f>IFERROR(__xludf.DUMMYFUNCTION("""COMPUTED_VALUE"""),TRUE)</f>
        <v>1</v>
      </c>
      <c r="M136" s="33">
        <f>IFERROR(__xludf.DUMMYFUNCTION("""COMPUTED_VALUE"""),45750.0)</f>
        <v>45750</v>
      </c>
      <c r="N136" s="31" t="b">
        <f>IFERROR(__xludf.DUMMYFUNCTION("""COMPUTED_VALUE"""),FALSE)</f>
        <v>0</v>
      </c>
      <c r="O136" s="18" t="str">
        <f t="shared" si="2"/>
        <v>Win</v>
      </c>
      <c r="P136" s="18">
        <f t="shared" si="3"/>
        <v>1</v>
      </c>
      <c r="Q136" s="18" t="str">
        <f t="array" ref="Q136">if($F136="","",if($F136&lt;&gt;$F135,VLOOKUP($F136,{Index_Team!$A$2:$A$33,Index_Team!$D$2:$D$33},2,FALSE),Q135))</f>
        <v/>
      </c>
      <c r="R136" s="18" t="str">
        <f t="array" ref="R136">if($F136="","",if($F136&lt;&gt;$F135,VLOOKUP($F136,{Index_Team!$A$2:$A$33,Index_Team!$E$2:$E$33},2,FALSE),R135))</f>
        <v/>
      </c>
      <c r="S136" s="18">
        <f t="shared" ref="S136:T136" si="145">if($F136="","",if($F136&lt;&gt;$F135,0,V135))</f>
        <v>26</v>
      </c>
      <c r="T136" s="18">
        <f t="shared" si="145"/>
        <v>-6</v>
      </c>
      <c r="U136" s="18">
        <f t="shared" si="5"/>
        <v>-2</v>
      </c>
      <c r="V136" s="18">
        <f t="shared" si="6"/>
        <v>27</v>
      </c>
      <c r="W136" s="18">
        <f t="shared" si="7"/>
        <v>-3</v>
      </c>
      <c r="X136" s="18">
        <f t="shared" si="8"/>
        <v>-1</v>
      </c>
      <c r="Y136" s="18" t="str">
        <f t="shared" si="9"/>
        <v>solid</v>
      </c>
      <c r="Z136" s="18">
        <f>IFERROR(__xludf.DUMMYFUNCTION("if($F136="""","""",count(filter($S$2:$S888,$S$2:$S888=$S136,$T$2:$T888=$T136,$V$2:$V888=$V136,$W$2:$W888=$W136)))"),1.0)</f>
        <v>1</v>
      </c>
      <c r="AA136" s="18">
        <f>IFERROR(__xludf.DUMMYFUNCTION("if($F136="""","""",1+Z136-count(filter($S136:$S888,$S136:$S888=$S136,$T136:$T888=$T136,$V136:$V888=$V136,$W136:$W888=$W136)))"),1.0)</f>
        <v>1</v>
      </c>
      <c r="AB136" s="18">
        <f>IFERROR(__xludf.DUMMYFUNCTION("if($F136="""","""",count(filter($S$2:$S888,$S$2:$S888=$S136,$T$2:$T888=$T136,$V$2:$V888=$V136,$W$2:$W888=$W136,$Q$2:$Q888=$Q136)))"),1.0)</f>
        <v>1</v>
      </c>
      <c r="AC136" s="18">
        <f>IFERROR(__xludf.DUMMYFUNCTION("if($F136="""","""",1+AB136-count(filter($S136:$S888,$S136:$S888=$S136,$T136:$T888=$T136,$V136:$V888=$V136,$W136:$W888=$W136,$Q136:$Q888=$Q136)))"),1.0)</f>
        <v>1</v>
      </c>
      <c r="AD136" s="18">
        <f>IFERROR(__xludf.DUMMYFUNCTION("if($F136="""","""",count(filter($S$2:$S888,$S$2:$S888=$S136,$T$2:$T888=$T136,$V$2:$V888=$V136,$W$2:$W888=$W136,$R$2:$R888=$R136)))"),1.0)</f>
        <v>1</v>
      </c>
      <c r="AE136" s="18">
        <f>IFERROR(__xludf.DUMMYFUNCTION("if($F136="""","""",1+AD136-count(filter($S136:$S888,$S136:$S888=$S136,$T136:$T888=$T136,$V136:$V888=$V136,$W136:$W888=$W136,$R136:$R888=$R136)))"),1.0)</f>
        <v>1</v>
      </c>
      <c r="AF136" s="18">
        <f t="shared" si="10"/>
        <v>1</v>
      </c>
      <c r="AG136" s="18">
        <f t="shared" si="11"/>
        <v>1</v>
      </c>
      <c r="AH136" s="18">
        <f t="shared" si="12"/>
        <v>0.7853981634</v>
      </c>
    </row>
    <row r="137">
      <c r="A137" s="29"/>
      <c r="B137" s="29"/>
      <c r="C137" s="29"/>
      <c r="D137" s="37"/>
      <c r="E137" s="29"/>
      <c r="F137" s="30" t="str">
        <f>IFERROR(__xludf.DUMMYFUNCTION("""COMPUTED_VALUE"""),"Toronto Sceptres")</f>
        <v>Toronto Sceptres</v>
      </c>
      <c r="G137" s="30" t="str">
        <f>IFERROR(__xludf.DUMMYFUNCTION("""COMPUTED_VALUE"""),"Boston Fleet")</f>
        <v>Boston Fleet</v>
      </c>
      <c r="H137" s="38">
        <f>IFERROR(__xludf.DUMMYFUNCTION("""COMPUTED_VALUE"""),1.0)</f>
        <v>1</v>
      </c>
      <c r="I137" s="30" t="str">
        <f>IFERROR(__xludf.DUMMYFUNCTION("""COMPUTED_VALUE"""),"Toronto Sceptres")</f>
        <v>Toronto Sceptres</v>
      </c>
      <c r="J137" s="38">
        <f>IFERROR(__xludf.DUMMYFUNCTION("""COMPUTED_VALUE"""),3.0)</f>
        <v>3</v>
      </c>
      <c r="K137" s="32" t="str">
        <f>IFERROR(__xludf.DUMMYFUNCTION("""COMPUTED_VALUE"""),"Toronto Sceptres")</f>
        <v>Toronto Sceptres</v>
      </c>
      <c r="L137" s="31" t="b">
        <f>IFERROR(__xludf.DUMMYFUNCTION("""COMPUTED_VALUE"""),TRUE)</f>
        <v>1</v>
      </c>
      <c r="M137" s="33">
        <f>IFERROR(__xludf.DUMMYFUNCTION("""COMPUTED_VALUE"""),45626.0)</f>
        <v>45626</v>
      </c>
      <c r="N137" s="31" t="b">
        <f>IFERROR(__xludf.DUMMYFUNCTION("""COMPUTED_VALUE"""),FALSE)</f>
        <v>0</v>
      </c>
      <c r="O137" s="18" t="str">
        <f t="shared" si="2"/>
        <v>Win</v>
      </c>
      <c r="P137" s="18">
        <f t="shared" si="3"/>
        <v>1</v>
      </c>
      <c r="Q137" s="18" t="str">
        <f t="array" ref="Q137">if($F137="","",if($F137&lt;&gt;$F136,VLOOKUP($F137,{Index_Team!$A$2:$A$33,Index_Team!$D$2:$D$33},2,FALSE),Q136))</f>
        <v/>
      </c>
      <c r="R137" s="18" t="str">
        <f t="array" ref="R137">if($F137="","",if($F137&lt;&gt;$F136,VLOOKUP($F137,{Index_Team!$A$2:$A$33,Index_Team!$E$2:$E$33},2,FALSE),R136))</f>
        <v/>
      </c>
      <c r="S137" s="18">
        <f t="shared" ref="S137:T137" si="146">if($F137="","",if($F137&lt;&gt;$F136,0,V136))</f>
        <v>0</v>
      </c>
      <c r="T137" s="18">
        <f t="shared" si="146"/>
        <v>0</v>
      </c>
      <c r="U137" s="18">
        <f t="shared" si="5"/>
        <v>0</v>
      </c>
      <c r="V137" s="18">
        <f t="shared" si="6"/>
        <v>1</v>
      </c>
      <c r="W137" s="18">
        <f t="shared" si="7"/>
        <v>3</v>
      </c>
      <c r="X137" s="18">
        <f t="shared" si="8"/>
        <v>1</v>
      </c>
      <c r="Y137" s="18" t="str">
        <f t="shared" si="9"/>
        <v>solid</v>
      </c>
      <c r="Z137" s="18">
        <f>IFERROR(__xludf.DUMMYFUNCTION("if($F137="""","""",count(filter($S$2:$S888,$S$2:$S888=$S137,$T$2:$T888=$T137,$V$2:$V888=$V137,$W$2:$W888=$W137)))"),1.0)</f>
        <v>1</v>
      </c>
      <c r="AA137" s="18">
        <f>IFERROR(__xludf.DUMMYFUNCTION("if($F137="""","""",1+Z137-count(filter($S137:$S888,$S137:$S888=$S137,$T137:$T888=$T137,$V137:$V888=$V137,$W137:$W888=$W137)))"),1.0)</f>
        <v>1</v>
      </c>
      <c r="AB137" s="18">
        <f>IFERROR(__xludf.DUMMYFUNCTION("if($F137="""","""",count(filter($S$2:$S888,$S$2:$S888=$S137,$T$2:$T888=$T137,$V$2:$V888=$V137,$W$2:$W888=$W137,$Q$2:$Q888=$Q137)))"),1.0)</f>
        <v>1</v>
      </c>
      <c r="AC137" s="18">
        <f>IFERROR(__xludf.DUMMYFUNCTION("if($F137="""","""",1+AB137-count(filter($S137:$S888,$S137:$S888=$S137,$T137:$T888=$T137,$V137:$V888=$V137,$W137:$W888=$W137,$Q137:$Q888=$Q137)))"),1.0)</f>
        <v>1</v>
      </c>
      <c r="AD137" s="18">
        <f>IFERROR(__xludf.DUMMYFUNCTION("if($F137="""","""",count(filter($S$2:$S888,$S$2:$S888=$S137,$T$2:$T888=$T137,$V$2:$V888=$V137,$W$2:$W888=$W137,$R$2:$R888=$R137)))"),1.0)</f>
        <v>1</v>
      </c>
      <c r="AE137" s="18">
        <f>IFERROR(__xludf.DUMMYFUNCTION("if($F137="""","""",1+AD137-count(filter($S137:$S888,$S137:$S888=$S137,$T137:$T888=$T137,$V137:$V888=$V137,$W137:$W888=$W137,$R137:$R888=$R137)))"),1.0)</f>
        <v>1</v>
      </c>
      <c r="AF137" s="18">
        <f t="shared" si="10"/>
        <v>1</v>
      </c>
      <c r="AG137" s="18">
        <f t="shared" si="11"/>
        <v>1</v>
      </c>
      <c r="AH137" s="18">
        <f t="shared" si="12"/>
        <v>0.7853981634</v>
      </c>
    </row>
    <row r="138">
      <c r="A138" s="29"/>
      <c r="B138" s="29"/>
      <c r="C138" s="29"/>
      <c r="D138" s="37"/>
      <c r="E138" s="29"/>
      <c r="F138" s="30" t="str">
        <f>IFERROR(__xludf.DUMMYFUNCTION("""COMPUTED_VALUE"""),"Toronto Sceptres")</f>
        <v>Toronto Sceptres</v>
      </c>
      <c r="G138" s="30" t="str">
        <f>IFERROR(__xludf.DUMMYFUNCTION("""COMPUTED_VALUE"""),"Toronto Sceptres")</f>
        <v>Toronto Sceptres</v>
      </c>
      <c r="H138" s="38">
        <f>IFERROR(__xludf.DUMMYFUNCTION("""COMPUTED_VALUE"""),2.0)</f>
        <v>2</v>
      </c>
      <c r="I138" s="30" t="str">
        <f>IFERROR(__xludf.DUMMYFUNCTION("""COMPUTED_VALUE"""),"Ottawa Charge")</f>
        <v>Ottawa Charge</v>
      </c>
      <c r="J138" s="38">
        <f>IFERROR(__xludf.DUMMYFUNCTION("""COMPUTED_VALUE"""),3.0)</f>
        <v>3</v>
      </c>
      <c r="K138" s="32" t="str">
        <f>IFERROR(__xludf.DUMMYFUNCTION("""COMPUTED_VALUE"""),"Ottawa Charge")</f>
        <v>Ottawa Charge</v>
      </c>
      <c r="L138" s="31" t="b">
        <f>IFERROR(__xludf.DUMMYFUNCTION("""COMPUTED_VALUE"""),TRUE)</f>
        <v>1</v>
      </c>
      <c r="M138" s="33">
        <f>IFERROR(__xludf.DUMMYFUNCTION("""COMPUTED_VALUE"""),45629.0)</f>
        <v>45629</v>
      </c>
      <c r="N138" s="31" t="b">
        <f>IFERROR(__xludf.DUMMYFUNCTION("""COMPUTED_VALUE"""),FALSE)</f>
        <v>0</v>
      </c>
      <c r="O138" s="18" t="str">
        <f t="shared" si="2"/>
        <v>Loss</v>
      </c>
      <c r="P138" s="18">
        <f t="shared" si="3"/>
        <v>2</v>
      </c>
      <c r="Q138" s="18" t="str">
        <f t="array" ref="Q138">if($F138="","",if($F138&lt;&gt;$F137,VLOOKUP($F138,{Index_Team!$A$2:$A$33,Index_Team!$D$2:$D$33},2,FALSE),Q137))</f>
        <v/>
      </c>
      <c r="R138" s="18" t="str">
        <f t="array" ref="R138">if($F138="","",if($F138&lt;&gt;$F137,VLOOKUP($F138,{Index_Team!$A$2:$A$33,Index_Team!$E$2:$E$33},2,FALSE),R137))</f>
        <v/>
      </c>
      <c r="S138" s="18">
        <f t="shared" ref="S138:T138" si="147">if($F138="","",if($F138&lt;&gt;$F137,0,V137))</f>
        <v>1</v>
      </c>
      <c r="T138" s="18">
        <f t="shared" si="147"/>
        <v>3</v>
      </c>
      <c r="U138" s="18">
        <f t="shared" si="5"/>
        <v>1</v>
      </c>
      <c r="V138" s="18">
        <f t="shared" si="6"/>
        <v>2</v>
      </c>
      <c r="W138" s="18">
        <f t="shared" si="7"/>
        <v>0</v>
      </c>
      <c r="X138" s="18">
        <f t="shared" si="8"/>
        <v>0</v>
      </c>
      <c r="Y138" s="18" t="str">
        <f t="shared" si="9"/>
        <v>solid</v>
      </c>
      <c r="Z138" s="18">
        <f>IFERROR(__xludf.DUMMYFUNCTION("if($F138="""","""",count(filter($S$2:$S888,$S$2:$S888=$S138,$T$2:$T888=$T138,$V$2:$V888=$V138,$W$2:$W888=$W138)))"),1.0)</f>
        <v>1</v>
      </c>
      <c r="AA138" s="18">
        <f>IFERROR(__xludf.DUMMYFUNCTION("if($F138="""","""",1+Z138-count(filter($S138:$S888,$S138:$S888=$S138,$T138:$T888=$T138,$V138:$V888=$V138,$W138:$W888=$W138)))"),1.0)</f>
        <v>1</v>
      </c>
      <c r="AB138" s="18">
        <f>IFERROR(__xludf.DUMMYFUNCTION("if($F138="""","""",count(filter($S$2:$S888,$S$2:$S888=$S138,$T$2:$T888=$T138,$V$2:$V888=$V138,$W$2:$W888=$W138,$Q$2:$Q888=$Q138)))"),1.0)</f>
        <v>1</v>
      </c>
      <c r="AC138" s="18">
        <f>IFERROR(__xludf.DUMMYFUNCTION("if($F138="""","""",1+AB138-count(filter($S138:$S888,$S138:$S888=$S138,$T138:$T888=$T138,$V138:$V888=$V138,$W138:$W888=$W138,$Q138:$Q888=$Q138)))"),1.0)</f>
        <v>1</v>
      </c>
      <c r="AD138" s="18">
        <f>IFERROR(__xludf.DUMMYFUNCTION("if($F138="""","""",count(filter($S$2:$S888,$S$2:$S888=$S138,$T$2:$T888=$T138,$V$2:$V888=$V138,$W$2:$W888=$W138,$R$2:$R888=$R138)))"),1.0)</f>
        <v>1</v>
      </c>
      <c r="AE138" s="18">
        <f>IFERROR(__xludf.DUMMYFUNCTION("if($F138="""","""",1+AD138-count(filter($S138:$S888,$S138:$S888=$S138,$T138:$T888=$T138,$V138:$V888=$V138,$W138:$W888=$W138,$R138:$R888=$R138)))"),1.0)</f>
        <v>1</v>
      </c>
      <c r="AF138" s="18">
        <f t="shared" si="10"/>
        <v>1</v>
      </c>
      <c r="AG138" s="18">
        <f t="shared" si="11"/>
        <v>-1</v>
      </c>
      <c r="AH138" s="18">
        <f t="shared" si="12"/>
        <v>0.7853981634</v>
      </c>
    </row>
    <row r="139">
      <c r="A139" s="29"/>
      <c r="B139" s="29"/>
      <c r="C139" s="29"/>
      <c r="D139" s="37"/>
      <c r="E139" s="29"/>
      <c r="F139" s="30" t="str">
        <f>IFERROR(__xludf.DUMMYFUNCTION("""COMPUTED_VALUE"""),"Toronto Sceptres")</f>
        <v>Toronto Sceptres</v>
      </c>
      <c r="G139" s="30" t="str">
        <f>IFERROR(__xludf.DUMMYFUNCTION("""COMPUTED_VALUE"""),"Minnesota Frost")</f>
        <v>Minnesota Frost</v>
      </c>
      <c r="H139" s="38">
        <f>IFERROR(__xludf.DUMMYFUNCTION("""COMPUTED_VALUE"""),6.0)</f>
        <v>6</v>
      </c>
      <c r="I139" s="30" t="str">
        <f>IFERROR(__xludf.DUMMYFUNCTION("""COMPUTED_VALUE"""),"Toronto Sceptres")</f>
        <v>Toronto Sceptres</v>
      </c>
      <c r="J139" s="38">
        <f>IFERROR(__xludf.DUMMYFUNCTION("""COMPUTED_VALUE"""),3.0)</f>
        <v>3</v>
      </c>
      <c r="K139" s="32" t="str">
        <f>IFERROR(__xludf.DUMMYFUNCTION("""COMPUTED_VALUE"""),"Minnesota Frost")</f>
        <v>Minnesota Frost</v>
      </c>
      <c r="L139" s="31" t="b">
        <f>IFERROR(__xludf.DUMMYFUNCTION("""COMPUTED_VALUE"""),TRUE)</f>
        <v>1</v>
      </c>
      <c r="M139" s="33">
        <f>IFERROR(__xludf.DUMMYFUNCTION("""COMPUTED_VALUE"""),45633.0)</f>
        <v>45633</v>
      </c>
      <c r="N139" s="31" t="b">
        <f>IFERROR(__xludf.DUMMYFUNCTION("""COMPUTED_VALUE"""),FALSE)</f>
        <v>0</v>
      </c>
      <c r="O139" s="18" t="str">
        <f t="shared" si="2"/>
        <v>Loss</v>
      </c>
      <c r="P139" s="18">
        <f t="shared" si="3"/>
        <v>2</v>
      </c>
      <c r="Q139" s="18" t="str">
        <f t="array" ref="Q139">if($F139="","",if($F139&lt;&gt;$F138,VLOOKUP($F139,{Index_Team!$A$2:$A$33,Index_Team!$D$2:$D$33},2,FALSE),Q138))</f>
        <v/>
      </c>
      <c r="R139" s="18" t="str">
        <f t="array" ref="R139">if($F139="","",if($F139&lt;&gt;$F138,VLOOKUP($F139,{Index_Team!$A$2:$A$33,Index_Team!$E$2:$E$33},2,FALSE),R138))</f>
        <v/>
      </c>
      <c r="S139" s="18">
        <f t="shared" ref="S139:T139" si="148">if($F139="","",if($F139&lt;&gt;$F138,0,V138))</f>
        <v>2</v>
      </c>
      <c r="T139" s="18">
        <f t="shared" si="148"/>
        <v>0</v>
      </c>
      <c r="U139" s="18">
        <f t="shared" si="5"/>
        <v>0</v>
      </c>
      <c r="V139" s="18">
        <f t="shared" si="6"/>
        <v>3</v>
      </c>
      <c r="W139" s="18">
        <f t="shared" si="7"/>
        <v>-3</v>
      </c>
      <c r="X139" s="18">
        <f t="shared" si="8"/>
        <v>-1</v>
      </c>
      <c r="Y139" s="18" t="str">
        <f t="shared" si="9"/>
        <v>solid</v>
      </c>
      <c r="Z139" s="18">
        <f>IFERROR(__xludf.DUMMYFUNCTION("if($F139="""","""",count(filter($S$2:$S888,$S$2:$S888=$S139,$T$2:$T888=$T139,$V$2:$V888=$V139,$W$2:$W888=$W139)))"),1.0)</f>
        <v>1</v>
      </c>
      <c r="AA139" s="18">
        <f>IFERROR(__xludf.DUMMYFUNCTION("if($F139="""","""",1+Z139-count(filter($S139:$S888,$S139:$S888=$S139,$T139:$T888=$T139,$V139:$V888=$V139,$W139:$W888=$W139)))"),1.0)</f>
        <v>1</v>
      </c>
      <c r="AB139" s="18">
        <f>IFERROR(__xludf.DUMMYFUNCTION("if($F139="""","""",count(filter($S$2:$S888,$S$2:$S888=$S139,$T$2:$T888=$T139,$V$2:$V888=$V139,$W$2:$W888=$W139,$Q$2:$Q888=$Q139)))"),1.0)</f>
        <v>1</v>
      </c>
      <c r="AC139" s="18">
        <f>IFERROR(__xludf.DUMMYFUNCTION("if($F139="""","""",1+AB139-count(filter($S139:$S888,$S139:$S888=$S139,$T139:$T888=$T139,$V139:$V888=$V139,$W139:$W888=$W139,$Q139:$Q888=$Q139)))"),1.0)</f>
        <v>1</v>
      </c>
      <c r="AD139" s="18">
        <f>IFERROR(__xludf.DUMMYFUNCTION("if($F139="""","""",count(filter($S$2:$S888,$S$2:$S888=$S139,$T$2:$T888=$T139,$V$2:$V888=$V139,$W$2:$W888=$W139,$R$2:$R888=$R139)))"),1.0)</f>
        <v>1</v>
      </c>
      <c r="AE139" s="18">
        <f>IFERROR(__xludf.DUMMYFUNCTION("if($F139="""","""",1+AD139-count(filter($S139:$S888,$S139:$S888=$S139,$T139:$T888=$T139,$V139:$V888=$V139,$W139:$W888=$W139,$R139:$R888=$R139)))"),1.0)</f>
        <v>1</v>
      </c>
      <c r="AF139" s="18">
        <f t="shared" si="10"/>
        <v>1</v>
      </c>
      <c r="AG139" s="18">
        <f t="shared" si="11"/>
        <v>-1</v>
      </c>
      <c r="AH139" s="18">
        <f t="shared" si="12"/>
        <v>0.7853981634</v>
      </c>
    </row>
    <row r="140">
      <c r="A140" s="29"/>
      <c r="B140" s="29"/>
      <c r="C140" s="29"/>
      <c r="D140" s="37"/>
      <c r="E140" s="29"/>
      <c r="F140" s="30" t="str">
        <f>IFERROR(__xludf.DUMMYFUNCTION("""COMPUTED_VALUE"""),"Toronto Sceptres")</f>
        <v>Toronto Sceptres</v>
      </c>
      <c r="G140" s="30" t="str">
        <f>IFERROR(__xludf.DUMMYFUNCTION("""COMPUTED_VALUE"""),"Toronto Sceptres")</f>
        <v>Toronto Sceptres</v>
      </c>
      <c r="H140" s="38">
        <f>IFERROR(__xludf.DUMMYFUNCTION("""COMPUTED_VALUE"""),2.0)</f>
        <v>2</v>
      </c>
      <c r="I140" s="30" t="str">
        <f>IFERROR(__xludf.DUMMYFUNCTION("""COMPUTED_VALUE"""),"New York Sirens")</f>
        <v>New York Sirens</v>
      </c>
      <c r="J140" s="38">
        <f>IFERROR(__xludf.DUMMYFUNCTION("""COMPUTED_VALUE"""),4.0)</f>
        <v>4</v>
      </c>
      <c r="K140" s="32" t="str">
        <f>IFERROR(__xludf.DUMMYFUNCTION("""COMPUTED_VALUE"""),"New York Sirens")</f>
        <v>New York Sirens</v>
      </c>
      <c r="L140" s="31" t="b">
        <f>IFERROR(__xludf.DUMMYFUNCTION("""COMPUTED_VALUE"""),TRUE)</f>
        <v>1</v>
      </c>
      <c r="M140" s="33">
        <f>IFERROR(__xludf.DUMMYFUNCTION("""COMPUTED_VALUE"""),45644.0)</f>
        <v>45644</v>
      </c>
      <c r="N140" s="31" t="b">
        <f>IFERROR(__xludf.DUMMYFUNCTION("""COMPUTED_VALUE"""),FALSE)</f>
        <v>0</v>
      </c>
      <c r="O140" s="18" t="str">
        <f t="shared" si="2"/>
        <v>Loss</v>
      </c>
      <c r="P140" s="18">
        <f t="shared" si="3"/>
        <v>2</v>
      </c>
      <c r="Q140" s="18" t="str">
        <f t="array" ref="Q140">if($F140="","",if($F140&lt;&gt;$F139,VLOOKUP($F140,{Index_Team!$A$2:$A$33,Index_Team!$D$2:$D$33},2,FALSE),Q139))</f>
        <v/>
      </c>
      <c r="R140" s="18" t="str">
        <f t="array" ref="R140">if($F140="","",if($F140&lt;&gt;$F139,VLOOKUP($F140,{Index_Team!$A$2:$A$33,Index_Team!$E$2:$E$33},2,FALSE),R139))</f>
        <v/>
      </c>
      <c r="S140" s="18">
        <f t="shared" ref="S140:T140" si="149">if($F140="","",if($F140&lt;&gt;$F139,0,V139))</f>
        <v>3</v>
      </c>
      <c r="T140" s="18">
        <f t="shared" si="149"/>
        <v>-3</v>
      </c>
      <c r="U140" s="18">
        <f t="shared" si="5"/>
        <v>-1</v>
      </c>
      <c r="V140" s="18">
        <f t="shared" si="6"/>
        <v>4</v>
      </c>
      <c r="W140" s="18">
        <f t="shared" si="7"/>
        <v>-6</v>
      </c>
      <c r="X140" s="18">
        <f t="shared" si="8"/>
        <v>-2</v>
      </c>
      <c r="Y140" s="18" t="str">
        <f t="shared" si="9"/>
        <v>solid</v>
      </c>
      <c r="Z140" s="18">
        <f>IFERROR(__xludf.DUMMYFUNCTION("if($F140="""","""",count(filter($S$2:$S888,$S$2:$S888=$S140,$T$2:$T888=$T140,$V$2:$V888=$V140,$W$2:$W888=$W140)))"),1.0)</f>
        <v>1</v>
      </c>
      <c r="AA140" s="18">
        <f>IFERROR(__xludf.DUMMYFUNCTION("if($F140="""","""",1+Z140-count(filter($S140:$S888,$S140:$S888=$S140,$T140:$T888=$T140,$V140:$V888=$V140,$W140:$W888=$W140)))"),1.0)</f>
        <v>1</v>
      </c>
      <c r="AB140" s="18">
        <f>IFERROR(__xludf.DUMMYFUNCTION("if($F140="""","""",count(filter($S$2:$S888,$S$2:$S888=$S140,$T$2:$T888=$T140,$V$2:$V888=$V140,$W$2:$W888=$W140,$Q$2:$Q888=$Q140)))"),1.0)</f>
        <v>1</v>
      </c>
      <c r="AC140" s="18">
        <f>IFERROR(__xludf.DUMMYFUNCTION("if($F140="""","""",1+AB140-count(filter($S140:$S888,$S140:$S888=$S140,$T140:$T888=$T140,$V140:$V888=$V140,$W140:$W888=$W140,$Q140:$Q888=$Q140)))"),1.0)</f>
        <v>1</v>
      </c>
      <c r="AD140" s="18">
        <f>IFERROR(__xludf.DUMMYFUNCTION("if($F140="""","""",count(filter($S$2:$S888,$S$2:$S888=$S140,$T$2:$T888=$T140,$V$2:$V888=$V140,$W$2:$W888=$W140,$R$2:$R888=$R140)))"),1.0)</f>
        <v>1</v>
      </c>
      <c r="AE140" s="18">
        <f>IFERROR(__xludf.DUMMYFUNCTION("if($F140="""","""",1+AD140-count(filter($S140:$S888,$S140:$S888=$S140,$T140:$T888=$T140,$V140:$V888=$V140,$W140:$W888=$W140,$R140:$R888=$R140)))"),1.0)</f>
        <v>1</v>
      </c>
      <c r="AF140" s="18">
        <f t="shared" si="10"/>
        <v>1</v>
      </c>
      <c r="AG140" s="18">
        <f t="shared" si="11"/>
        <v>-1</v>
      </c>
      <c r="AH140" s="18">
        <f t="shared" si="12"/>
        <v>0.7853981634</v>
      </c>
    </row>
    <row r="141">
      <c r="A141" s="29"/>
      <c r="B141" s="29"/>
      <c r="C141" s="29"/>
      <c r="D141" s="37"/>
      <c r="E141" s="29"/>
      <c r="F141" s="30" t="str">
        <f>IFERROR(__xludf.DUMMYFUNCTION("""COMPUTED_VALUE"""),"Toronto Sceptres")</f>
        <v>Toronto Sceptres</v>
      </c>
      <c r="G141" s="30" t="str">
        <f>IFERROR(__xludf.DUMMYFUNCTION("""COMPUTED_VALUE"""),"Montreal Victoire")</f>
        <v>Montreal Victoire</v>
      </c>
      <c r="H141" s="38">
        <f>IFERROR(__xludf.DUMMYFUNCTION("""COMPUTED_VALUE"""),4.0)</f>
        <v>4</v>
      </c>
      <c r="I141" s="30" t="str">
        <f>IFERROR(__xludf.DUMMYFUNCTION("""COMPUTED_VALUE"""),"Toronto Sceptres")</f>
        <v>Toronto Sceptres</v>
      </c>
      <c r="J141" s="38">
        <f>IFERROR(__xludf.DUMMYFUNCTION("""COMPUTED_VALUE"""),3.0)</f>
        <v>3</v>
      </c>
      <c r="K141" s="32" t="str">
        <f>IFERROR(__xludf.DUMMYFUNCTION("""COMPUTED_VALUE"""),"Montreal Victoire")</f>
        <v>Montreal Victoire</v>
      </c>
      <c r="L141" s="31" t="b">
        <f>IFERROR(__xludf.DUMMYFUNCTION("""COMPUTED_VALUE"""),TRUE)</f>
        <v>1</v>
      </c>
      <c r="M141" s="33">
        <f>IFERROR(__xludf.DUMMYFUNCTION("""COMPUTED_VALUE"""),45647.0)</f>
        <v>45647</v>
      </c>
      <c r="N141" s="31" t="b">
        <f>IFERROR(__xludf.DUMMYFUNCTION("""COMPUTED_VALUE"""),TRUE)</f>
        <v>1</v>
      </c>
      <c r="O141" s="18" t="str">
        <f t="shared" si="2"/>
        <v>Loss</v>
      </c>
      <c r="P141" s="18">
        <f t="shared" si="3"/>
        <v>5</v>
      </c>
      <c r="Q141" s="18" t="str">
        <f t="array" ref="Q141">if($F141="","",if($F141&lt;&gt;$F140,VLOOKUP($F141,{Index_Team!$A$2:$A$33,Index_Team!$D$2:$D$33},2,FALSE),Q140))</f>
        <v/>
      </c>
      <c r="R141" s="18" t="str">
        <f t="array" ref="R141">if($F141="","",if($F141&lt;&gt;$F140,VLOOKUP($F141,{Index_Team!$A$2:$A$33,Index_Team!$E$2:$E$33},2,FALSE),R140))</f>
        <v/>
      </c>
      <c r="S141" s="18">
        <f t="shared" ref="S141:T141" si="150">if($F141="","",if($F141&lt;&gt;$F140,0,V140))</f>
        <v>4</v>
      </c>
      <c r="T141" s="18">
        <f t="shared" si="150"/>
        <v>-6</v>
      </c>
      <c r="U141" s="18">
        <f t="shared" si="5"/>
        <v>-2</v>
      </c>
      <c r="V141" s="18">
        <f t="shared" si="6"/>
        <v>5</v>
      </c>
      <c r="W141" s="18">
        <f t="shared" si="7"/>
        <v>-7</v>
      </c>
      <c r="X141" s="18">
        <f t="shared" si="8"/>
        <v>-2.333333333</v>
      </c>
      <c r="Y141" s="18" t="str">
        <f t="shared" si="9"/>
        <v>solid</v>
      </c>
      <c r="Z141" s="18">
        <f>IFERROR(__xludf.DUMMYFUNCTION("if($F141="""","""",count(filter($S$2:$S888,$S$2:$S888=$S141,$T$2:$T888=$T141,$V$2:$V888=$V141,$W$2:$W888=$W141)))"),1.0)</f>
        <v>1</v>
      </c>
      <c r="AA141" s="18">
        <f>IFERROR(__xludf.DUMMYFUNCTION("if($F141="""","""",1+Z141-count(filter($S141:$S888,$S141:$S888=$S141,$T141:$T888=$T141,$V141:$V888=$V141,$W141:$W888=$W141)))"),1.0)</f>
        <v>1</v>
      </c>
      <c r="AB141" s="18">
        <f>IFERROR(__xludf.DUMMYFUNCTION("if($F141="""","""",count(filter($S$2:$S888,$S$2:$S888=$S141,$T$2:$T888=$T141,$V$2:$V888=$V141,$W$2:$W888=$W141,$Q$2:$Q888=$Q141)))"),1.0)</f>
        <v>1</v>
      </c>
      <c r="AC141" s="18">
        <f>IFERROR(__xludf.DUMMYFUNCTION("if($F141="""","""",1+AB141-count(filter($S141:$S888,$S141:$S888=$S141,$T141:$T888=$T141,$V141:$V888=$V141,$W141:$W888=$W141,$Q141:$Q888=$Q141)))"),1.0)</f>
        <v>1</v>
      </c>
      <c r="AD141" s="18">
        <f>IFERROR(__xludf.DUMMYFUNCTION("if($F141="""","""",count(filter($S$2:$S888,$S$2:$S888=$S141,$T$2:$T888=$T141,$V$2:$V888=$V141,$W$2:$W888=$W141,$R$2:$R888=$R141)))"),1.0)</f>
        <v>1</v>
      </c>
      <c r="AE141" s="18">
        <f>IFERROR(__xludf.DUMMYFUNCTION("if($F141="""","""",1+AD141-count(filter($S141:$S888,$S141:$S888=$S141,$T141:$T888=$T141,$V141:$V888=$V141,$W141:$W888=$W141,$R141:$R888=$R141)))"),1.0)</f>
        <v>1</v>
      </c>
      <c r="AF141" s="18">
        <f t="shared" si="10"/>
        <v>1</v>
      </c>
      <c r="AG141" s="18">
        <f t="shared" si="11"/>
        <v>-0.3333333333</v>
      </c>
      <c r="AH141" s="18">
        <f t="shared" si="12"/>
        <v>0.3217505544</v>
      </c>
    </row>
    <row r="142">
      <c r="A142" s="29"/>
      <c r="B142" s="29"/>
      <c r="C142" s="29"/>
      <c r="D142" s="37"/>
      <c r="E142" s="29"/>
      <c r="F142" s="30" t="str">
        <f>IFERROR(__xludf.DUMMYFUNCTION("""COMPUTED_VALUE"""),"Toronto Sceptres")</f>
        <v>Toronto Sceptres</v>
      </c>
      <c r="G142" s="30" t="str">
        <f>IFERROR(__xludf.DUMMYFUNCTION("""COMPUTED_VALUE"""),"Boston Fleet")</f>
        <v>Boston Fleet</v>
      </c>
      <c r="H142" s="38">
        <f>IFERROR(__xludf.DUMMYFUNCTION("""COMPUTED_VALUE"""),2.0)</f>
        <v>2</v>
      </c>
      <c r="I142" s="30" t="str">
        <f>IFERROR(__xludf.DUMMYFUNCTION("""COMPUTED_VALUE"""),"Toronto Sceptres")</f>
        <v>Toronto Sceptres</v>
      </c>
      <c r="J142" s="38">
        <f>IFERROR(__xludf.DUMMYFUNCTION("""COMPUTED_VALUE"""),4.0)</f>
        <v>4</v>
      </c>
      <c r="K142" s="32" t="str">
        <f>IFERROR(__xludf.DUMMYFUNCTION("""COMPUTED_VALUE"""),"Toronto Sceptres")</f>
        <v>Toronto Sceptres</v>
      </c>
      <c r="L142" s="31" t="b">
        <f>IFERROR(__xludf.DUMMYFUNCTION("""COMPUTED_VALUE"""),TRUE)</f>
        <v>1</v>
      </c>
      <c r="M142" s="33">
        <f>IFERROR(__xludf.DUMMYFUNCTION("""COMPUTED_VALUE"""),45653.0)</f>
        <v>45653</v>
      </c>
      <c r="N142" s="31" t="b">
        <f>IFERROR(__xludf.DUMMYFUNCTION("""COMPUTED_VALUE"""),FALSE)</f>
        <v>0</v>
      </c>
      <c r="O142" s="18" t="str">
        <f t="shared" si="2"/>
        <v>Win</v>
      </c>
      <c r="P142" s="18">
        <f t="shared" si="3"/>
        <v>1</v>
      </c>
      <c r="Q142" s="18" t="str">
        <f t="array" ref="Q142">if($F142="","",if($F142&lt;&gt;$F141,VLOOKUP($F142,{Index_Team!$A$2:$A$33,Index_Team!$D$2:$D$33},2,FALSE),Q141))</f>
        <v/>
      </c>
      <c r="R142" s="18" t="str">
        <f t="array" ref="R142">if($F142="","",if($F142&lt;&gt;$F141,VLOOKUP($F142,{Index_Team!$A$2:$A$33,Index_Team!$E$2:$E$33},2,FALSE),R141))</f>
        <v/>
      </c>
      <c r="S142" s="18">
        <f t="shared" ref="S142:T142" si="151">if($F142="","",if($F142&lt;&gt;$F141,0,V141))</f>
        <v>5</v>
      </c>
      <c r="T142" s="18">
        <f t="shared" si="151"/>
        <v>-7</v>
      </c>
      <c r="U142" s="18">
        <f t="shared" si="5"/>
        <v>-2.333333333</v>
      </c>
      <c r="V142" s="18">
        <f t="shared" si="6"/>
        <v>6</v>
      </c>
      <c r="W142" s="18">
        <f t="shared" si="7"/>
        <v>-4</v>
      </c>
      <c r="X142" s="18">
        <f t="shared" si="8"/>
        <v>-1.333333333</v>
      </c>
      <c r="Y142" s="18" t="str">
        <f t="shared" si="9"/>
        <v>solid</v>
      </c>
      <c r="Z142" s="18">
        <f>IFERROR(__xludf.DUMMYFUNCTION("if($F142="""","""",count(filter($S$2:$S888,$S$2:$S888=$S142,$T$2:$T888=$T142,$V$2:$V888=$V142,$W$2:$W888=$W142)))"),2.0)</f>
        <v>2</v>
      </c>
      <c r="AA142" s="18">
        <f>IFERROR(__xludf.DUMMYFUNCTION("if($F142="""","""",1+Z142-count(filter($S142:$S888,$S142:$S888=$S142,$T142:$T888=$T142,$V142:$V888=$V142,$W142:$W888=$W142)))"),2.0)</f>
        <v>2</v>
      </c>
      <c r="AB142" s="18">
        <f>IFERROR(__xludf.DUMMYFUNCTION("if($F142="""","""",count(filter($S$2:$S888,$S$2:$S888=$S142,$T$2:$T888=$T142,$V$2:$V888=$V142,$W$2:$W888=$W142,$Q$2:$Q888=$Q142)))"),2.0)</f>
        <v>2</v>
      </c>
      <c r="AC142" s="18">
        <f>IFERROR(__xludf.DUMMYFUNCTION("if($F142="""","""",1+AB142-count(filter($S142:$S888,$S142:$S888=$S142,$T142:$T888=$T142,$V142:$V888=$V142,$W142:$W888=$W142,$Q142:$Q888=$Q142)))"),2.0)</f>
        <v>2</v>
      </c>
      <c r="AD142" s="18">
        <f>IFERROR(__xludf.DUMMYFUNCTION("if($F142="""","""",count(filter($S$2:$S888,$S$2:$S888=$S142,$T$2:$T888=$T142,$V$2:$V888=$V142,$W$2:$W888=$W142,$R$2:$R888=$R142)))"),2.0)</f>
        <v>2</v>
      </c>
      <c r="AE142" s="18">
        <f>IFERROR(__xludf.DUMMYFUNCTION("if($F142="""","""",1+AD142-count(filter($S142:$S888,$S142:$S888=$S142,$T142:$T888=$T142,$V142:$V888=$V142,$W142:$W888=$W142,$R142:$R888=$R142)))"),2.0)</f>
        <v>2</v>
      </c>
      <c r="AF142" s="18">
        <f t="shared" si="10"/>
        <v>1</v>
      </c>
      <c r="AG142" s="18">
        <f t="shared" si="11"/>
        <v>1</v>
      </c>
      <c r="AH142" s="18">
        <f t="shared" si="12"/>
        <v>0.7853981634</v>
      </c>
    </row>
    <row r="143">
      <c r="A143" s="29"/>
      <c r="B143" s="29"/>
      <c r="C143" s="29"/>
      <c r="D143" s="37"/>
      <c r="E143" s="29"/>
      <c r="F143" s="30" t="str">
        <f>IFERROR(__xludf.DUMMYFUNCTION("""COMPUTED_VALUE"""),"Toronto Sceptres")</f>
        <v>Toronto Sceptres</v>
      </c>
      <c r="G143" s="30" t="str">
        <f>IFERROR(__xludf.DUMMYFUNCTION("""COMPUTED_VALUE"""),"Ottawa Charge")</f>
        <v>Ottawa Charge</v>
      </c>
      <c r="H143" s="38">
        <f>IFERROR(__xludf.DUMMYFUNCTION("""COMPUTED_VALUE"""),2.0)</f>
        <v>2</v>
      </c>
      <c r="I143" s="30" t="str">
        <f>IFERROR(__xludf.DUMMYFUNCTION("""COMPUTED_VALUE"""),"Toronto Sceptres")</f>
        <v>Toronto Sceptres</v>
      </c>
      <c r="J143" s="38">
        <f>IFERROR(__xludf.DUMMYFUNCTION("""COMPUTED_VALUE"""),1.0)</f>
        <v>1</v>
      </c>
      <c r="K143" s="32" t="str">
        <f>IFERROR(__xludf.DUMMYFUNCTION("""COMPUTED_VALUE"""),"Ottawa Charge")</f>
        <v>Ottawa Charge</v>
      </c>
      <c r="L143" s="31" t="b">
        <f>IFERROR(__xludf.DUMMYFUNCTION("""COMPUTED_VALUE"""),TRUE)</f>
        <v>1</v>
      </c>
      <c r="M143" s="33">
        <f>IFERROR(__xludf.DUMMYFUNCTION("""COMPUTED_VALUE"""),45657.0)</f>
        <v>45657</v>
      </c>
      <c r="N143" s="31" t="b">
        <f>IFERROR(__xludf.DUMMYFUNCTION("""COMPUTED_VALUE"""),FALSE)</f>
        <v>0</v>
      </c>
      <c r="O143" s="18" t="str">
        <f t="shared" si="2"/>
        <v>Loss</v>
      </c>
      <c r="P143" s="18">
        <f t="shared" si="3"/>
        <v>2</v>
      </c>
      <c r="Q143" s="18" t="str">
        <f t="array" ref="Q143">if($F143="","",if($F143&lt;&gt;$F142,VLOOKUP($F143,{Index_Team!$A$2:$A$33,Index_Team!$D$2:$D$33},2,FALSE),Q142))</f>
        <v/>
      </c>
      <c r="R143" s="18" t="str">
        <f t="array" ref="R143">if($F143="","",if($F143&lt;&gt;$F142,VLOOKUP($F143,{Index_Team!$A$2:$A$33,Index_Team!$E$2:$E$33},2,FALSE),R142))</f>
        <v/>
      </c>
      <c r="S143" s="18">
        <f t="shared" ref="S143:T143" si="152">if($F143="","",if($F143&lt;&gt;$F142,0,V142))</f>
        <v>6</v>
      </c>
      <c r="T143" s="18">
        <f t="shared" si="152"/>
        <v>-4</v>
      </c>
      <c r="U143" s="18">
        <f t="shared" si="5"/>
        <v>-1.333333333</v>
      </c>
      <c r="V143" s="18">
        <f t="shared" si="6"/>
        <v>7</v>
      </c>
      <c r="W143" s="18">
        <f t="shared" si="7"/>
        <v>-7</v>
      </c>
      <c r="X143" s="18">
        <f t="shared" si="8"/>
        <v>-2.333333333</v>
      </c>
      <c r="Y143" s="18" t="str">
        <f t="shared" si="9"/>
        <v>solid</v>
      </c>
      <c r="Z143" s="18">
        <f>IFERROR(__xludf.DUMMYFUNCTION("if($F143="""","""",count(filter($S$2:$S888,$S$2:$S888=$S143,$T$2:$T888=$T143,$V$2:$V888=$V143,$W$2:$W888=$W143)))"),1.0)</f>
        <v>1</v>
      </c>
      <c r="AA143" s="18">
        <f>IFERROR(__xludf.DUMMYFUNCTION("if($F143="""","""",1+Z143-count(filter($S143:$S888,$S143:$S888=$S143,$T143:$T888=$T143,$V143:$V888=$V143,$W143:$W888=$W143)))"),1.0)</f>
        <v>1</v>
      </c>
      <c r="AB143" s="18">
        <f>IFERROR(__xludf.DUMMYFUNCTION("if($F143="""","""",count(filter($S$2:$S888,$S$2:$S888=$S143,$T$2:$T888=$T143,$V$2:$V888=$V143,$W$2:$W888=$W143,$Q$2:$Q888=$Q143)))"),1.0)</f>
        <v>1</v>
      </c>
      <c r="AC143" s="18">
        <f>IFERROR(__xludf.DUMMYFUNCTION("if($F143="""","""",1+AB143-count(filter($S143:$S888,$S143:$S888=$S143,$T143:$T888=$T143,$V143:$V888=$V143,$W143:$W888=$W143,$Q143:$Q888=$Q143)))"),1.0)</f>
        <v>1</v>
      </c>
      <c r="AD143" s="18">
        <f>IFERROR(__xludf.DUMMYFUNCTION("if($F143="""","""",count(filter($S$2:$S888,$S$2:$S888=$S143,$T$2:$T888=$T143,$V$2:$V888=$V143,$W$2:$W888=$W143,$R$2:$R888=$R143)))"),1.0)</f>
        <v>1</v>
      </c>
      <c r="AE143" s="18">
        <f>IFERROR(__xludf.DUMMYFUNCTION("if($F143="""","""",1+AD143-count(filter($S143:$S888,$S143:$S888=$S143,$T143:$T888=$T143,$V143:$V888=$V143,$W143:$W888=$W143,$R143:$R888=$R143)))"),1.0)</f>
        <v>1</v>
      </c>
      <c r="AF143" s="18">
        <f t="shared" si="10"/>
        <v>1</v>
      </c>
      <c r="AG143" s="18">
        <f t="shared" si="11"/>
        <v>-1</v>
      </c>
      <c r="AH143" s="18">
        <f t="shared" si="12"/>
        <v>0.7853981634</v>
      </c>
    </row>
    <row r="144">
      <c r="A144" s="29"/>
      <c r="B144" s="29"/>
      <c r="C144" s="29"/>
      <c r="D144" s="37"/>
      <c r="E144" s="29"/>
      <c r="F144" s="30" t="str">
        <f>IFERROR(__xludf.DUMMYFUNCTION("""COMPUTED_VALUE"""),"Toronto Sceptres")</f>
        <v>Toronto Sceptres</v>
      </c>
      <c r="G144" s="30" t="str">
        <f>IFERROR(__xludf.DUMMYFUNCTION("""COMPUTED_VALUE"""),"Montreal Victoire")</f>
        <v>Montreal Victoire</v>
      </c>
      <c r="H144" s="38">
        <f>IFERROR(__xludf.DUMMYFUNCTION("""COMPUTED_VALUE"""),4.0)</f>
        <v>4</v>
      </c>
      <c r="I144" s="30" t="str">
        <f>IFERROR(__xludf.DUMMYFUNCTION("""COMPUTED_VALUE"""),"Toronto Sceptres")</f>
        <v>Toronto Sceptres</v>
      </c>
      <c r="J144" s="38">
        <f>IFERROR(__xludf.DUMMYFUNCTION("""COMPUTED_VALUE"""),2.0)</f>
        <v>2</v>
      </c>
      <c r="K144" s="32" t="str">
        <f>IFERROR(__xludf.DUMMYFUNCTION("""COMPUTED_VALUE"""),"Montreal Victoire")</f>
        <v>Montreal Victoire</v>
      </c>
      <c r="L144" s="31" t="b">
        <f>IFERROR(__xludf.DUMMYFUNCTION("""COMPUTED_VALUE"""),TRUE)</f>
        <v>1</v>
      </c>
      <c r="M144" s="33">
        <f>IFERROR(__xludf.DUMMYFUNCTION("""COMPUTED_VALUE"""),45665.0)</f>
        <v>45665</v>
      </c>
      <c r="N144" s="31" t="b">
        <f>IFERROR(__xludf.DUMMYFUNCTION("""COMPUTED_VALUE"""),FALSE)</f>
        <v>0</v>
      </c>
      <c r="O144" s="18" t="str">
        <f t="shared" si="2"/>
        <v>Loss</v>
      </c>
      <c r="P144" s="18">
        <f t="shared" si="3"/>
        <v>2</v>
      </c>
      <c r="Q144" s="18" t="str">
        <f t="array" ref="Q144">if($F144="","",if($F144&lt;&gt;$F143,VLOOKUP($F144,{Index_Team!$A$2:$A$33,Index_Team!$D$2:$D$33},2,FALSE),Q143))</f>
        <v/>
      </c>
      <c r="R144" s="18" t="str">
        <f t="array" ref="R144">if($F144="","",if($F144&lt;&gt;$F143,VLOOKUP($F144,{Index_Team!$A$2:$A$33,Index_Team!$E$2:$E$33},2,FALSE),R143))</f>
        <v/>
      </c>
      <c r="S144" s="18">
        <f t="shared" ref="S144:T144" si="153">if($F144="","",if($F144&lt;&gt;$F143,0,V143))</f>
        <v>7</v>
      </c>
      <c r="T144" s="18">
        <f t="shared" si="153"/>
        <v>-7</v>
      </c>
      <c r="U144" s="18">
        <f t="shared" si="5"/>
        <v>-2.333333333</v>
      </c>
      <c r="V144" s="18">
        <f t="shared" si="6"/>
        <v>8</v>
      </c>
      <c r="W144" s="18">
        <f t="shared" si="7"/>
        <v>-10</v>
      </c>
      <c r="X144" s="18">
        <f t="shared" si="8"/>
        <v>-3.333333333</v>
      </c>
      <c r="Y144" s="18" t="str">
        <f t="shared" si="9"/>
        <v>solid</v>
      </c>
      <c r="Z144" s="18">
        <f>IFERROR(__xludf.DUMMYFUNCTION("if($F144="""","""",count(filter($S$2:$S888,$S$2:$S888=$S144,$T$2:$T888=$T144,$V$2:$V888=$V144,$W$2:$W888=$W144)))"),1.0)</f>
        <v>1</v>
      </c>
      <c r="AA144" s="18">
        <f>IFERROR(__xludf.DUMMYFUNCTION("if($F144="""","""",1+Z144-count(filter($S144:$S888,$S144:$S888=$S144,$T144:$T888=$T144,$V144:$V888=$V144,$W144:$W888=$W144)))"),1.0)</f>
        <v>1</v>
      </c>
      <c r="AB144" s="18">
        <f>IFERROR(__xludf.DUMMYFUNCTION("if($F144="""","""",count(filter($S$2:$S888,$S$2:$S888=$S144,$T$2:$T888=$T144,$V$2:$V888=$V144,$W$2:$W888=$W144,$Q$2:$Q888=$Q144)))"),1.0)</f>
        <v>1</v>
      </c>
      <c r="AC144" s="18">
        <f>IFERROR(__xludf.DUMMYFUNCTION("if($F144="""","""",1+AB144-count(filter($S144:$S888,$S144:$S888=$S144,$T144:$T888=$T144,$V144:$V888=$V144,$W144:$W888=$W144,$Q144:$Q888=$Q144)))"),1.0)</f>
        <v>1</v>
      </c>
      <c r="AD144" s="18">
        <f>IFERROR(__xludf.DUMMYFUNCTION("if($F144="""","""",count(filter($S$2:$S888,$S$2:$S888=$S144,$T$2:$T888=$T144,$V$2:$V888=$V144,$W$2:$W888=$W144,$R$2:$R888=$R144)))"),1.0)</f>
        <v>1</v>
      </c>
      <c r="AE144" s="18">
        <f>IFERROR(__xludf.DUMMYFUNCTION("if($F144="""","""",1+AD144-count(filter($S144:$S888,$S144:$S888=$S144,$T144:$T888=$T144,$V144:$V888=$V144,$W144:$W888=$W144,$R144:$R888=$R144)))"),1.0)</f>
        <v>1</v>
      </c>
      <c r="AF144" s="18">
        <f t="shared" si="10"/>
        <v>1</v>
      </c>
      <c r="AG144" s="18">
        <f t="shared" si="11"/>
        <v>-1</v>
      </c>
      <c r="AH144" s="18">
        <f t="shared" si="12"/>
        <v>0.7853981634</v>
      </c>
    </row>
    <row r="145">
      <c r="A145" s="29"/>
      <c r="B145" s="29"/>
      <c r="C145" s="29"/>
      <c r="D145" s="37"/>
      <c r="E145" s="29"/>
      <c r="F145" s="30" t="str">
        <f>IFERROR(__xludf.DUMMYFUNCTION("""COMPUTED_VALUE"""),"Toronto Sceptres")</f>
        <v>Toronto Sceptres</v>
      </c>
      <c r="G145" s="30" t="str">
        <f>IFERROR(__xludf.DUMMYFUNCTION("""COMPUTED_VALUE"""),"Toronto Sceptres")</f>
        <v>Toronto Sceptres</v>
      </c>
      <c r="H145" s="38">
        <f>IFERROR(__xludf.DUMMYFUNCTION("""COMPUTED_VALUE"""),0.0)</f>
        <v>0</v>
      </c>
      <c r="I145" s="30" t="str">
        <f>IFERROR(__xludf.DUMMYFUNCTION("""COMPUTED_VALUE"""),"New York Sirens")</f>
        <v>New York Sirens</v>
      </c>
      <c r="J145" s="38">
        <f>IFERROR(__xludf.DUMMYFUNCTION("""COMPUTED_VALUE"""),1.0)</f>
        <v>1</v>
      </c>
      <c r="K145" s="32" t="str">
        <f>IFERROR(__xludf.DUMMYFUNCTION("""COMPUTED_VALUE"""),"New York Sirens")</f>
        <v>New York Sirens</v>
      </c>
      <c r="L145" s="31" t="b">
        <f>IFERROR(__xludf.DUMMYFUNCTION("""COMPUTED_VALUE"""),TRUE)</f>
        <v>1</v>
      </c>
      <c r="M145" s="33">
        <f>IFERROR(__xludf.DUMMYFUNCTION("""COMPUTED_VALUE"""),45669.0)</f>
        <v>45669</v>
      </c>
      <c r="N145" s="31" t="b">
        <f>IFERROR(__xludf.DUMMYFUNCTION("""COMPUTED_VALUE"""),TRUE)</f>
        <v>1</v>
      </c>
      <c r="O145" s="18" t="str">
        <f t="shared" si="2"/>
        <v>Loss</v>
      </c>
      <c r="P145" s="18">
        <f t="shared" si="3"/>
        <v>5</v>
      </c>
      <c r="Q145" s="18" t="str">
        <f t="array" ref="Q145">if($F145="","",if($F145&lt;&gt;$F144,VLOOKUP($F145,{Index_Team!$A$2:$A$33,Index_Team!$D$2:$D$33},2,FALSE),Q144))</f>
        <v/>
      </c>
      <c r="R145" s="18" t="str">
        <f t="array" ref="R145">if($F145="","",if($F145&lt;&gt;$F144,VLOOKUP($F145,{Index_Team!$A$2:$A$33,Index_Team!$E$2:$E$33},2,FALSE),R144))</f>
        <v/>
      </c>
      <c r="S145" s="18">
        <f t="shared" ref="S145:T145" si="154">if($F145="","",if($F145&lt;&gt;$F144,0,V144))</f>
        <v>8</v>
      </c>
      <c r="T145" s="18">
        <f t="shared" si="154"/>
        <v>-10</v>
      </c>
      <c r="U145" s="18">
        <f t="shared" si="5"/>
        <v>-3.333333333</v>
      </c>
      <c r="V145" s="18">
        <f t="shared" si="6"/>
        <v>9</v>
      </c>
      <c r="W145" s="18">
        <f t="shared" si="7"/>
        <v>-11</v>
      </c>
      <c r="X145" s="18">
        <f t="shared" si="8"/>
        <v>-3.666666667</v>
      </c>
      <c r="Y145" s="18" t="str">
        <f t="shared" si="9"/>
        <v>solid</v>
      </c>
      <c r="Z145" s="18">
        <f>IFERROR(__xludf.DUMMYFUNCTION("if($F145="""","""",count(filter($S$2:$S888,$S$2:$S888=$S145,$T$2:$T888=$T145,$V$2:$V888=$V145,$W$2:$W888=$W145)))"),1.0)</f>
        <v>1</v>
      </c>
      <c r="AA145" s="18">
        <f>IFERROR(__xludf.DUMMYFUNCTION("if($F145="""","""",1+Z145-count(filter($S145:$S888,$S145:$S888=$S145,$T145:$T888=$T145,$V145:$V888=$V145,$W145:$W888=$W145)))"),1.0)</f>
        <v>1</v>
      </c>
      <c r="AB145" s="18">
        <f>IFERROR(__xludf.DUMMYFUNCTION("if($F145="""","""",count(filter($S$2:$S888,$S$2:$S888=$S145,$T$2:$T888=$T145,$V$2:$V888=$V145,$W$2:$W888=$W145,$Q$2:$Q888=$Q145)))"),1.0)</f>
        <v>1</v>
      </c>
      <c r="AC145" s="18">
        <f>IFERROR(__xludf.DUMMYFUNCTION("if($F145="""","""",1+AB145-count(filter($S145:$S888,$S145:$S888=$S145,$T145:$T888=$T145,$V145:$V888=$V145,$W145:$W888=$W145,$Q145:$Q888=$Q145)))"),1.0)</f>
        <v>1</v>
      </c>
      <c r="AD145" s="18">
        <f>IFERROR(__xludf.DUMMYFUNCTION("if($F145="""","""",count(filter($S$2:$S888,$S$2:$S888=$S145,$T$2:$T888=$T145,$V$2:$V888=$V145,$W$2:$W888=$W145,$R$2:$R888=$R145)))"),1.0)</f>
        <v>1</v>
      </c>
      <c r="AE145" s="18">
        <f>IFERROR(__xludf.DUMMYFUNCTION("if($F145="""","""",1+AD145-count(filter($S145:$S888,$S145:$S888=$S145,$T145:$T888=$T145,$V145:$V888=$V145,$W145:$W888=$W145,$R145:$R888=$R145)))"),1.0)</f>
        <v>1</v>
      </c>
      <c r="AF145" s="18">
        <f t="shared" si="10"/>
        <v>1</v>
      </c>
      <c r="AG145" s="18">
        <f t="shared" si="11"/>
        <v>-0.3333333333</v>
      </c>
      <c r="AH145" s="18">
        <f t="shared" si="12"/>
        <v>0.3217505544</v>
      </c>
    </row>
    <row r="146">
      <c r="A146" s="29"/>
      <c r="B146" s="29"/>
      <c r="C146" s="29"/>
      <c r="D146" s="37"/>
      <c r="E146" s="29"/>
      <c r="F146" s="30" t="str">
        <f>IFERROR(__xludf.DUMMYFUNCTION("""COMPUTED_VALUE"""),"Toronto Sceptres")</f>
        <v>Toronto Sceptres</v>
      </c>
      <c r="G146" s="30" t="str">
        <f>IFERROR(__xludf.DUMMYFUNCTION("""COMPUTED_VALUE"""),"Toronto Sceptres")</f>
        <v>Toronto Sceptres</v>
      </c>
      <c r="H146" s="38">
        <f>IFERROR(__xludf.DUMMYFUNCTION("""COMPUTED_VALUE"""),4.0)</f>
        <v>4</v>
      </c>
      <c r="I146" s="30" t="str">
        <f>IFERROR(__xludf.DUMMYFUNCTION("""COMPUTED_VALUE"""),"Ottawa Charge")</f>
        <v>Ottawa Charge</v>
      </c>
      <c r="J146" s="38">
        <f>IFERROR(__xludf.DUMMYFUNCTION("""COMPUTED_VALUE"""),2.0)</f>
        <v>2</v>
      </c>
      <c r="K146" s="32" t="str">
        <f>IFERROR(__xludf.DUMMYFUNCTION("""COMPUTED_VALUE"""),"Toronto Sceptres")</f>
        <v>Toronto Sceptres</v>
      </c>
      <c r="L146" s="31" t="b">
        <f>IFERROR(__xludf.DUMMYFUNCTION("""COMPUTED_VALUE"""),TRUE)</f>
        <v>1</v>
      </c>
      <c r="M146" s="33">
        <f>IFERROR(__xludf.DUMMYFUNCTION("""COMPUTED_VALUE"""),45671.0)</f>
        <v>45671</v>
      </c>
      <c r="N146" s="31" t="b">
        <f>IFERROR(__xludf.DUMMYFUNCTION("""COMPUTED_VALUE"""),FALSE)</f>
        <v>0</v>
      </c>
      <c r="O146" s="18" t="str">
        <f t="shared" si="2"/>
        <v>Win</v>
      </c>
      <c r="P146" s="18">
        <f t="shared" si="3"/>
        <v>1</v>
      </c>
      <c r="Q146" s="18" t="str">
        <f t="array" ref="Q146">if($F146="","",if($F146&lt;&gt;$F145,VLOOKUP($F146,{Index_Team!$A$2:$A$33,Index_Team!$D$2:$D$33},2,FALSE),Q145))</f>
        <v/>
      </c>
      <c r="R146" s="18" t="str">
        <f t="array" ref="R146">if($F146="","",if($F146&lt;&gt;$F145,VLOOKUP($F146,{Index_Team!$A$2:$A$33,Index_Team!$E$2:$E$33},2,FALSE),R145))</f>
        <v/>
      </c>
      <c r="S146" s="18">
        <f t="shared" ref="S146:T146" si="155">if($F146="","",if($F146&lt;&gt;$F145,0,V145))</f>
        <v>9</v>
      </c>
      <c r="T146" s="18">
        <f t="shared" si="155"/>
        <v>-11</v>
      </c>
      <c r="U146" s="18">
        <f t="shared" si="5"/>
        <v>-3.666666667</v>
      </c>
      <c r="V146" s="18">
        <f t="shared" si="6"/>
        <v>10</v>
      </c>
      <c r="W146" s="18">
        <f t="shared" si="7"/>
        <v>-8</v>
      </c>
      <c r="X146" s="18">
        <f t="shared" si="8"/>
        <v>-2.666666667</v>
      </c>
      <c r="Y146" s="18" t="str">
        <f t="shared" si="9"/>
        <v>solid</v>
      </c>
      <c r="Z146" s="18">
        <f>IFERROR(__xludf.DUMMYFUNCTION("if($F146="""","""",count(filter($S$2:$S888,$S$2:$S888=$S146,$T$2:$T888=$T146,$V$2:$V888=$V146,$W$2:$W888=$W146)))"),1.0)</f>
        <v>1</v>
      </c>
      <c r="AA146" s="18">
        <f>IFERROR(__xludf.DUMMYFUNCTION("if($F146="""","""",1+Z146-count(filter($S146:$S888,$S146:$S888=$S146,$T146:$T888=$T146,$V146:$V888=$V146,$W146:$W888=$W146)))"),1.0)</f>
        <v>1</v>
      </c>
      <c r="AB146" s="18">
        <f>IFERROR(__xludf.DUMMYFUNCTION("if($F146="""","""",count(filter($S$2:$S888,$S$2:$S888=$S146,$T$2:$T888=$T146,$V$2:$V888=$V146,$W$2:$W888=$W146,$Q$2:$Q888=$Q146)))"),1.0)</f>
        <v>1</v>
      </c>
      <c r="AC146" s="18">
        <f>IFERROR(__xludf.DUMMYFUNCTION("if($F146="""","""",1+AB146-count(filter($S146:$S888,$S146:$S888=$S146,$T146:$T888=$T146,$V146:$V888=$V146,$W146:$W888=$W146,$Q146:$Q888=$Q146)))"),1.0)</f>
        <v>1</v>
      </c>
      <c r="AD146" s="18">
        <f>IFERROR(__xludf.DUMMYFUNCTION("if($F146="""","""",count(filter($S$2:$S888,$S$2:$S888=$S146,$T$2:$T888=$T146,$V$2:$V888=$V146,$W$2:$W888=$W146,$R$2:$R888=$R146)))"),1.0)</f>
        <v>1</v>
      </c>
      <c r="AE146" s="18">
        <f>IFERROR(__xludf.DUMMYFUNCTION("if($F146="""","""",1+AD146-count(filter($S146:$S888,$S146:$S888=$S146,$T146:$T888=$T146,$V146:$V888=$V146,$W146:$W888=$W146,$R146:$R888=$R146)))"),1.0)</f>
        <v>1</v>
      </c>
      <c r="AF146" s="18">
        <f t="shared" si="10"/>
        <v>1</v>
      </c>
      <c r="AG146" s="18">
        <f t="shared" si="11"/>
        <v>1</v>
      </c>
      <c r="AH146" s="18">
        <f t="shared" si="12"/>
        <v>0.7853981634</v>
      </c>
    </row>
    <row r="147">
      <c r="A147" s="29"/>
      <c r="B147" s="29"/>
      <c r="C147" s="29"/>
      <c r="D147" s="37"/>
      <c r="E147" s="29"/>
      <c r="F147" s="30" t="str">
        <f>IFERROR(__xludf.DUMMYFUNCTION("""COMPUTED_VALUE"""),"Toronto Sceptres")</f>
        <v>Toronto Sceptres</v>
      </c>
      <c r="G147" s="30" t="str">
        <f>IFERROR(__xludf.DUMMYFUNCTION("""COMPUTED_VALUE"""),"Toronto Sceptres")</f>
        <v>Toronto Sceptres</v>
      </c>
      <c r="H147" s="38">
        <f>IFERROR(__xludf.DUMMYFUNCTION("""COMPUTED_VALUE"""),1.0)</f>
        <v>1</v>
      </c>
      <c r="I147" s="30" t="str">
        <f>IFERROR(__xludf.DUMMYFUNCTION("""COMPUTED_VALUE"""),"Boston Fleet")</f>
        <v>Boston Fleet</v>
      </c>
      <c r="J147" s="38">
        <f>IFERROR(__xludf.DUMMYFUNCTION("""COMPUTED_VALUE"""),4.0)</f>
        <v>4</v>
      </c>
      <c r="K147" s="32" t="str">
        <f>IFERROR(__xludf.DUMMYFUNCTION("""COMPUTED_VALUE"""),"Boston Fleet")</f>
        <v>Boston Fleet</v>
      </c>
      <c r="L147" s="31" t="b">
        <f>IFERROR(__xludf.DUMMYFUNCTION("""COMPUTED_VALUE"""),TRUE)</f>
        <v>1</v>
      </c>
      <c r="M147" s="33">
        <f>IFERROR(__xludf.DUMMYFUNCTION("""COMPUTED_VALUE"""),45679.0)</f>
        <v>45679</v>
      </c>
      <c r="N147" s="31" t="b">
        <f>IFERROR(__xludf.DUMMYFUNCTION("""COMPUTED_VALUE"""),FALSE)</f>
        <v>0</v>
      </c>
      <c r="O147" s="18" t="str">
        <f t="shared" si="2"/>
        <v>Loss</v>
      </c>
      <c r="P147" s="18">
        <f t="shared" si="3"/>
        <v>2</v>
      </c>
      <c r="Q147" s="18" t="str">
        <f t="array" ref="Q147">if($F147="","",if($F147&lt;&gt;$F146,VLOOKUP($F147,{Index_Team!$A$2:$A$33,Index_Team!$D$2:$D$33},2,FALSE),Q146))</f>
        <v/>
      </c>
      <c r="R147" s="18" t="str">
        <f t="array" ref="R147">if($F147="","",if($F147&lt;&gt;$F146,VLOOKUP($F147,{Index_Team!$A$2:$A$33,Index_Team!$E$2:$E$33},2,FALSE),R146))</f>
        <v/>
      </c>
      <c r="S147" s="18">
        <f t="shared" ref="S147:T147" si="156">if($F147="","",if($F147&lt;&gt;$F146,0,V146))</f>
        <v>10</v>
      </c>
      <c r="T147" s="18">
        <f t="shared" si="156"/>
        <v>-8</v>
      </c>
      <c r="U147" s="18">
        <f t="shared" si="5"/>
        <v>-2.666666667</v>
      </c>
      <c r="V147" s="18">
        <f t="shared" si="6"/>
        <v>11</v>
      </c>
      <c r="W147" s="18">
        <f t="shared" si="7"/>
        <v>-11</v>
      </c>
      <c r="X147" s="18">
        <f t="shared" si="8"/>
        <v>-3.666666667</v>
      </c>
      <c r="Y147" s="18" t="str">
        <f t="shared" si="9"/>
        <v>solid</v>
      </c>
      <c r="Z147" s="18">
        <f>IFERROR(__xludf.DUMMYFUNCTION("if($F147="""","""",count(filter($S$2:$S888,$S$2:$S888=$S147,$T$2:$T888=$T147,$V$2:$V888=$V147,$W$2:$W888=$W147)))"),1.0)</f>
        <v>1</v>
      </c>
      <c r="AA147" s="18">
        <f>IFERROR(__xludf.DUMMYFUNCTION("if($F147="""","""",1+Z147-count(filter($S147:$S888,$S147:$S888=$S147,$T147:$T888=$T147,$V147:$V888=$V147,$W147:$W888=$W147)))"),1.0)</f>
        <v>1</v>
      </c>
      <c r="AB147" s="18">
        <f>IFERROR(__xludf.DUMMYFUNCTION("if($F147="""","""",count(filter($S$2:$S888,$S$2:$S888=$S147,$T$2:$T888=$T147,$V$2:$V888=$V147,$W$2:$W888=$W147,$Q$2:$Q888=$Q147)))"),1.0)</f>
        <v>1</v>
      </c>
      <c r="AC147" s="18">
        <f>IFERROR(__xludf.DUMMYFUNCTION("if($F147="""","""",1+AB147-count(filter($S147:$S888,$S147:$S888=$S147,$T147:$T888=$T147,$V147:$V888=$V147,$W147:$W888=$W147,$Q147:$Q888=$Q147)))"),1.0)</f>
        <v>1</v>
      </c>
      <c r="AD147" s="18">
        <f>IFERROR(__xludf.DUMMYFUNCTION("if($F147="""","""",count(filter($S$2:$S888,$S$2:$S888=$S147,$T$2:$T888=$T147,$V$2:$V888=$V147,$W$2:$W888=$W147,$R$2:$R888=$R147)))"),1.0)</f>
        <v>1</v>
      </c>
      <c r="AE147" s="18">
        <f>IFERROR(__xludf.DUMMYFUNCTION("if($F147="""","""",1+AD147-count(filter($S147:$S888,$S147:$S888=$S147,$T147:$T888=$T147,$V147:$V888=$V147,$W147:$W888=$W147,$R147:$R888=$R147)))"),1.0)</f>
        <v>1</v>
      </c>
      <c r="AF147" s="18">
        <f t="shared" si="10"/>
        <v>1</v>
      </c>
      <c r="AG147" s="18">
        <f t="shared" si="11"/>
        <v>-1</v>
      </c>
      <c r="AH147" s="18">
        <f t="shared" si="12"/>
        <v>0.7853981634</v>
      </c>
    </row>
    <row r="148">
      <c r="A148" s="29"/>
      <c r="B148" s="29"/>
      <c r="C148" s="29"/>
      <c r="D148" s="37"/>
      <c r="E148" s="29"/>
      <c r="F148" s="30" t="str">
        <f>IFERROR(__xludf.DUMMYFUNCTION("""COMPUTED_VALUE"""),"Toronto Sceptres")</f>
        <v>Toronto Sceptres</v>
      </c>
      <c r="G148" s="30" t="str">
        <f>IFERROR(__xludf.DUMMYFUNCTION("""COMPUTED_VALUE"""),"New York Sirens")</f>
        <v>New York Sirens</v>
      </c>
      <c r="H148" s="38">
        <f>IFERROR(__xludf.DUMMYFUNCTION("""COMPUTED_VALUE"""),2.0)</f>
        <v>2</v>
      </c>
      <c r="I148" s="30" t="str">
        <f>IFERROR(__xludf.DUMMYFUNCTION("""COMPUTED_VALUE"""),"Toronto Sceptres")</f>
        <v>Toronto Sceptres</v>
      </c>
      <c r="J148" s="38">
        <f>IFERROR(__xludf.DUMMYFUNCTION("""COMPUTED_VALUE"""),4.0)</f>
        <v>4</v>
      </c>
      <c r="K148" s="32" t="str">
        <f>IFERROR(__xludf.DUMMYFUNCTION("""COMPUTED_VALUE"""),"Toronto Sceptres")</f>
        <v>Toronto Sceptres</v>
      </c>
      <c r="L148" s="31" t="b">
        <f>IFERROR(__xludf.DUMMYFUNCTION("""COMPUTED_VALUE"""),TRUE)</f>
        <v>1</v>
      </c>
      <c r="M148" s="33">
        <f>IFERROR(__xludf.DUMMYFUNCTION("""COMPUTED_VALUE"""),45682.0)</f>
        <v>45682</v>
      </c>
      <c r="N148" s="31" t="b">
        <f>IFERROR(__xludf.DUMMYFUNCTION("""COMPUTED_VALUE"""),FALSE)</f>
        <v>0</v>
      </c>
      <c r="O148" s="18" t="str">
        <f t="shared" si="2"/>
        <v>Win</v>
      </c>
      <c r="P148" s="18">
        <f t="shared" si="3"/>
        <v>1</v>
      </c>
      <c r="Q148" s="18" t="str">
        <f t="array" ref="Q148">if($F148="","",if($F148&lt;&gt;$F147,VLOOKUP($F148,{Index_Team!$A$2:$A$33,Index_Team!$D$2:$D$33},2,FALSE),Q147))</f>
        <v/>
      </c>
      <c r="R148" s="18" t="str">
        <f t="array" ref="R148">if($F148="","",if($F148&lt;&gt;$F147,VLOOKUP($F148,{Index_Team!$A$2:$A$33,Index_Team!$E$2:$E$33},2,FALSE),R147))</f>
        <v/>
      </c>
      <c r="S148" s="18">
        <f t="shared" ref="S148:T148" si="157">if($F148="","",if($F148&lt;&gt;$F147,0,V147))</f>
        <v>11</v>
      </c>
      <c r="T148" s="18">
        <f t="shared" si="157"/>
        <v>-11</v>
      </c>
      <c r="U148" s="18">
        <f t="shared" si="5"/>
        <v>-3.666666667</v>
      </c>
      <c r="V148" s="18">
        <f t="shared" si="6"/>
        <v>12</v>
      </c>
      <c r="W148" s="18">
        <f t="shared" si="7"/>
        <v>-8</v>
      </c>
      <c r="X148" s="18">
        <f t="shared" si="8"/>
        <v>-2.666666667</v>
      </c>
      <c r="Y148" s="18" t="str">
        <f t="shared" si="9"/>
        <v>solid</v>
      </c>
      <c r="Z148" s="18">
        <f>IFERROR(__xludf.DUMMYFUNCTION("if($F148="""","""",count(filter($S$2:$S888,$S$2:$S888=$S148,$T$2:$T888=$T148,$V$2:$V888=$V148,$W$2:$W888=$W148)))"),1.0)</f>
        <v>1</v>
      </c>
      <c r="AA148" s="18">
        <f>IFERROR(__xludf.DUMMYFUNCTION("if($F148="""","""",1+Z148-count(filter($S148:$S888,$S148:$S888=$S148,$T148:$T888=$T148,$V148:$V888=$V148,$W148:$W888=$W148)))"),1.0)</f>
        <v>1</v>
      </c>
      <c r="AB148" s="18">
        <f>IFERROR(__xludf.DUMMYFUNCTION("if($F148="""","""",count(filter($S$2:$S888,$S$2:$S888=$S148,$T$2:$T888=$T148,$V$2:$V888=$V148,$W$2:$W888=$W148,$Q$2:$Q888=$Q148)))"),1.0)</f>
        <v>1</v>
      </c>
      <c r="AC148" s="18">
        <f>IFERROR(__xludf.DUMMYFUNCTION("if($F148="""","""",1+AB148-count(filter($S148:$S888,$S148:$S888=$S148,$T148:$T888=$T148,$V148:$V888=$V148,$W148:$W888=$W148,$Q148:$Q888=$Q148)))"),1.0)</f>
        <v>1</v>
      </c>
      <c r="AD148" s="18">
        <f>IFERROR(__xludf.DUMMYFUNCTION("if($F148="""","""",count(filter($S$2:$S888,$S$2:$S888=$S148,$T$2:$T888=$T148,$V$2:$V888=$V148,$W$2:$W888=$W148,$R$2:$R888=$R148)))"),1.0)</f>
        <v>1</v>
      </c>
      <c r="AE148" s="18">
        <f>IFERROR(__xludf.DUMMYFUNCTION("if($F148="""","""",1+AD148-count(filter($S148:$S888,$S148:$S888=$S148,$T148:$T888=$T148,$V148:$V888=$V148,$W148:$W888=$W148,$R148:$R888=$R148)))"),1.0)</f>
        <v>1</v>
      </c>
      <c r="AF148" s="18">
        <f t="shared" si="10"/>
        <v>1</v>
      </c>
      <c r="AG148" s="18">
        <f t="shared" si="11"/>
        <v>1</v>
      </c>
      <c r="AH148" s="18">
        <f t="shared" si="12"/>
        <v>0.7853981634</v>
      </c>
    </row>
    <row r="149">
      <c r="A149" s="29"/>
      <c r="B149" s="29"/>
      <c r="C149" s="29"/>
      <c r="D149" s="37"/>
      <c r="E149" s="29"/>
      <c r="F149" s="32" t="str">
        <f>IFERROR(__xludf.DUMMYFUNCTION("""COMPUTED_VALUE"""),"Toronto Sceptres")</f>
        <v>Toronto Sceptres</v>
      </c>
      <c r="G149" s="32" t="str">
        <f>IFERROR(__xludf.DUMMYFUNCTION("""COMPUTED_VALUE"""),"Toronto Sceptres")</f>
        <v>Toronto Sceptres</v>
      </c>
      <c r="H149" s="38">
        <f>IFERROR(__xludf.DUMMYFUNCTION("""COMPUTED_VALUE"""),3.0)</f>
        <v>3</v>
      </c>
      <c r="I149" s="32" t="str">
        <f>IFERROR(__xludf.DUMMYFUNCTION("""COMPUTED_VALUE"""),"Minnesota Frost")</f>
        <v>Minnesota Frost</v>
      </c>
      <c r="J149" s="38">
        <f>IFERROR(__xludf.DUMMYFUNCTION("""COMPUTED_VALUE"""),4.0)</f>
        <v>4</v>
      </c>
      <c r="K149" s="32" t="str">
        <f>IFERROR(__xludf.DUMMYFUNCTION("""COMPUTED_VALUE"""),"Minnesota Frost")</f>
        <v>Minnesota Frost</v>
      </c>
      <c r="L149" s="31" t="b">
        <f>IFERROR(__xludf.DUMMYFUNCTION("""COMPUTED_VALUE"""),TRUE)</f>
        <v>1</v>
      </c>
      <c r="M149" s="40">
        <f>IFERROR(__xludf.DUMMYFUNCTION("""COMPUTED_VALUE"""),45685.0)</f>
        <v>45685</v>
      </c>
      <c r="N149" s="31" t="b">
        <f>IFERROR(__xludf.DUMMYFUNCTION("""COMPUTED_VALUE"""),TRUE)</f>
        <v>1</v>
      </c>
      <c r="O149" s="18" t="str">
        <f t="shared" si="2"/>
        <v>Loss</v>
      </c>
      <c r="P149" s="18">
        <f t="shared" si="3"/>
        <v>5</v>
      </c>
      <c r="Q149" s="18" t="str">
        <f t="array" ref="Q149">if($F149="","",if($F149&lt;&gt;$F148,VLOOKUP($F149,{Index_Team!$A$2:$A$33,Index_Team!$D$2:$D$33},2,FALSE),Q148))</f>
        <v/>
      </c>
      <c r="R149" s="18" t="str">
        <f t="array" ref="R149">if($F149="","",if($F149&lt;&gt;$F148,VLOOKUP($F149,{Index_Team!$A$2:$A$33,Index_Team!$E$2:$E$33},2,FALSE),R148))</f>
        <v/>
      </c>
      <c r="S149" s="18">
        <f t="shared" ref="S149:T149" si="158">if($F149="","",if($F149&lt;&gt;$F148,0,V148))</f>
        <v>12</v>
      </c>
      <c r="T149" s="18">
        <f t="shared" si="158"/>
        <v>-8</v>
      </c>
      <c r="U149" s="18">
        <f t="shared" si="5"/>
        <v>-2.666666667</v>
      </c>
      <c r="V149" s="18">
        <f t="shared" si="6"/>
        <v>13</v>
      </c>
      <c r="W149" s="18">
        <f t="shared" si="7"/>
        <v>-9</v>
      </c>
      <c r="X149" s="18">
        <f t="shared" si="8"/>
        <v>-3</v>
      </c>
      <c r="Y149" s="18" t="str">
        <f t="shared" si="9"/>
        <v>solid</v>
      </c>
      <c r="Z149" s="18">
        <f>IFERROR(__xludf.DUMMYFUNCTION("if($F149="""","""",count(filter($S$2:$S888,$S$2:$S888=$S149,$T$2:$T888=$T149,$V$2:$V888=$V149,$W$2:$W888=$W149)))"),1.0)</f>
        <v>1</v>
      </c>
      <c r="AA149" s="18">
        <f>IFERROR(__xludf.DUMMYFUNCTION("if($F149="""","""",1+Z149-count(filter($S149:$S888,$S149:$S888=$S149,$T149:$T888=$T149,$V149:$V888=$V149,$W149:$W888=$W149)))"),1.0)</f>
        <v>1</v>
      </c>
      <c r="AB149" s="18">
        <f>IFERROR(__xludf.DUMMYFUNCTION("if($F149="""","""",count(filter($S$2:$S888,$S$2:$S888=$S149,$T$2:$T888=$T149,$V$2:$V888=$V149,$W$2:$W888=$W149,$Q$2:$Q888=$Q149)))"),1.0)</f>
        <v>1</v>
      </c>
      <c r="AC149" s="18">
        <f>IFERROR(__xludf.DUMMYFUNCTION("if($F149="""","""",1+AB149-count(filter($S149:$S888,$S149:$S888=$S149,$T149:$T888=$T149,$V149:$V888=$V149,$W149:$W888=$W149,$Q149:$Q888=$Q149)))"),1.0)</f>
        <v>1</v>
      </c>
      <c r="AD149" s="18">
        <f>IFERROR(__xludf.DUMMYFUNCTION("if($F149="""","""",count(filter($S$2:$S888,$S$2:$S888=$S149,$T$2:$T888=$T149,$V$2:$V888=$V149,$W$2:$W888=$W149,$R$2:$R888=$R149)))"),1.0)</f>
        <v>1</v>
      </c>
      <c r="AE149" s="18">
        <f>IFERROR(__xludf.DUMMYFUNCTION("if($F149="""","""",1+AD149-count(filter($S149:$S888,$S149:$S888=$S149,$T149:$T888=$T149,$V149:$V888=$V149,$W149:$W888=$W149,$R149:$R888=$R149)))"),1.0)</f>
        <v>1</v>
      </c>
      <c r="AF149" s="18">
        <f t="shared" si="10"/>
        <v>1</v>
      </c>
      <c r="AG149" s="18">
        <f t="shared" si="11"/>
        <v>-0.3333333333</v>
      </c>
      <c r="AH149" s="18">
        <f t="shared" si="12"/>
        <v>0.3217505544</v>
      </c>
    </row>
    <row r="150">
      <c r="A150" s="29"/>
      <c r="B150" s="29"/>
      <c r="C150" s="29"/>
      <c r="D150" s="37"/>
      <c r="E150" s="29"/>
      <c r="F150" s="32" t="str">
        <f>IFERROR(__xludf.DUMMYFUNCTION("""COMPUTED_VALUE"""),"Toronto Sceptres")</f>
        <v>Toronto Sceptres</v>
      </c>
      <c r="G150" s="32" t="str">
        <f>IFERROR(__xludf.DUMMYFUNCTION("""COMPUTED_VALUE"""),"Toronto Sceptres")</f>
        <v>Toronto Sceptres</v>
      </c>
      <c r="H150" s="38">
        <f>IFERROR(__xludf.DUMMYFUNCTION("""COMPUTED_VALUE"""),3.0)</f>
        <v>3</v>
      </c>
      <c r="I150" s="32" t="str">
        <f>IFERROR(__xludf.DUMMYFUNCTION("""COMPUTED_VALUE"""),"Montreal Victoire")</f>
        <v>Montreal Victoire</v>
      </c>
      <c r="J150" s="38">
        <f>IFERROR(__xludf.DUMMYFUNCTION("""COMPUTED_VALUE"""),4.0)</f>
        <v>4</v>
      </c>
      <c r="K150" s="32" t="str">
        <f>IFERROR(__xludf.DUMMYFUNCTION("""COMPUTED_VALUE"""),"Montreal Victoire")</f>
        <v>Montreal Victoire</v>
      </c>
      <c r="L150" s="31" t="b">
        <f>IFERROR(__xludf.DUMMYFUNCTION("""COMPUTED_VALUE"""),TRUE)</f>
        <v>1</v>
      </c>
      <c r="M150" s="40">
        <f>IFERROR(__xludf.DUMMYFUNCTION("""COMPUTED_VALUE"""),45687.0)</f>
        <v>45687</v>
      </c>
      <c r="N150" s="31" t="b">
        <f>IFERROR(__xludf.DUMMYFUNCTION("""COMPUTED_VALUE"""),TRUE)</f>
        <v>1</v>
      </c>
      <c r="O150" s="18" t="str">
        <f t="shared" si="2"/>
        <v>Loss</v>
      </c>
      <c r="P150" s="18">
        <f t="shared" si="3"/>
        <v>5</v>
      </c>
      <c r="Q150" s="18" t="str">
        <f t="array" ref="Q150">if($F150="","",if($F150&lt;&gt;$F149,VLOOKUP($F150,{Index_Team!$A$2:$A$33,Index_Team!$D$2:$D$33},2,FALSE),Q149))</f>
        <v/>
      </c>
      <c r="R150" s="18" t="str">
        <f t="array" ref="R150">if($F150="","",if($F150&lt;&gt;$F149,VLOOKUP($F150,{Index_Team!$A$2:$A$33,Index_Team!$E$2:$E$33},2,FALSE),R149))</f>
        <v/>
      </c>
      <c r="S150" s="18">
        <f t="shared" ref="S150:T150" si="159">if($F150="","",if($F150&lt;&gt;$F149,0,V149))</f>
        <v>13</v>
      </c>
      <c r="T150" s="18">
        <f t="shared" si="159"/>
        <v>-9</v>
      </c>
      <c r="U150" s="18">
        <f t="shared" si="5"/>
        <v>-3</v>
      </c>
      <c r="V150" s="18">
        <f t="shared" si="6"/>
        <v>14</v>
      </c>
      <c r="W150" s="18">
        <f t="shared" si="7"/>
        <v>-10</v>
      </c>
      <c r="X150" s="18">
        <f t="shared" si="8"/>
        <v>-3.333333333</v>
      </c>
      <c r="Y150" s="18" t="str">
        <f t="shared" si="9"/>
        <v>solid</v>
      </c>
      <c r="Z150" s="18">
        <f>IFERROR(__xludf.DUMMYFUNCTION("if($F150="""","""",count(filter($S$2:$S888,$S$2:$S888=$S150,$T$2:$T888=$T150,$V$2:$V888=$V150,$W$2:$W888=$W150)))"),1.0)</f>
        <v>1</v>
      </c>
      <c r="AA150" s="18">
        <f>IFERROR(__xludf.DUMMYFUNCTION("if($F150="""","""",1+Z150-count(filter($S150:$S888,$S150:$S888=$S150,$T150:$T888=$T150,$V150:$V888=$V150,$W150:$W888=$W150)))"),1.0)</f>
        <v>1</v>
      </c>
      <c r="AB150" s="18">
        <f>IFERROR(__xludf.DUMMYFUNCTION("if($F150="""","""",count(filter($S$2:$S888,$S$2:$S888=$S150,$T$2:$T888=$T150,$V$2:$V888=$V150,$W$2:$W888=$W150,$Q$2:$Q888=$Q150)))"),1.0)</f>
        <v>1</v>
      </c>
      <c r="AC150" s="18">
        <f>IFERROR(__xludf.DUMMYFUNCTION("if($F150="""","""",1+AB150-count(filter($S150:$S888,$S150:$S888=$S150,$T150:$T888=$T150,$V150:$V888=$V150,$W150:$W888=$W150,$Q150:$Q888=$Q150)))"),1.0)</f>
        <v>1</v>
      </c>
      <c r="AD150" s="18">
        <f>IFERROR(__xludf.DUMMYFUNCTION("if($F150="""","""",count(filter($S$2:$S888,$S$2:$S888=$S150,$T$2:$T888=$T150,$V$2:$V888=$V150,$W$2:$W888=$W150,$R$2:$R888=$R150)))"),1.0)</f>
        <v>1</v>
      </c>
      <c r="AE150" s="18">
        <f>IFERROR(__xludf.DUMMYFUNCTION("if($F150="""","""",1+AD150-count(filter($S150:$S888,$S150:$S888=$S150,$T150:$T888=$T150,$V150:$V888=$V150,$W150:$W888=$W150,$R150:$R888=$R150)))"),1.0)</f>
        <v>1</v>
      </c>
      <c r="AF150" s="18">
        <f t="shared" si="10"/>
        <v>1</v>
      </c>
      <c r="AG150" s="18">
        <f t="shared" si="11"/>
        <v>-0.3333333333</v>
      </c>
      <c r="AH150" s="18">
        <f t="shared" si="12"/>
        <v>0.3217505544</v>
      </c>
    </row>
    <row r="151">
      <c r="A151" s="29"/>
      <c r="B151" s="29"/>
      <c r="C151" s="29"/>
      <c r="D151" s="37"/>
      <c r="E151" s="29"/>
      <c r="F151" s="30" t="str">
        <f>IFERROR(__xludf.DUMMYFUNCTION("""COMPUTED_VALUE"""),"Toronto Sceptres")</f>
        <v>Toronto Sceptres</v>
      </c>
      <c r="G151" s="30" t="str">
        <f>IFERROR(__xludf.DUMMYFUNCTION("""COMPUTED_VALUE"""),"Ottawa Charge")</f>
        <v>Ottawa Charge</v>
      </c>
      <c r="H151" s="38">
        <f>IFERROR(__xludf.DUMMYFUNCTION("""COMPUTED_VALUE"""),2.0)</f>
        <v>2</v>
      </c>
      <c r="I151" s="30" t="str">
        <f>IFERROR(__xludf.DUMMYFUNCTION("""COMPUTED_VALUE"""),"Toronto Sceptres")</f>
        <v>Toronto Sceptres</v>
      </c>
      <c r="J151" s="38">
        <f>IFERROR(__xludf.DUMMYFUNCTION("""COMPUTED_VALUE"""),4.0)</f>
        <v>4</v>
      </c>
      <c r="K151" s="32" t="str">
        <f>IFERROR(__xludf.DUMMYFUNCTION("""COMPUTED_VALUE"""),"Toronto Sceptres")</f>
        <v>Toronto Sceptres</v>
      </c>
      <c r="L151" s="31" t="b">
        <f>IFERROR(__xludf.DUMMYFUNCTION("""COMPUTED_VALUE"""),TRUE)</f>
        <v>1</v>
      </c>
      <c r="M151" s="33">
        <f>IFERROR(__xludf.DUMMYFUNCTION("""COMPUTED_VALUE"""),45689.0)</f>
        <v>45689</v>
      </c>
      <c r="N151" s="31" t="b">
        <f>IFERROR(__xludf.DUMMYFUNCTION("""COMPUTED_VALUE"""),FALSE)</f>
        <v>0</v>
      </c>
      <c r="O151" s="18" t="str">
        <f t="shared" si="2"/>
        <v>Win</v>
      </c>
      <c r="P151" s="18">
        <f t="shared" si="3"/>
        <v>1</v>
      </c>
      <c r="Q151" s="18" t="str">
        <f t="array" ref="Q151">if($F151="","",if($F151&lt;&gt;$F150,VLOOKUP($F151,{Index_Team!$A$2:$A$33,Index_Team!$D$2:$D$33},2,FALSE),Q150))</f>
        <v/>
      </c>
      <c r="R151" s="18" t="str">
        <f t="array" ref="R151">if($F151="","",if($F151&lt;&gt;$F150,VLOOKUP($F151,{Index_Team!$A$2:$A$33,Index_Team!$E$2:$E$33},2,FALSE),R150))</f>
        <v/>
      </c>
      <c r="S151" s="18">
        <f t="shared" ref="S151:T151" si="160">if($F151="","",if($F151&lt;&gt;$F150,0,V150))</f>
        <v>14</v>
      </c>
      <c r="T151" s="18">
        <f t="shared" si="160"/>
        <v>-10</v>
      </c>
      <c r="U151" s="18">
        <f t="shared" si="5"/>
        <v>-3.333333333</v>
      </c>
      <c r="V151" s="18">
        <f t="shared" si="6"/>
        <v>15</v>
      </c>
      <c r="W151" s="18">
        <f t="shared" si="7"/>
        <v>-7</v>
      </c>
      <c r="X151" s="18">
        <f t="shared" si="8"/>
        <v>-2.333333333</v>
      </c>
      <c r="Y151" s="18" t="str">
        <f t="shared" si="9"/>
        <v>solid</v>
      </c>
      <c r="Z151" s="18">
        <f>IFERROR(__xludf.DUMMYFUNCTION("if($F151="""","""",count(filter($S$2:$S888,$S$2:$S888=$S151,$T$2:$T888=$T151,$V$2:$V888=$V151,$W$2:$W888=$W151)))"),1.0)</f>
        <v>1</v>
      </c>
      <c r="AA151" s="18">
        <f>IFERROR(__xludf.DUMMYFUNCTION("if($F151="""","""",1+Z151-count(filter($S151:$S888,$S151:$S888=$S151,$T151:$T888=$T151,$V151:$V888=$V151,$W151:$W888=$W151)))"),1.0)</f>
        <v>1</v>
      </c>
      <c r="AB151" s="18">
        <f>IFERROR(__xludf.DUMMYFUNCTION("if($F151="""","""",count(filter($S$2:$S888,$S$2:$S888=$S151,$T$2:$T888=$T151,$V$2:$V888=$V151,$W$2:$W888=$W151,$Q$2:$Q888=$Q151)))"),1.0)</f>
        <v>1</v>
      </c>
      <c r="AC151" s="18">
        <f>IFERROR(__xludf.DUMMYFUNCTION("if($F151="""","""",1+AB151-count(filter($S151:$S888,$S151:$S888=$S151,$T151:$T888=$T151,$V151:$V888=$V151,$W151:$W888=$W151,$Q151:$Q888=$Q151)))"),1.0)</f>
        <v>1</v>
      </c>
      <c r="AD151" s="18">
        <f>IFERROR(__xludf.DUMMYFUNCTION("if($F151="""","""",count(filter($S$2:$S888,$S$2:$S888=$S151,$T$2:$T888=$T151,$V$2:$V888=$V151,$W$2:$W888=$W151,$R$2:$R888=$R151)))"),1.0)</f>
        <v>1</v>
      </c>
      <c r="AE151" s="18">
        <f>IFERROR(__xludf.DUMMYFUNCTION("if($F151="""","""",1+AD151-count(filter($S151:$S888,$S151:$S888=$S151,$T151:$T888=$T151,$V151:$V888=$V151,$W151:$W888=$W151,$R151:$R888=$R151)))"),1.0)</f>
        <v>1</v>
      </c>
      <c r="AF151" s="18">
        <f t="shared" si="10"/>
        <v>1</v>
      </c>
      <c r="AG151" s="18">
        <f t="shared" si="11"/>
        <v>1</v>
      </c>
      <c r="AH151" s="18">
        <f t="shared" si="12"/>
        <v>0.7853981634</v>
      </c>
    </row>
    <row r="152">
      <c r="A152" s="29"/>
      <c r="B152" s="29"/>
      <c r="C152" s="29"/>
      <c r="D152" s="37"/>
      <c r="E152" s="29"/>
      <c r="F152" s="30" t="str">
        <f>IFERROR(__xludf.DUMMYFUNCTION("""COMPUTED_VALUE"""),"Toronto Sceptres")</f>
        <v>Toronto Sceptres</v>
      </c>
      <c r="G152" s="30" t="str">
        <f>IFERROR(__xludf.DUMMYFUNCTION("""COMPUTED_VALUE"""),"Minnesota Frost")</f>
        <v>Minnesota Frost</v>
      </c>
      <c r="H152" s="38">
        <f>IFERROR(__xludf.DUMMYFUNCTION("""COMPUTED_VALUE"""),2.0)</f>
        <v>2</v>
      </c>
      <c r="I152" s="30" t="str">
        <f>IFERROR(__xludf.DUMMYFUNCTION("""COMPUTED_VALUE"""),"Toronto Sceptres")</f>
        <v>Toronto Sceptres</v>
      </c>
      <c r="J152" s="38">
        <f>IFERROR(__xludf.DUMMYFUNCTION("""COMPUTED_VALUE"""),3.0)</f>
        <v>3</v>
      </c>
      <c r="K152" s="32" t="str">
        <f>IFERROR(__xludf.DUMMYFUNCTION("""COMPUTED_VALUE"""),"Toronto Sceptres")</f>
        <v>Toronto Sceptres</v>
      </c>
      <c r="L152" s="31" t="b">
        <f>IFERROR(__xludf.DUMMYFUNCTION("""COMPUTED_VALUE"""),TRUE)</f>
        <v>1</v>
      </c>
      <c r="M152" s="33">
        <f>IFERROR(__xludf.DUMMYFUNCTION("""COMPUTED_VALUE"""),45699.0)</f>
        <v>45699</v>
      </c>
      <c r="N152" s="31" t="b">
        <f>IFERROR(__xludf.DUMMYFUNCTION("""COMPUTED_VALUE"""),TRUE)</f>
        <v>1</v>
      </c>
      <c r="O152" s="18" t="str">
        <f t="shared" si="2"/>
        <v>Win</v>
      </c>
      <c r="P152" s="18">
        <f t="shared" si="3"/>
        <v>4</v>
      </c>
      <c r="Q152" s="18" t="str">
        <f t="array" ref="Q152">if($F152="","",if($F152&lt;&gt;$F151,VLOOKUP($F152,{Index_Team!$A$2:$A$33,Index_Team!$D$2:$D$33},2,FALSE),Q151))</f>
        <v/>
      </c>
      <c r="R152" s="18" t="str">
        <f t="array" ref="R152">if($F152="","",if($F152&lt;&gt;$F151,VLOOKUP($F152,{Index_Team!$A$2:$A$33,Index_Team!$E$2:$E$33},2,FALSE),R151))</f>
        <v/>
      </c>
      <c r="S152" s="18">
        <f t="shared" ref="S152:T152" si="161">if($F152="","",if($F152&lt;&gt;$F151,0,V151))</f>
        <v>15</v>
      </c>
      <c r="T152" s="18">
        <f t="shared" si="161"/>
        <v>-7</v>
      </c>
      <c r="U152" s="18">
        <f t="shared" si="5"/>
        <v>-2.333333333</v>
      </c>
      <c r="V152" s="18">
        <f t="shared" si="6"/>
        <v>16</v>
      </c>
      <c r="W152" s="18">
        <f t="shared" si="7"/>
        <v>-6</v>
      </c>
      <c r="X152" s="18">
        <f t="shared" si="8"/>
        <v>-2</v>
      </c>
      <c r="Y152" s="18" t="str">
        <f t="shared" si="9"/>
        <v>solid</v>
      </c>
      <c r="Z152" s="18">
        <f>IFERROR(__xludf.DUMMYFUNCTION("if($F152="""","""",count(filter($S$2:$S888,$S$2:$S888=$S152,$T$2:$T888=$T152,$V$2:$V888=$V152,$W$2:$W888=$W152)))"),1.0)</f>
        <v>1</v>
      </c>
      <c r="AA152" s="18">
        <f>IFERROR(__xludf.DUMMYFUNCTION("if($F152="""","""",1+Z152-count(filter($S152:$S888,$S152:$S888=$S152,$T152:$T888=$T152,$V152:$V888=$V152,$W152:$W888=$W152)))"),1.0)</f>
        <v>1</v>
      </c>
      <c r="AB152" s="18">
        <f>IFERROR(__xludf.DUMMYFUNCTION("if($F152="""","""",count(filter($S$2:$S888,$S$2:$S888=$S152,$T$2:$T888=$T152,$V$2:$V888=$V152,$W$2:$W888=$W152,$Q$2:$Q888=$Q152)))"),1.0)</f>
        <v>1</v>
      </c>
      <c r="AC152" s="18">
        <f>IFERROR(__xludf.DUMMYFUNCTION("if($F152="""","""",1+AB152-count(filter($S152:$S888,$S152:$S888=$S152,$T152:$T888=$T152,$V152:$V888=$V152,$W152:$W888=$W152,$Q152:$Q888=$Q152)))"),1.0)</f>
        <v>1</v>
      </c>
      <c r="AD152" s="18">
        <f>IFERROR(__xludf.DUMMYFUNCTION("if($F152="""","""",count(filter($S$2:$S888,$S$2:$S888=$S152,$T$2:$T888=$T152,$V$2:$V888=$V152,$W$2:$W888=$W152,$R$2:$R888=$R152)))"),1.0)</f>
        <v>1</v>
      </c>
      <c r="AE152" s="18">
        <f>IFERROR(__xludf.DUMMYFUNCTION("if($F152="""","""",1+AD152-count(filter($S152:$S888,$S152:$S888=$S152,$T152:$T888=$T152,$V152:$V888=$V152,$W152:$W888=$W152,$R152:$R888=$R152)))"),1.0)</f>
        <v>1</v>
      </c>
      <c r="AF152" s="18">
        <f t="shared" si="10"/>
        <v>1</v>
      </c>
      <c r="AG152" s="18">
        <f t="shared" si="11"/>
        <v>0.3333333333</v>
      </c>
      <c r="AH152" s="18">
        <f t="shared" si="12"/>
        <v>0.3217505544</v>
      </c>
    </row>
    <row r="153">
      <c r="A153" s="29"/>
      <c r="B153" s="29"/>
      <c r="C153" s="29"/>
      <c r="D153" s="37"/>
      <c r="E153" s="29"/>
      <c r="F153" s="30" t="str">
        <f>IFERROR(__xludf.DUMMYFUNCTION("""COMPUTED_VALUE"""),"Toronto Sceptres")</f>
        <v>Toronto Sceptres</v>
      </c>
      <c r="G153" s="30" t="str">
        <f>IFERROR(__xludf.DUMMYFUNCTION("""COMPUTED_VALUE"""),"Boston Fleet")</f>
        <v>Boston Fleet</v>
      </c>
      <c r="H153" s="38">
        <f>IFERROR(__xludf.DUMMYFUNCTION("""COMPUTED_VALUE"""),1.0)</f>
        <v>1</v>
      </c>
      <c r="I153" s="30" t="str">
        <f>IFERROR(__xludf.DUMMYFUNCTION("""COMPUTED_VALUE"""),"Toronto Sceptres")</f>
        <v>Toronto Sceptres</v>
      </c>
      <c r="J153" s="38">
        <f>IFERROR(__xludf.DUMMYFUNCTION("""COMPUTED_VALUE"""),3.0)</f>
        <v>3</v>
      </c>
      <c r="K153" s="32" t="str">
        <f>IFERROR(__xludf.DUMMYFUNCTION("""COMPUTED_VALUE"""),"Toronto Sceptres")</f>
        <v>Toronto Sceptres</v>
      </c>
      <c r="L153" s="31" t="b">
        <f>IFERROR(__xludf.DUMMYFUNCTION("""COMPUTED_VALUE"""),TRUE)</f>
        <v>1</v>
      </c>
      <c r="M153" s="33">
        <f>IFERROR(__xludf.DUMMYFUNCTION("""COMPUTED_VALUE"""),45702.0)</f>
        <v>45702</v>
      </c>
      <c r="N153" s="31" t="b">
        <f>IFERROR(__xludf.DUMMYFUNCTION("""COMPUTED_VALUE"""),FALSE)</f>
        <v>0</v>
      </c>
      <c r="O153" s="18" t="str">
        <f t="shared" si="2"/>
        <v>Win</v>
      </c>
      <c r="P153" s="18">
        <f t="shared" si="3"/>
        <v>1</v>
      </c>
      <c r="Q153" s="18" t="str">
        <f t="array" ref="Q153">if($F153="","",if($F153&lt;&gt;$F152,VLOOKUP($F153,{Index_Team!$A$2:$A$33,Index_Team!$D$2:$D$33},2,FALSE),Q152))</f>
        <v/>
      </c>
      <c r="R153" s="18" t="str">
        <f t="array" ref="R153">if($F153="","",if($F153&lt;&gt;$F152,VLOOKUP($F153,{Index_Team!$A$2:$A$33,Index_Team!$E$2:$E$33},2,FALSE),R152))</f>
        <v/>
      </c>
      <c r="S153" s="18">
        <f t="shared" ref="S153:T153" si="162">if($F153="","",if($F153&lt;&gt;$F152,0,V152))</f>
        <v>16</v>
      </c>
      <c r="T153" s="18">
        <f t="shared" si="162"/>
        <v>-6</v>
      </c>
      <c r="U153" s="18">
        <f t="shared" si="5"/>
        <v>-2</v>
      </c>
      <c r="V153" s="18">
        <f t="shared" si="6"/>
        <v>17</v>
      </c>
      <c r="W153" s="18">
        <f t="shared" si="7"/>
        <v>-3</v>
      </c>
      <c r="X153" s="18">
        <f t="shared" si="8"/>
        <v>-1</v>
      </c>
      <c r="Y153" s="18" t="str">
        <f t="shared" si="9"/>
        <v>solid</v>
      </c>
      <c r="Z153" s="18">
        <f>IFERROR(__xludf.DUMMYFUNCTION("if($F153="""","""",count(filter($S$2:$S888,$S$2:$S888=$S153,$T$2:$T888=$T153,$V$2:$V888=$V153,$W$2:$W888=$W153)))"),1.0)</f>
        <v>1</v>
      </c>
      <c r="AA153" s="18">
        <f>IFERROR(__xludf.DUMMYFUNCTION("if($F153="""","""",1+Z153-count(filter($S153:$S888,$S153:$S888=$S153,$T153:$T888=$T153,$V153:$V888=$V153,$W153:$W888=$W153)))"),1.0)</f>
        <v>1</v>
      </c>
      <c r="AB153" s="18">
        <f>IFERROR(__xludf.DUMMYFUNCTION("if($F153="""","""",count(filter($S$2:$S888,$S$2:$S888=$S153,$T$2:$T888=$T153,$V$2:$V888=$V153,$W$2:$W888=$W153,$Q$2:$Q888=$Q153)))"),1.0)</f>
        <v>1</v>
      </c>
      <c r="AC153" s="18">
        <f>IFERROR(__xludf.DUMMYFUNCTION("if($F153="""","""",1+AB153-count(filter($S153:$S888,$S153:$S888=$S153,$T153:$T888=$T153,$V153:$V888=$V153,$W153:$W888=$W153,$Q153:$Q888=$Q153)))"),1.0)</f>
        <v>1</v>
      </c>
      <c r="AD153" s="18">
        <f>IFERROR(__xludf.DUMMYFUNCTION("if($F153="""","""",count(filter($S$2:$S888,$S$2:$S888=$S153,$T$2:$T888=$T153,$V$2:$V888=$V153,$W$2:$W888=$W153,$R$2:$R888=$R153)))"),1.0)</f>
        <v>1</v>
      </c>
      <c r="AE153" s="18">
        <f>IFERROR(__xludf.DUMMYFUNCTION("if($F153="""","""",1+AD153-count(filter($S153:$S888,$S153:$S888=$S153,$T153:$T888=$T153,$V153:$V888=$V153,$W153:$W888=$W153,$R153:$R888=$R153)))"),1.0)</f>
        <v>1</v>
      </c>
      <c r="AF153" s="18">
        <f t="shared" si="10"/>
        <v>1</v>
      </c>
      <c r="AG153" s="18">
        <f t="shared" si="11"/>
        <v>1</v>
      </c>
      <c r="AH153" s="18">
        <f t="shared" si="12"/>
        <v>0.7853981634</v>
      </c>
    </row>
    <row r="154">
      <c r="A154" s="29"/>
      <c r="B154" s="29"/>
      <c r="C154" s="29"/>
      <c r="D154" s="37"/>
      <c r="E154" s="29"/>
      <c r="F154" s="30" t="str">
        <f>IFERROR(__xludf.DUMMYFUNCTION("""COMPUTED_VALUE"""),"Toronto Sceptres")</f>
        <v>Toronto Sceptres</v>
      </c>
      <c r="G154" s="30" t="str">
        <f>IFERROR(__xludf.DUMMYFUNCTION("""COMPUTED_VALUE"""),"Toronto Sceptres")</f>
        <v>Toronto Sceptres</v>
      </c>
      <c r="H154" s="38">
        <f>IFERROR(__xludf.DUMMYFUNCTION("""COMPUTED_VALUE"""),3.0)</f>
        <v>3</v>
      </c>
      <c r="I154" s="30" t="str">
        <f>IFERROR(__xludf.DUMMYFUNCTION("""COMPUTED_VALUE"""),"Ottawa Charge")</f>
        <v>Ottawa Charge</v>
      </c>
      <c r="J154" s="38">
        <f>IFERROR(__xludf.DUMMYFUNCTION("""COMPUTED_VALUE"""),2.0)</f>
        <v>2</v>
      </c>
      <c r="K154" s="32" t="str">
        <f>IFERROR(__xludf.DUMMYFUNCTION("""COMPUTED_VALUE"""),"Toronto Sceptres")</f>
        <v>Toronto Sceptres</v>
      </c>
      <c r="L154" s="31" t="b">
        <f>IFERROR(__xludf.DUMMYFUNCTION("""COMPUTED_VALUE"""),TRUE)</f>
        <v>1</v>
      </c>
      <c r="M154" s="33">
        <f>IFERROR(__xludf.DUMMYFUNCTION("""COMPUTED_VALUE"""),45704.0)</f>
        <v>45704</v>
      </c>
      <c r="N154" s="31" t="b">
        <f>IFERROR(__xludf.DUMMYFUNCTION("""COMPUTED_VALUE"""),TRUE)</f>
        <v>1</v>
      </c>
      <c r="O154" s="18" t="str">
        <f t="shared" si="2"/>
        <v>Win</v>
      </c>
      <c r="P154" s="18">
        <f t="shared" si="3"/>
        <v>4</v>
      </c>
      <c r="Q154" s="18" t="str">
        <f t="array" ref="Q154">if($F154="","",if($F154&lt;&gt;$F153,VLOOKUP($F154,{Index_Team!$A$2:$A$33,Index_Team!$D$2:$D$33},2,FALSE),Q153))</f>
        <v/>
      </c>
      <c r="R154" s="18" t="str">
        <f t="array" ref="R154">if($F154="","",if($F154&lt;&gt;$F153,VLOOKUP($F154,{Index_Team!$A$2:$A$33,Index_Team!$E$2:$E$33},2,FALSE),R153))</f>
        <v/>
      </c>
      <c r="S154" s="18">
        <f t="shared" ref="S154:T154" si="163">if($F154="","",if($F154&lt;&gt;$F153,0,V153))</f>
        <v>17</v>
      </c>
      <c r="T154" s="18">
        <f t="shared" si="163"/>
        <v>-3</v>
      </c>
      <c r="U154" s="18">
        <f t="shared" si="5"/>
        <v>-1</v>
      </c>
      <c r="V154" s="18">
        <f t="shared" si="6"/>
        <v>18</v>
      </c>
      <c r="W154" s="18">
        <f t="shared" si="7"/>
        <v>-2</v>
      </c>
      <c r="X154" s="18">
        <f t="shared" si="8"/>
        <v>-0.6666666667</v>
      </c>
      <c r="Y154" s="18" t="str">
        <f t="shared" si="9"/>
        <v>solid</v>
      </c>
      <c r="Z154" s="18">
        <f>IFERROR(__xludf.DUMMYFUNCTION("if($F154="""","""",count(filter($S$2:$S888,$S$2:$S888=$S154,$T$2:$T888=$T154,$V$2:$V888=$V154,$W$2:$W888=$W154)))"),1.0)</f>
        <v>1</v>
      </c>
      <c r="AA154" s="18">
        <f>IFERROR(__xludf.DUMMYFUNCTION("if($F154="""","""",1+Z154-count(filter($S154:$S888,$S154:$S888=$S154,$T154:$T888=$T154,$V154:$V888=$V154,$W154:$W888=$W154)))"),1.0)</f>
        <v>1</v>
      </c>
      <c r="AB154" s="18">
        <f>IFERROR(__xludf.DUMMYFUNCTION("if($F154="""","""",count(filter($S$2:$S888,$S$2:$S888=$S154,$T$2:$T888=$T154,$V$2:$V888=$V154,$W$2:$W888=$W154,$Q$2:$Q888=$Q154)))"),1.0)</f>
        <v>1</v>
      </c>
      <c r="AC154" s="18">
        <f>IFERROR(__xludf.DUMMYFUNCTION("if($F154="""","""",1+AB154-count(filter($S154:$S888,$S154:$S888=$S154,$T154:$T888=$T154,$V154:$V888=$V154,$W154:$W888=$W154,$Q154:$Q888=$Q154)))"),1.0)</f>
        <v>1</v>
      </c>
      <c r="AD154" s="18">
        <f>IFERROR(__xludf.DUMMYFUNCTION("if($F154="""","""",count(filter($S$2:$S888,$S$2:$S888=$S154,$T$2:$T888=$T154,$V$2:$V888=$V154,$W$2:$W888=$W154,$R$2:$R888=$R154)))"),1.0)</f>
        <v>1</v>
      </c>
      <c r="AE154" s="18">
        <f>IFERROR(__xludf.DUMMYFUNCTION("if($F154="""","""",1+AD154-count(filter($S154:$S888,$S154:$S888=$S154,$T154:$T888=$T154,$V154:$V888=$V154,$W154:$W888=$W154,$R154:$R888=$R154)))"),1.0)</f>
        <v>1</v>
      </c>
      <c r="AF154" s="18">
        <f t="shared" si="10"/>
        <v>1</v>
      </c>
      <c r="AG154" s="18">
        <f t="shared" si="11"/>
        <v>0.3333333333</v>
      </c>
      <c r="AH154" s="18">
        <f t="shared" si="12"/>
        <v>0.3217505544</v>
      </c>
    </row>
    <row r="155">
      <c r="A155" s="29"/>
      <c r="B155" s="29"/>
      <c r="C155" s="29"/>
      <c r="D155" s="37"/>
      <c r="E155" s="29"/>
      <c r="F155" s="30" t="str">
        <f>IFERROR(__xludf.DUMMYFUNCTION("""COMPUTED_VALUE"""),"Toronto Sceptres")</f>
        <v>Toronto Sceptres</v>
      </c>
      <c r="G155" s="30" t="str">
        <f>IFERROR(__xludf.DUMMYFUNCTION("""COMPUTED_VALUE"""),"Toronto Sceptres")</f>
        <v>Toronto Sceptres</v>
      </c>
      <c r="H155" s="38">
        <f>IFERROR(__xludf.DUMMYFUNCTION("""COMPUTED_VALUE"""),4.0)</f>
        <v>4</v>
      </c>
      <c r="I155" s="30" t="str">
        <f>IFERROR(__xludf.DUMMYFUNCTION("""COMPUTED_VALUE"""),"New York Sirens")</f>
        <v>New York Sirens</v>
      </c>
      <c r="J155" s="38">
        <f>IFERROR(__xludf.DUMMYFUNCTION("""COMPUTED_VALUE"""),1.0)</f>
        <v>1</v>
      </c>
      <c r="K155" s="32" t="str">
        <f>IFERROR(__xludf.DUMMYFUNCTION("""COMPUTED_VALUE"""),"Toronto Sceptres")</f>
        <v>Toronto Sceptres</v>
      </c>
      <c r="L155" s="31" t="b">
        <f>IFERROR(__xludf.DUMMYFUNCTION("""COMPUTED_VALUE"""),TRUE)</f>
        <v>1</v>
      </c>
      <c r="M155" s="33">
        <f>IFERROR(__xludf.DUMMYFUNCTION("""COMPUTED_VALUE"""),45707.0)</f>
        <v>45707</v>
      </c>
      <c r="N155" s="31" t="b">
        <f>IFERROR(__xludf.DUMMYFUNCTION("""COMPUTED_VALUE"""),FALSE)</f>
        <v>0</v>
      </c>
      <c r="O155" s="18" t="str">
        <f t="shared" si="2"/>
        <v>Win</v>
      </c>
      <c r="P155" s="18">
        <f t="shared" si="3"/>
        <v>1</v>
      </c>
      <c r="Q155" s="18" t="str">
        <f t="array" ref="Q155">if($F155="","",if($F155&lt;&gt;$F154,VLOOKUP($F155,{Index_Team!$A$2:$A$33,Index_Team!$D$2:$D$33},2,FALSE),Q154))</f>
        <v/>
      </c>
      <c r="R155" s="18" t="str">
        <f t="array" ref="R155">if($F155="","",if($F155&lt;&gt;$F154,VLOOKUP($F155,{Index_Team!$A$2:$A$33,Index_Team!$E$2:$E$33},2,FALSE),R154))</f>
        <v/>
      </c>
      <c r="S155" s="18">
        <f t="shared" ref="S155:T155" si="164">if($F155="","",if($F155&lt;&gt;$F154,0,V154))</f>
        <v>18</v>
      </c>
      <c r="T155" s="18">
        <f t="shared" si="164"/>
        <v>-2</v>
      </c>
      <c r="U155" s="18">
        <f t="shared" si="5"/>
        <v>-0.6666666667</v>
      </c>
      <c r="V155" s="18">
        <f t="shared" si="6"/>
        <v>19</v>
      </c>
      <c r="W155" s="18">
        <f t="shared" si="7"/>
        <v>1</v>
      </c>
      <c r="X155" s="18">
        <f t="shared" si="8"/>
        <v>0.3333333333</v>
      </c>
      <c r="Y155" s="18" t="str">
        <f t="shared" si="9"/>
        <v>solid</v>
      </c>
      <c r="Z155" s="18">
        <f>IFERROR(__xludf.DUMMYFUNCTION("if($F155="""","""",count(filter($S$2:$S888,$S$2:$S888=$S155,$T$2:$T888=$T155,$V$2:$V888=$V155,$W$2:$W888=$W155)))"),2.0)</f>
        <v>2</v>
      </c>
      <c r="AA155" s="18">
        <f>IFERROR(__xludf.DUMMYFUNCTION("if($F155="""","""",1+Z155-count(filter($S155:$S888,$S155:$S888=$S155,$T155:$T888=$T155,$V155:$V888=$V155,$W155:$W888=$W155)))"),2.0)</f>
        <v>2</v>
      </c>
      <c r="AB155" s="18">
        <f>IFERROR(__xludf.DUMMYFUNCTION("if($F155="""","""",count(filter($S$2:$S888,$S$2:$S888=$S155,$T$2:$T888=$T155,$V$2:$V888=$V155,$W$2:$W888=$W155,$Q$2:$Q888=$Q155)))"),2.0)</f>
        <v>2</v>
      </c>
      <c r="AC155" s="18">
        <f>IFERROR(__xludf.DUMMYFUNCTION("if($F155="""","""",1+AB155-count(filter($S155:$S888,$S155:$S888=$S155,$T155:$T888=$T155,$V155:$V888=$V155,$W155:$W888=$W155,$Q155:$Q888=$Q155)))"),2.0)</f>
        <v>2</v>
      </c>
      <c r="AD155" s="18">
        <f>IFERROR(__xludf.DUMMYFUNCTION("if($F155="""","""",count(filter($S$2:$S888,$S$2:$S888=$S155,$T$2:$T888=$T155,$V$2:$V888=$V155,$W$2:$W888=$W155,$R$2:$R888=$R155)))"),2.0)</f>
        <v>2</v>
      </c>
      <c r="AE155" s="18">
        <f>IFERROR(__xludf.DUMMYFUNCTION("if($F155="""","""",1+AD155-count(filter($S155:$S888,$S155:$S888=$S155,$T155:$T888=$T155,$V155:$V888=$V155,$W155:$W888=$W155,$R155:$R888=$R155)))"),2.0)</f>
        <v>2</v>
      </c>
      <c r="AF155" s="18">
        <f t="shared" si="10"/>
        <v>1</v>
      </c>
      <c r="AG155" s="18">
        <f t="shared" si="11"/>
        <v>1</v>
      </c>
      <c r="AH155" s="18">
        <f t="shared" si="12"/>
        <v>0.7853981634</v>
      </c>
    </row>
    <row r="156">
      <c r="A156" s="29"/>
      <c r="B156" s="29"/>
      <c r="C156" s="29"/>
      <c r="D156" s="37"/>
      <c r="E156" s="29"/>
      <c r="F156" s="30" t="str">
        <f>IFERROR(__xludf.DUMMYFUNCTION("""COMPUTED_VALUE"""),"Toronto Sceptres")</f>
        <v>Toronto Sceptres</v>
      </c>
      <c r="G156" s="30" t="str">
        <f>IFERROR(__xludf.DUMMYFUNCTION("""COMPUTED_VALUE"""),"Toronto Sceptres")</f>
        <v>Toronto Sceptres</v>
      </c>
      <c r="H156" s="38">
        <f>IFERROR(__xludf.DUMMYFUNCTION("""COMPUTED_VALUE"""),2.0)</f>
        <v>2</v>
      </c>
      <c r="I156" s="30" t="str">
        <f>IFERROR(__xludf.DUMMYFUNCTION("""COMPUTED_VALUE"""),"Minnesota Frost")</f>
        <v>Minnesota Frost</v>
      </c>
      <c r="J156" s="38">
        <f>IFERROR(__xludf.DUMMYFUNCTION("""COMPUTED_VALUE"""),1.0)</f>
        <v>1</v>
      </c>
      <c r="K156" s="32" t="str">
        <f>IFERROR(__xludf.DUMMYFUNCTION("""COMPUTED_VALUE"""),"Toronto Sceptres")</f>
        <v>Toronto Sceptres</v>
      </c>
      <c r="L156" s="31" t="b">
        <f>IFERROR(__xludf.DUMMYFUNCTION("""COMPUTED_VALUE"""),TRUE)</f>
        <v>1</v>
      </c>
      <c r="M156" s="33">
        <f>IFERROR(__xludf.DUMMYFUNCTION("""COMPUTED_VALUE"""),45711.0)</f>
        <v>45711</v>
      </c>
      <c r="N156" s="31" t="b">
        <f>IFERROR(__xludf.DUMMYFUNCTION("""COMPUTED_VALUE"""),FALSE)</f>
        <v>0</v>
      </c>
      <c r="O156" s="18" t="str">
        <f t="shared" si="2"/>
        <v>Win</v>
      </c>
      <c r="P156" s="18">
        <f t="shared" si="3"/>
        <v>1</v>
      </c>
      <c r="Q156" s="18" t="str">
        <f t="array" ref="Q156">if($F156="","",if($F156&lt;&gt;$F155,VLOOKUP($F156,{Index_Team!$A$2:$A$33,Index_Team!$D$2:$D$33},2,FALSE),Q155))</f>
        <v/>
      </c>
      <c r="R156" s="18" t="str">
        <f t="array" ref="R156">if($F156="","",if($F156&lt;&gt;$F155,VLOOKUP($F156,{Index_Team!$A$2:$A$33,Index_Team!$E$2:$E$33},2,FALSE),R155))</f>
        <v/>
      </c>
      <c r="S156" s="18">
        <f t="shared" ref="S156:T156" si="165">if($F156="","",if($F156&lt;&gt;$F155,0,V155))</f>
        <v>19</v>
      </c>
      <c r="T156" s="18">
        <f t="shared" si="165"/>
        <v>1</v>
      </c>
      <c r="U156" s="18">
        <f t="shared" si="5"/>
        <v>0.3333333333</v>
      </c>
      <c r="V156" s="18">
        <f t="shared" si="6"/>
        <v>20</v>
      </c>
      <c r="W156" s="18">
        <f t="shared" si="7"/>
        <v>4</v>
      </c>
      <c r="X156" s="18">
        <f t="shared" si="8"/>
        <v>1.333333333</v>
      </c>
      <c r="Y156" s="18" t="str">
        <f t="shared" si="9"/>
        <v>solid</v>
      </c>
      <c r="Z156" s="18">
        <f>IFERROR(__xludf.DUMMYFUNCTION("if($F156="""","""",count(filter($S$2:$S888,$S$2:$S888=$S156,$T$2:$T888=$T156,$V$2:$V888=$V156,$W$2:$W888=$W156)))"),1.0)</f>
        <v>1</v>
      </c>
      <c r="AA156" s="18">
        <f>IFERROR(__xludf.DUMMYFUNCTION("if($F156="""","""",1+Z156-count(filter($S156:$S888,$S156:$S888=$S156,$T156:$T888=$T156,$V156:$V888=$V156,$W156:$W888=$W156)))"),1.0)</f>
        <v>1</v>
      </c>
      <c r="AB156" s="18">
        <f>IFERROR(__xludf.DUMMYFUNCTION("if($F156="""","""",count(filter($S$2:$S888,$S$2:$S888=$S156,$T$2:$T888=$T156,$V$2:$V888=$V156,$W$2:$W888=$W156,$Q$2:$Q888=$Q156)))"),1.0)</f>
        <v>1</v>
      </c>
      <c r="AC156" s="18">
        <f>IFERROR(__xludf.DUMMYFUNCTION("if($F156="""","""",1+AB156-count(filter($S156:$S888,$S156:$S888=$S156,$T156:$T888=$T156,$V156:$V888=$V156,$W156:$W888=$W156,$Q156:$Q888=$Q156)))"),1.0)</f>
        <v>1</v>
      </c>
      <c r="AD156" s="18">
        <f>IFERROR(__xludf.DUMMYFUNCTION("if($F156="""","""",count(filter($S$2:$S888,$S$2:$S888=$S156,$T$2:$T888=$T156,$V$2:$V888=$V156,$W$2:$W888=$W156,$R$2:$R888=$R156)))"),1.0)</f>
        <v>1</v>
      </c>
      <c r="AE156" s="18">
        <f>IFERROR(__xludf.DUMMYFUNCTION("if($F156="""","""",1+AD156-count(filter($S156:$S888,$S156:$S888=$S156,$T156:$T888=$T156,$V156:$V888=$V156,$W156:$W888=$W156,$R156:$R888=$R156)))"),1.0)</f>
        <v>1</v>
      </c>
      <c r="AF156" s="18">
        <f t="shared" si="10"/>
        <v>1</v>
      </c>
      <c r="AG156" s="18">
        <f t="shared" si="11"/>
        <v>1</v>
      </c>
      <c r="AH156" s="18">
        <f t="shared" si="12"/>
        <v>0.7853981634</v>
      </c>
    </row>
    <row r="157">
      <c r="A157" s="29"/>
      <c r="B157" s="29"/>
      <c r="C157" s="29"/>
      <c r="D157" s="37"/>
      <c r="E157" s="29"/>
      <c r="F157" s="30" t="str">
        <f>IFERROR(__xludf.DUMMYFUNCTION("""COMPUTED_VALUE"""),"Toronto Sceptres")</f>
        <v>Toronto Sceptres</v>
      </c>
      <c r="G157" s="30" t="str">
        <f>IFERROR(__xludf.DUMMYFUNCTION("""COMPUTED_VALUE"""),"Toronto Sceptres")</f>
        <v>Toronto Sceptres</v>
      </c>
      <c r="H157" s="38">
        <f>IFERROR(__xludf.DUMMYFUNCTION("""COMPUTED_VALUE"""),1.0)</f>
        <v>1</v>
      </c>
      <c r="I157" s="30" t="str">
        <f>IFERROR(__xludf.DUMMYFUNCTION("""COMPUTED_VALUE"""),"Montreal Victoire")</f>
        <v>Montreal Victoire</v>
      </c>
      <c r="J157" s="38">
        <f>IFERROR(__xludf.DUMMYFUNCTION("""COMPUTED_VALUE"""),3.0)</f>
        <v>3</v>
      </c>
      <c r="K157" s="32" t="str">
        <f>IFERROR(__xludf.DUMMYFUNCTION("""COMPUTED_VALUE"""),"Montreal Victoire")</f>
        <v>Montreal Victoire</v>
      </c>
      <c r="L157" s="31" t="b">
        <f>IFERROR(__xludf.DUMMYFUNCTION("""COMPUTED_VALUE"""),TRUE)</f>
        <v>1</v>
      </c>
      <c r="M157" s="33">
        <f>IFERROR(__xludf.DUMMYFUNCTION("""COMPUTED_VALUE"""),45713.0)</f>
        <v>45713</v>
      </c>
      <c r="N157" s="31" t="b">
        <f>IFERROR(__xludf.DUMMYFUNCTION("""COMPUTED_VALUE"""),FALSE)</f>
        <v>0</v>
      </c>
      <c r="O157" s="18" t="str">
        <f t="shared" si="2"/>
        <v>Loss</v>
      </c>
      <c r="P157" s="18">
        <f t="shared" si="3"/>
        <v>2</v>
      </c>
      <c r="Q157" s="18" t="str">
        <f t="array" ref="Q157">if($F157="","",if($F157&lt;&gt;$F156,VLOOKUP($F157,{Index_Team!$A$2:$A$33,Index_Team!$D$2:$D$33},2,FALSE),Q156))</f>
        <v/>
      </c>
      <c r="R157" s="18" t="str">
        <f t="array" ref="R157">if($F157="","",if($F157&lt;&gt;$F156,VLOOKUP($F157,{Index_Team!$A$2:$A$33,Index_Team!$E$2:$E$33},2,FALSE),R156))</f>
        <v/>
      </c>
      <c r="S157" s="18">
        <f t="shared" ref="S157:T157" si="166">if($F157="","",if($F157&lt;&gt;$F156,0,V156))</f>
        <v>20</v>
      </c>
      <c r="T157" s="18">
        <f t="shared" si="166"/>
        <v>4</v>
      </c>
      <c r="U157" s="18">
        <f t="shared" si="5"/>
        <v>1.333333333</v>
      </c>
      <c r="V157" s="18">
        <f t="shared" si="6"/>
        <v>21</v>
      </c>
      <c r="W157" s="18">
        <f t="shared" si="7"/>
        <v>1</v>
      </c>
      <c r="X157" s="18">
        <f t="shared" si="8"/>
        <v>0.3333333333</v>
      </c>
      <c r="Y157" s="18" t="str">
        <f t="shared" si="9"/>
        <v>solid</v>
      </c>
      <c r="Z157" s="18">
        <f>IFERROR(__xludf.DUMMYFUNCTION("if($F157="""","""",count(filter($S$2:$S888,$S$2:$S888=$S157,$T$2:$T888=$T157,$V$2:$V888=$V157,$W$2:$W888=$W157)))"),1.0)</f>
        <v>1</v>
      </c>
      <c r="AA157" s="18">
        <f>IFERROR(__xludf.DUMMYFUNCTION("if($F157="""","""",1+Z157-count(filter($S157:$S888,$S157:$S888=$S157,$T157:$T888=$T157,$V157:$V888=$V157,$W157:$W888=$W157)))"),1.0)</f>
        <v>1</v>
      </c>
      <c r="AB157" s="18">
        <f>IFERROR(__xludf.DUMMYFUNCTION("if($F157="""","""",count(filter($S$2:$S888,$S$2:$S888=$S157,$T$2:$T888=$T157,$V$2:$V888=$V157,$W$2:$W888=$W157,$Q$2:$Q888=$Q157)))"),1.0)</f>
        <v>1</v>
      </c>
      <c r="AC157" s="18">
        <f>IFERROR(__xludf.DUMMYFUNCTION("if($F157="""","""",1+AB157-count(filter($S157:$S888,$S157:$S888=$S157,$T157:$T888=$T157,$V157:$V888=$V157,$W157:$W888=$W157,$Q157:$Q888=$Q157)))"),1.0)</f>
        <v>1</v>
      </c>
      <c r="AD157" s="18">
        <f>IFERROR(__xludf.DUMMYFUNCTION("if($F157="""","""",count(filter($S$2:$S888,$S$2:$S888=$S157,$T$2:$T888=$T157,$V$2:$V888=$V157,$W$2:$W888=$W157,$R$2:$R888=$R157)))"),1.0)</f>
        <v>1</v>
      </c>
      <c r="AE157" s="18">
        <f>IFERROR(__xludf.DUMMYFUNCTION("if($F157="""","""",1+AD157-count(filter($S157:$S888,$S157:$S888=$S157,$T157:$T888=$T157,$V157:$V888=$V157,$W157:$W888=$W157,$R157:$R888=$R157)))"),1.0)</f>
        <v>1</v>
      </c>
      <c r="AF157" s="18">
        <f t="shared" si="10"/>
        <v>1</v>
      </c>
      <c r="AG157" s="18">
        <f t="shared" si="11"/>
        <v>-1</v>
      </c>
      <c r="AH157" s="18">
        <f t="shared" si="12"/>
        <v>0.7853981634</v>
      </c>
    </row>
    <row r="158">
      <c r="A158" s="29"/>
      <c r="B158" s="29"/>
      <c r="C158" s="29"/>
      <c r="D158" s="37"/>
      <c r="E158" s="29"/>
      <c r="F158" s="30" t="str">
        <f>IFERROR(__xludf.DUMMYFUNCTION("""COMPUTED_VALUE"""),"Toronto Sceptres")</f>
        <v>Toronto Sceptres</v>
      </c>
      <c r="G158" s="30" t="str">
        <f>IFERROR(__xludf.DUMMYFUNCTION("""COMPUTED_VALUE"""),"Montreal Victoire")</f>
        <v>Montreal Victoire</v>
      </c>
      <c r="H158" s="38">
        <f>IFERROR(__xludf.DUMMYFUNCTION("""COMPUTED_VALUE"""),1.0)</f>
        <v>1</v>
      </c>
      <c r="I158" s="30" t="str">
        <f>IFERROR(__xludf.DUMMYFUNCTION("""COMPUTED_VALUE"""),"Toronto Sceptres")</f>
        <v>Toronto Sceptres</v>
      </c>
      <c r="J158" s="38">
        <f>IFERROR(__xludf.DUMMYFUNCTION("""COMPUTED_VALUE"""),4.0)</f>
        <v>4</v>
      </c>
      <c r="K158" s="32" t="str">
        <f>IFERROR(__xludf.DUMMYFUNCTION("""COMPUTED_VALUE"""),"Toronto Sceptres")</f>
        <v>Toronto Sceptres</v>
      </c>
      <c r="L158" s="31" t="b">
        <f>IFERROR(__xludf.DUMMYFUNCTION("""COMPUTED_VALUE"""),TRUE)</f>
        <v>1</v>
      </c>
      <c r="M158" s="33">
        <f>IFERROR(__xludf.DUMMYFUNCTION("""COMPUTED_VALUE"""),45723.0)</f>
        <v>45723</v>
      </c>
      <c r="N158" s="31" t="b">
        <f>IFERROR(__xludf.DUMMYFUNCTION("""COMPUTED_VALUE"""),FALSE)</f>
        <v>0</v>
      </c>
      <c r="O158" s="18" t="str">
        <f t="shared" si="2"/>
        <v>Win</v>
      </c>
      <c r="P158" s="18">
        <f t="shared" si="3"/>
        <v>1</v>
      </c>
      <c r="Q158" s="18" t="str">
        <f t="array" ref="Q158">if($F158="","",if($F158&lt;&gt;$F157,VLOOKUP($F158,{Index_Team!$A$2:$A$33,Index_Team!$D$2:$D$33},2,FALSE),Q157))</f>
        <v/>
      </c>
      <c r="R158" s="18" t="str">
        <f t="array" ref="R158">if($F158="","",if($F158&lt;&gt;$F157,VLOOKUP($F158,{Index_Team!$A$2:$A$33,Index_Team!$E$2:$E$33},2,FALSE),R157))</f>
        <v/>
      </c>
      <c r="S158" s="18">
        <f t="shared" ref="S158:T158" si="167">if($F158="","",if($F158&lt;&gt;$F157,0,V157))</f>
        <v>21</v>
      </c>
      <c r="T158" s="18">
        <f t="shared" si="167"/>
        <v>1</v>
      </c>
      <c r="U158" s="18">
        <f t="shared" si="5"/>
        <v>0.3333333333</v>
      </c>
      <c r="V158" s="18">
        <f t="shared" si="6"/>
        <v>22</v>
      </c>
      <c r="W158" s="18">
        <f t="shared" si="7"/>
        <v>4</v>
      </c>
      <c r="X158" s="18">
        <f t="shared" si="8"/>
        <v>1.333333333</v>
      </c>
      <c r="Y158" s="18" t="str">
        <f t="shared" si="9"/>
        <v>solid</v>
      </c>
      <c r="Z158" s="18">
        <f>IFERROR(__xludf.DUMMYFUNCTION("if($F158="""","""",count(filter($S$2:$S888,$S$2:$S888=$S158,$T$2:$T888=$T158,$V$2:$V888=$V158,$W$2:$W888=$W158)))"),1.0)</f>
        <v>1</v>
      </c>
      <c r="AA158" s="18">
        <f>IFERROR(__xludf.DUMMYFUNCTION("if($F158="""","""",1+Z158-count(filter($S158:$S888,$S158:$S888=$S158,$T158:$T888=$T158,$V158:$V888=$V158,$W158:$W888=$W158)))"),1.0)</f>
        <v>1</v>
      </c>
      <c r="AB158" s="18">
        <f>IFERROR(__xludf.DUMMYFUNCTION("if($F158="""","""",count(filter($S$2:$S888,$S$2:$S888=$S158,$T$2:$T888=$T158,$V$2:$V888=$V158,$W$2:$W888=$W158,$Q$2:$Q888=$Q158)))"),1.0)</f>
        <v>1</v>
      </c>
      <c r="AC158" s="18">
        <f>IFERROR(__xludf.DUMMYFUNCTION("if($F158="""","""",1+AB158-count(filter($S158:$S888,$S158:$S888=$S158,$T158:$T888=$T158,$V158:$V888=$V158,$W158:$W888=$W158,$Q158:$Q888=$Q158)))"),1.0)</f>
        <v>1</v>
      </c>
      <c r="AD158" s="18">
        <f>IFERROR(__xludf.DUMMYFUNCTION("if($F158="""","""",count(filter($S$2:$S888,$S$2:$S888=$S158,$T$2:$T888=$T158,$V$2:$V888=$V158,$W$2:$W888=$W158,$R$2:$R888=$R158)))"),1.0)</f>
        <v>1</v>
      </c>
      <c r="AE158" s="18">
        <f>IFERROR(__xludf.DUMMYFUNCTION("if($F158="""","""",1+AD158-count(filter($S158:$S888,$S158:$S888=$S158,$T158:$T888=$T158,$V158:$V888=$V158,$W158:$W888=$W158,$R158:$R888=$R158)))"),1.0)</f>
        <v>1</v>
      </c>
      <c r="AF158" s="18">
        <f t="shared" si="10"/>
        <v>1</v>
      </c>
      <c r="AG158" s="18">
        <f t="shared" si="11"/>
        <v>1</v>
      </c>
      <c r="AH158" s="18">
        <f t="shared" si="12"/>
        <v>0.7853981634</v>
      </c>
    </row>
    <row r="159">
      <c r="A159" s="29"/>
      <c r="B159" s="29"/>
      <c r="C159" s="29"/>
      <c r="D159" s="37"/>
      <c r="E159" s="29"/>
      <c r="F159" s="30" t="str">
        <f>IFERROR(__xludf.DUMMYFUNCTION("""COMPUTED_VALUE"""),"Toronto Sceptres")</f>
        <v>Toronto Sceptres</v>
      </c>
      <c r="G159" s="30" t="str">
        <f>IFERROR(__xludf.DUMMYFUNCTION("""COMPUTED_VALUE"""),"Minnesota Frost")</f>
        <v>Minnesota Frost</v>
      </c>
      <c r="H159" s="38">
        <f>IFERROR(__xludf.DUMMYFUNCTION("""COMPUTED_VALUE"""),2.0)</f>
        <v>2</v>
      </c>
      <c r="I159" s="30" t="str">
        <f>IFERROR(__xludf.DUMMYFUNCTION("""COMPUTED_VALUE"""),"Toronto Sceptres")</f>
        <v>Toronto Sceptres</v>
      </c>
      <c r="J159" s="38">
        <f>IFERROR(__xludf.DUMMYFUNCTION("""COMPUTED_VALUE"""),1.0)</f>
        <v>1</v>
      </c>
      <c r="K159" s="32" t="str">
        <f>IFERROR(__xludf.DUMMYFUNCTION("""COMPUTED_VALUE"""),"Minnesota Frost")</f>
        <v>Minnesota Frost</v>
      </c>
      <c r="L159" s="31" t="b">
        <f>IFERROR(__xludf.DUMMYFUNCTION("""COMPUTED_VALUE"""),TRUE)</f>
        <v>1</v>
      </c>
      <c r="M159" s="33">
        <f>IFERROR(__xludf.DUMMYFUNCTION("""COMPUTED_VALUE"""),45726.0)</f>
        <v>45726</v>
      </c>
      <c r="N159" s="31" t="b">
        <f>IFERROR(__xludf.DUMMYFUNCTION("""COMPUTED_VALUE"""),TRUE)</f>
        <v>1</v>
      </c>
      <c r="O159" s="18" t="str">
        <f t="shared" si="2"/>
        <v>Loss</v>
      </c>
      <c r="P159" s="18">
        <f t="shared" si="3"/>
        <v>5</v>
      </c>
      <c r="Q159" s="18" t="str">
        <f t="array" ref="Q159">if($F159="","",if($F159&lt;&gt;$F158,VLOOKUP($F159,{Index_Team!$A$2:$A$33,Index_Team!$D$2:$D$33},2,FALSE),Q158))</f>
        <v/>
      </c>
      <c r="R159" s="18" t="str">
        <f t="array" ref="R159">if($F159="","",if($F159&lt;&gt;$F158,VLOOKUP($F159,{Index_Team!$A$2:$A$33,Index_Team!$E$2:$E$33},2,FALSE),R158))</f>
        <v/>
      </c>
      <c r="S159" s="18">
        <f t="shared" ref="S159:T159" si="168">if($F159="","",if($F159&lt;&gt;$F158,0,V158))</f>
        <v>22</v>
      </c>
      <c r="T159" s="18">
        <f t="shared" si="168"/>
        <v>4</v>
      </c>
      <c r="U159" s="18">
        <f t="shared" si="5"/>
        <v>1.333333333</v>
      </c>
      <c r="V159" s="18">
        <f t="shared" si="6"/>
        <v>23</v>
      </c>
      <c r="W159" s="18">
        <f t="shared" si="7"/>
        <v>3</v>
      </c>
      <c r="X159" s="18">
        <f t="shared" si="8"/>
        <v>1</v>
      </c>
      <c r="Y159" s="18" t="str">
        <f t="shared" si="9"/>
        <v>solid</v>
      </c>
      <c r="Z159" s="18">
        <f>IFERROR(__xludf.DUMMYFUNCTION("if($F159="""","""",count(filter($S$2:$S888,$S$2:$S888=$S159,$T$2:$T888=$T159,$V$2:$V888=$V159,$W$2:$W888=$W159)))"),1.0)</f>
        <v>1</v>
      </c>
      <c r="AA159" s="18">
        <f>IFERROR(__xludf.DUMMYFUNCTION("if($F159="""","""",1+Z159-count(filter($S159:$S888,$S159:$S888=$S159,$T159:$T888=$T159,$V159:$V888=$V159,$W159:$W888=$W159)))"),1.0)</f>
        <v>1</v>
      </c>
      <c r="AB159" s="18">
        <f>IFERROR(__xludf.DUMMYFUNCTION("if($F159="""","""",count(filter($S$2:$S888,$S$2:$S888=$S159,$T$2:$T888=$T159,$V$2:$V888=$V159,$W$2:$W888=$W159,$Q$2:$Q888=$Q159)))"),1.0)</f>
        <v>1</v>
      </c>
      <c r="AC159" s="18">
        <f>IFERROR(__xludf.DUMMYFUNCTION("if($F159="""","""",1+AB159-count(filter($S159:$S888,$S159:$S888=$S159,$T159:$T888=$T159,$V159:$V888=$V159,$W159:$W888=$W159,$Q159:$Q888=$Q159)))"),1.0)</f>
        <v>1</v>
      </c>
      <c r="AD159" s="18">
        <f>IFERROR(__xludf.DUMMYFUNCTION("if($F159="""","""",count(filter($S$2:$S888,$S$2:$S888=$S159,$T$2:$T888=$T159,$V$2:$V888=$V159,$W$2:$W888=$W159,$R$2:$R888=$R159)))"),1.0)</f>
        <v>1</v>
      </c>
      <c r="AE159" s="18">
        <f>IFERROR(__xludf.DUMMYFUNCTION("if($F159="""","""",1+AD159-count(filter($S159:$S888,$S159:$S888=$S159,$T159:$T888=$T159,$V159:$V888=$V159,$W159:$W888=$W159,$R159:$R888=$R159)))"),1.0)</f>
        <v>1</v>
      </c>
      <c r="AF159" s="18">
        <f t="shared" si="10"/>
        <v>1</v>
      </c>
      <c r="AG159" s="18">
        <f t="shared" si="11"/>
        <v>-0.3333333333</v>
      </c>
      <c r="AH159" s="18">
        <f t="shared" si="12"/>
        <v>0.3217505544</v>
      </c>
    </row>
    <row r="160">
      <c r="A160" s="29"/>
      <c r="B160" s="29"/>
      <c r="C160" s="29"/>
      <c r="D160" s="37"/>
      <c r="E160" s="29"/>
      <c r="F160" s="30" t="str">
        <f>IFERROR(__xludf.DUMMYFUNCTION("""COMPUTED_VALUE"""),"Toronto Sceptres")</f>
        <v>Toronto Sceptres</v>
      </c>
      <c r="G160" s="30" t="str">
        <f>IFERROR(__xludf.DUMMYFUNCTION("""COMPUTED_VALUE"""),"New York Sirens")</f>
        <v>New York Sirens</v>
      </c>
      <c r="H160" s="38">
        <f>IFERROR(__xludf.DUMMYFUNCTION("""COMPUTED_VALUE"""),1.0)</f>
        <v>1</v>
      </c>
      <c r="I160" s="30" t="str">
        <f>IFERROR(__xludf.DUMMYFUNCTION("""COMPUTED_VALUE"""),"Toronto Sceptres")</f>
        <v>Toronto Sceptres</v>
      </c>
      <c r="J160" s="38">
        <f>IFERROR(__xludf.DUMMYFUNCTION("""COMPUTED_VALUE"""),2.0)</f>
        <v>2</v>
      </c>
      <c r="K160" s="32" t="str">
        <f>IFERROR(__xludf.DUMMYFUNCTION("""COMPUTED_VALUE"""),"Toronto Sceptres")</f>
        <v>Toronto Sceptres</v>
      </c>
      <c r="L160" s="31" t="b">
        <f>IFERROR(__xludf.DUMMYFUNCTION("""COMPUTED_VALUE"""),TRUE)</f>
        <v>1</v>
      </c>
      <c r="M160" s="33">
        <f>IFERROR(__xludf.DUMMYFUNCTION("""COMPUTED_VALUE"""),45736.0)</f>
        <v>45736</v>
      </c>
      <c r="N160" s="31" t="b">
        <f>IFERROR(__xludf.DUMMYFUNCTION("""COMPUTED_VALUE"""),FALSE)</f>
        <v>0</v>
      </c>
      <c r="O160" s="18" t="str">
        <f t="shared" si="2"/>
        <v>Win</v>
      </c>
      <c r="P160" s="18">
        <f t="shared" si="3"/>
        <v>1</v>
      </c>
      <c r="Q160" s="18" t="str">
        <f t="array" ref="Q160">if($F160="","",if($F160&lt;&gt;$F159,VLOOKUP($F160,{Index_Team!$A$2:$A$33,Index_Team!$D$2:$D$33},2,FALSE),Q159))</f>
        <v/>
      </c>
      <c r="R160" s="18" t="str">
        <f t="array" ref="R160">if($F160="","",if($F160&lt;&gt;$F159,VLOOKUP($F160,{Index_Team!$A$2:$A$33,Index_Team!$E$2:$E$33},2,FALSE),R159))</f>
        <v/>
      </c>
      <c r="S160" s="18">
        <f t="shared" ref="S160:T160" si="169">if($F160="","",if($F160&lt;&gt;$F159,0,V159))</f>
        <v>23</v>
      </c>
      <c r="T160" s="18">
        <f t="shared" si="169"/>
        <v>3</v>
      </c>
      <c r="U160" s="18">
        <f t="shared" si="5"/>
        <v>1</v>
      </c>
      <c r="V160" s="18">
        <f t="shared" si="6"/>
        <v>24</v>
      </c>
      <c r="W160" s="18">
        <f t="shared" si="7"/>
        <v>6</v>
      </c>
      <c r="X160" s="18">
        <f t="shared" si="8"/>
        <v>2</v>
      </c>
      <c r="Y160" s="18" t="str">
        <f t="shared" si="9"/>
        <v>solid</v>
      </c>
      <c r="Z160" s="18">
        <f>IFERROR(__xludf.DUMMYFUNCTION("if($F160="""","""",count(filter($S$2:$S888,$S$2:$S888=$S160,$T$2:$T888=$T160,$V$2:$V888=$V160,$W$2:$W888=$W160)))"),1.0)</f>
        <v>1</v>
      </c>
      <c r="AA160" s="18">
        <f>IFERROR(__xludf.DUMMYFUNCTION("if($F160="""","""",1+Z160-count(filter($S160:$S888,$S160:$S888=$S160,$T160:$T888=$T160,$V160:$V888=$V160,$W160:$W888=$W160)))"),1.0)</f>
        <v>1</v>
      </c>
      <c r="AB160" s="18">
        <f>IFERROR(__xludf.DUMMYFUNCTION("if($F160="""","""",count(filter($S$2:$S888,$S$2:$S888=$S160,$T$2:$T888=$T160,$V$2:$V888=$V160,$W$2:$W888=$W160,$Q$2:$Q888=$Q160)))"),1.0)</f>
        <v>1</v>
      </c>
      <c r="AC160" s="18">
        <f>IFERROR(__xludf.DUMMYFUNCTION("if($F160="""","""",1+AB160-count(filter($S160:$S888,$S160:$S888=$S160,$T160:$T888=$T160,$V160:$V888=$V160,$W160:$W888=$W160,$Q160:$Q888=$Q160)))"),1.0)</f>
        <v>1</v>
      </c>
      <c r="AD160" s="18">
        <f>IFERROR(__xludf.DUMMYFUNCTION("if($F160="""","""",count(filter($S$2:$S888,$S$2:$S888=$S160,$T$2:$T888=$T160,$V$2:$V888=$V160,$W$2:$W888=$W160,$R$2:$R888=$R160)))"),1.0)</f>
        <v>1</v>
      </c>
      <c r="AE160" s="18">
        <f>IFERROR(__xludf.DUMMYFUNCTION("if($F160="""","""",1+AD160-count(filter($S160:$S888,$S160:$S888=$S160,$T160:$T888=$T160,$V160:$V888=$V160,$W160:$W888=$W160,$R160:$R888=$R160)))"),1.0)</f>
        <v>1</v>
      </c>
      <c r="AF160" s="18">
        <f t="shared" si="10"/>
        <v>1</v>
      </c>
      <c r="AG160" s="18"/>
      <c r="AH160" s="18">
        <f t="shared" si="12"/>
        <v>0</v>
      </c>
    </row>
    <row r="161">
      <c r="A161" s="29"/>
      <c r="B161" s="29"/>
      <c r="C161" s="29"/>
      <c r="D161" s="37"/>
      <c r="E161" s="29"/>
      <c r="F161" s="30" t="str">
        <f>IFERROR(__xludf.DUMMYFUNCTION("""COMPUTED_VALUE"""),"Toronto Sceptres")</f>
        <v>Toronto Sceptres</v>
      </c>
      <c r="G161" s="30" t="str">
        <f>IFERROR(__xludf.DUMMYFUNCTION("""COMPUTED_VALUE"""),"Toronto Sceptres")</f>
        <v>Toronto Sceptres</v>
      </c>
      <c r="H161" s="38">
        <f>IFERROR(__xludf.DUMMYFUNCTION("""COMPUTED_VALUE"""),2.0)</f>
        <v>2</v>
      </c>
      <c r="I161" s="30" t="str">
        <f>IFERROR(__xludf.DUMMYFUNCTION("""COMPUTED_VALUE"""),"Montreal Victoire")</f>
        <v>Montreal Victoire</v>
      </c>
      <c r="J161" s="38">
        <f>IFERROR(__xludf.DUMMYFUNCTION("""COMPUTED_VALUE"""),1.0)</f>
        <v>1</v>
      </c>
      <c r="K161" s="32" t="str">
        <f>IFERROR(__xludf.DUMMYFUNCTION("""COMPUTED_VALUE"""),"Toronto Sceptres")</f>
        <v>Toronto Sceptres</v>
      </c>
      <c r="L161" s="31" t="b">
        <f>IFERROR(__xludf.DUMMYFUNCTION("""COMPUTED_VALUE"""),TRUE)</f>
        <v>1</v>
      </c>
      <c r="M161" s="33">
        <f>IFERROR(__xludf.DUMMYFUNCTION("""COMPUTED_VALUE"""),45740.0)</f>
        <v>45740</v>
      </c>
      <c r="N161" s="31" t="b">
        <f>IFERROR(__xludf.DUMMYFUNCTION("""COMPUTED_VALUE"""),FALSE)</f>
        <v>0</v>
      </c>
      <c r="O161" s="18" t="str">
        <f t="shared" si="2"/>
        <v>Win</v>
      </c>
      <c r="P161" s="18">
        <f t="shared" si="3"/>
        <v>1</v>
      </c>
      <c r="Q161" s="18" t="str">
        <f t="array" ref="Q161">if($F161="","",if($F161&lt;&gt;$F160,VLOOKUP($F161,{Index_Team!$A$2:$A$33,Index_Team!$D$2:$D$33},2,FALSE),Q160))</f>
        <v/>
      </c>
      <c r="R161" s="18" t="str">
        <f t="array" ref="R161">if($F161="","",if($F161&lt;&gt;$F160,VLOOKUP($F161,{Index_Team!$A$2:$A$33,Index_Team!$E$2:$E$33},2,FALSE),R160))</f>
        <v/>
      </c>
      <c r="S161" s="18">
        <f t="shared" ref="S161:T161" si="170">if($F161="","",if($F161&lt;&gt;$F160,0,V160))</f>
        <v>24</v>
      </c>
      <c r="T161" s="18">
        <f t="shared" si="170"/>
        <v>6</v>
      </c>
      <c r="U161" s="18">
        <f t="shared" si="5"/>
        <v>2</v>
      </c>
      <c r="V161" s="18">
        <f t="shared" si="6"/>
        <v>25</v>
      </c>
      <c r="W161" s="18">
        <f t="shared" si="7"/>
        <v>9</v>
      </c>
      <c r="X161" s="18">
        <f t="shared" si="8"/>
        <v>3</v>
      </c>
      <c r="Y161" s="18" t="str">
        <f t="shared" si="9"/>
        <v>solid</v>
      </c>
      <c r="Z161" s="18">
        <f>IFERROR(__xludf.DUMMYFUNCTION("if($F161="""","""",count(filter($S$2:$S888,$S$2:$S888=$S161,$T$2:$T888=$T161,$V$2:$V888=$V161,$W$2:$W888=$W161)))"),1.0)</f>
        <v>1</v>
      </c>
      <c r="AA161" s="18">
        <f>IFERROR(__xludf.DUMMYFUNCTION("if($F161="""","""",1+Z161-count(filter($S161:$S888,$S161:$S888=$S161,$T161:$T888=$T161,$V161:$V888=$V161,$W161:$W888=$W161)))"),1.0)</f>
        <v>1</v>
      </c>
      <c r="AB161" s="18">
        <f>IFERROR(__xludf.DUMMYFUNCTION("if($F161="""","""",count(filter($S$2:$S888,$S$2:$S888=$S161,$T$2:$T888=$T161,$V$2:$V888=$V161,$W$2:$W888=$W161,$Q$2:$Q888=$Q161)))"),1.0)</f>
        <v>1</v>
      </c>
      <c r="AC161" s="18">
        <f>IFERROR(__xludf.DUMMYFUNCTION("if($F161="""","""",1+AB161-count(filter($S161:$S888,$S161:$S888=$S161,$T161:$T888=$T161,$V161:$V888=$V161,$W161:$W888=$W161,$Q161:$Q888=$Q161)))"),1.0)</f>
        <v>1</v>
      </c>
      <c r="AD161" s="18">
        <f>IFERROR(__xludf.DUMMYFUNCTION("if($F161="""","""",count(filter($S$2:$S888,$S$2:$S888=$S161,$T$2:$T888=$T161,$V$2:$V888=$V161,$W$2:$W888=$W161,$R$2:$R888=$R161)))"),1.0)</f>
        <v>1</v>
      </c>
      <c r="AE161" s="18">
        <f>IFERROR(__xludf.DUMMYFUNCTION("if($F161="""","""",1+AD161-count(filter($S161:$S888,$S161:$S888=$S161,$T161:$T888=$T161,$V161:$V888=$V161,$W161:$W888=$W161,$R161:$R888=$R161)))"),1.0)</f>
        <v>1</v>
      </c>
      <c r="AF161" s="18">
        <f t="shared" si="10"/>
        <v>1</v>
      </c>
      <c r="AG161" s="18"/>
      <c r="AH161" s="18">
        <f t="shared" si="12"/>
        <v>0</v>
      </c>
    </row>
    <row r="162">
      <c r="A162" s="29"/>
      <c r="B162" s="29"/>
      <c r="C162" s="29"/>
      <c r="D162" s="37"/>
      <c r="E162" s="29"/>
      <c r="F162" s="30" t="str">
        <f>IFERROR(__xludf.DUMMYFUNCTION("""COMPUTED_VALUE"""),"Toronto Sceptres")</f>
        <v>Toronto Sceptres</v>
      </c>
      <c r="G162" s="30" t="str">
        <f>IFERROR(__xludf.DUMMYFUNCTION("""COMPUTED_VALUE"""),"Toronto Sceptres")</f>
        <v>Toronto Sceptres</v>
      </c>
      <c r="H162" s="38">
        <f>IFERROR(__xludf.DUMMYFUNCTION("""COMPUTED_VALUE"""),4.0)</f>
        <v>4</v>
      </c>
      <c r="I162" s="30" t="str">
        <f>IFERROR(__xludf.DUMMYFUNCTION("""COMPUTED_VALUE"""),"Boston Fleet")</f>
        <v>Boston Fleet</v>
      </c>
      <c r="J162" s="38">
        <f>IFERROR(__xludf.DUMMYFUNCTION("""COMPUTED_VALUE"""),2.0)</f>
        <v>2</v>
      </c>
      <c r="K162" s="32" t="str">
        <f>IFERROR(__xludf.DUMMYFUNCTION("""COMPUTED_VALUE"""),"Toronto Sceptres")</f>
        <v>Toronto Sceptres</v>
      </c>
      <c r="L162" s="31" t="b">
        <f>IFERROR(__xludf.DUMMYFUNCTION("""COMPUTED_VALUE"""),TRUE)</f>
        <v>1</v>
      </c>
      <c r="M162" s="33">
        <f>IFERROR(__xludf.DUMMYFUNCTION("""COMPUTED_VALUE"""),45743.0)</f>
        <v>45743</v>
      </c>
      <c r="N162" s="31" t="b">
        <f>IFERROR(__xludf.DUMMYFUNCTION("""COMPUTED_VALUE"""),FALSE)</f>
        <v>0</v>
      </c>
      <c r="O162" s="18" t="str">
        <f t="shared" si="2"/>
        <v>Win</v>
      </c>
      <c r="P162" s="18">
        <f t="shared" si="3"/>
        <v>1</v>
      </c>
      <c r="Q162" s="18" t="str">
        <f t="array" ref="Q162">if($F162="","",if($F162&lt;&gt;$F161,VLOOKUP($F162,{Index_Team!$A$2:$A$33,Index_Team!$D$2:$D$33},2,FALSE),Q161))</f>
        <v/>
      </c>
      <c r="R162" s="18" t="str">
        <f t="array" ref="R162">if($F162="","",if($F162&lt;&gt;$F161,VLOOKUP($F162,{Index_Team!$A$2:$A$33,Index_Team!$E$2:$E$33},2,FALSE),R161))</f>
        <v/>
      </c>
      <c r="S162" s="18">
        <f t="shared" ref="S162:T162" si="171">if($F162="","",if($F162&lt;&gt;$F161,0,V161))</f>
        <v>25</v>
      </c>
      <c r="T162" s="18">
        <f t="shared" si="171"/>
        <v>9</v>
      </c>
      <c r="U162" s="18">
        <f t="shared" si="5"/>
        <v>3</v>
      </c>
      <c r="V162" s="18">
        <f t="shared" si="6"/>
        <v>26</v>
      </c>
      <c r="W162" s="18">
        <f t="shared" si="7"/>
        <v>12</v>
      </c>
      <c r="X162" s="18">
        <f t="shared" si="8"/>
        <v>4</v>
      </c>
      <c r="Y162" s="18" t="str">
        <f t="shared" si="9"/>
        <v>solid</v>
      </c>
      <c r="Z162" s="18">
        <f>IFERROR(__xludf.DUMMYFUNCTION("if($F162="""","""",count(filter($S$2:$S888,$S$2:$S888=$S162,$T$2:$T888=$T162,$V$2:$V888=$V162,$W$2:$W888=$W162)))"),1.0)</f>
        <v>1</v>
      </c>
      <c r="AA162" s="18">
        <f>IFERROR(__xludf.DUMMYFUNCTION("if($F162="""","""",1+Z162-count(filter($S162:$S888,$S162:$S888=$S162,$T162:$T888=$T162,$V162:$V888=$V162,$W162:$W888=$W162)))"),1.0)</f>
        <v>1</v>
      </c>
      <c r="AB162" s="18">
        <f>IFERROR(__xludf.DUMMYFUNCTION("if($F162="""","""",count(filter($S$2:$S888,$S$2:$S888=$S162,$T$2:$T888=$T162,$V$2:$V888=$V162,$W$2:$W888=$W162,$Q$2:$Q888=$Q162)))"),1.0)</f>
        <v>1</v>
      </c>
      <c r="AC162" s="18">
        <f>IFERROR(__xludf.DUMMYFUNCTION("if($F162="""","""",1+AB162-count(filter($S162:$S888,$S162:$S888=$S162,$T162:$T888=$T162,$V162:$V888=$V162,$W162:$W888=$W162,$Q162:$Q888=$Q162)))"),1.0)</f>
        <v>1</v>
      </c>
      <c r="AD162" s="18">
        <f>IFERROR(__xludf.DUMMYFUNCTION("if($F162="""","""",count(filter($S$2:$S888,$S$2:$S888=$S162,$T$2:$T888=$T162,$V$2:$V888=$V162,$W$2:$W888=$W162,$R$2:$R888=$R162)))"),1.0)</f>
        <v>1</v>
      </c>
      <c r="AE162" s="18">
        <f>IFERROR(__xludf.DUMMYFUNCTION("if($F162="""","""",1+AD162-count(filter($S162:$S888,$S162:$S888=$S162,$T162:$T888=$T162,$V162:$V888=$V162,$W162:$W888=$W162,$R162:$R888=$R162)))"),1.0)</f>
        <v>1</v>
      </c>
      <c r="AF162" s="18">
        <f t="shared" si="10"/>
        <v>1</v>
      </c>
      <c r="AG162" s="18"/>
      <c r="AH162" s="18">
        <f t="shared" si="12"/>
        <v>0</v>
      </c>
    </row>
    <row r="163">
      <c r="A163" s="29"/>
      <c r="B163" s="29"/>
      <c r="C163" s="29"/>
      <c r="D163" s="37"/>
      <c r="E163" s="29"/>
      <c r="F163" s="30" t="str">
        <f>IFERROR(__xludf.DUMMYFUNCTION("""COMPUTED_VALUE"""),"Toronto Sceptres")</f>
        <v>Toronto Sceptres</v>
      </c>
      <c r="G163" s="30" t="str">
        <f>IFERROR(__xludf.DUMMYFUNCTION("""COMPUTED_VALUE"""),"Toronto Sceptres")</f>
        <v>Toronto Sceptres</v>
      </c>
      <c r="H163" s="38">
        <f>IFERROR(__xludf.DUMMYFUNCTION("""COMPUTED_VALUE"""),2.0)</f>
        <v>2</v>
      </c>
      <c r="I163" s="30" t="str">
        <f>IFERROR(__xludf.DUMMYFUNCTION("""COMPUTED_VALUE"""),"Minnesota Frost")</f>
        <v>Minnesota Frost</v>
      </c>
      <c r="J163" s="38">
        <f>IFERROR(__xludf.DUMMYFUNCTION("""COMPUTED_VALUE"""),5.0)</f>
        <v>5</v>
      </c>
      <c r="K163" s="32" t="str">
        <f>IFERROR(__xludf.DUMMYFUNCTION("""COMPUTED_VALUE"""),"Minnesota Frost")</f>
        <v>Minnesota Frost</v>
      </c>
      <c r="L163" s="31" t="b">
        <f>IFERROR(__xludf.DUMMYFUNCTION("""COMPUTED_VALUE"""),TRUE)</f>
        <v>1</v>
      </c>
      <c r="M163" s="33">
        <f>IFERROR(__xludf.DUMMYFUNCTION("""COMPUTED_VALUE"""),45747.0)</f>
        <v>45747</v>
      </c>
      <c r="N163" s="31" t="b">
        <f>IFERROR(__xludf.DUMMYFUNCTION("""COMPUTED_VALUE"""),FALSE)</f>
        <v>0</v>
      </c>
      <c r="O163" s="18" t="str">
        <f t="shared" si="2"/>
        <v>Loss</v>
      </c>
      <c r="P163" s="18">
        <f t="shared" si="3"/>
        <v>2</v>
      </c>
      <c r="Q163" s="18" t="str">
        <f t="array" ref="Q163">if($F163="","",if($F163&lt;&gt;$F162,VLOOKUP($F163,{Index_Team!$A$2:$A$33,Index_Team!$D$2:$D$33},2,FALSE),Q162))</f>
        <v/>
      </c>
      <c r="R163" s="18" t="str">
        <f t="array" ref="R163">if($F163="","",if($F163&lt;&gt;$F162,VLOOKUP($F163,{Index_Team!$A$2:$A$33,Index_Team!$E$2:$E$33},2,FALSE),R162))</f>
        <v/>
      </c>
      <c r="S163" s="18">
        <f t="shared" ref="S163:T163" si="172">if($F163="","",if($F163&lt;&gt;$F162,0,V162))</f>
        <v>26</v>
      </c>
      <c r="T163" s="18">
        <f t="shared" si="172"/>
        <v>12</v>
      </c>
      <c r="U163" s="18">
        <f t="shared" si="5"/>
        <v>4</v>
      </c>
      <c r="V163" s="18">
        <f t="shared" si="6"/>
        <v>27</v>
      </c>
      <c r="W163" s="18">
        <f t="shared" si="7"/>
        <v>9</v>
      </c>
      <c r="X163" s="18">
        <f t="shared" si="8"/>
        <v>3</v>
      </c>
      <c r="Y163" s="18" t="str">
        <f t="shared" si="9"/>
        <v>solid</v>
      </c>
      <c r="Z163" s="18">
        <f>IFERROR(__xludf.DUMMYFUNCTION("if($F163="""","""",count(filter($S$2:$S888,$S$2:$S888=$S163,$T$2:$T888=$T163,$V$2:$V888=$V163,$W$2:$W888=$W163)))"),1.0)</f>
        <v>1</v>
      </c>
      <c r="AA163" s="18">
        <f>IFERROR(__xludf.DUMMYFUNCTION("if($F163="""","""",1+Z163-count(filter($S163:$S888,$S163:$S888=$S163,$T163:$T888=$T163,$V163:$V888=$V163,$W163:$W888=$W163)))"),1.0)</f>
        <v>1</v>
      </c>
      <c r="AB163" s="18">
        <f>IFERROR(__xludf.DUMMYFUNCTION("if($F163="""","""",count(filter($S$2:$S888,$S$2:$S888=$S163,$T$2:$T888=$T163,$V$2:$V888=$V163,$W$2:$W888=$W163,$Q$2:$Q888=$Q163)))"),1.0)</f>
        <v>1</v>
      </c>
      <c r="AC163" s="18">
        <f>IFERROR(__xludf.DUMMYFUNCTION("if($F163="""","""",1+AB163-count(filter($S163:$S888,$S163:$S888=$S163,$T163:$T888=$T163,$V163:$V888=$V163,$W163:$W888=$W163,$Q163:$Q888=$Q163)))"),1.0)</f>
        <v>1</v>
      </c>
      <c r="AD163" s="18">
        <f>IFERROR(__xludf.DUMMYFUNCTION("if($F163="""","""",count(filter($S$2:$S888,$S$2:$S888=$S163,$T$2:$T888=$T163,$V$2:$V888=$V163,$W$2:$W888=$W163,$R$2:$R888=$R163)))"),1.0)</f>
        <v>1</v>
      </c>
      <c r="AE163" s="18">
        <f>IFERROR(__xludf.DUMMYFUNCTION("if($F163="""","""",1+AD163-count(filter($S163:$S888,$S163:$S888=$S163,$T163:$T888=$T163,$V163:$V888=$V163,$W163:$W888=$W163,$R163:$R888=$R163)))"),1.0)</f>
        <v>1</v>
      </c>
      <c r="AF163" s="18">
        <f t="shared" si="10"/>
        <v>1</v>
      </c>
      <c r="AG163" s="18"/>
      <c r="AH163" s="18">
        <f t="shared" si="12"/>
        <v>0</v>
      </c>
    </row>
    <row r="164">
      <c r="A164" s="29"/>
      <c r="B164" s="29"/>
      <c r="C164" s="29"/>
      <c r="D164" s="37"/>
      <c r="E164" s="29"/>
      <c r="F164" s="30"/>
      <c r="G164" s="30"/>
      <c r="H164" s="38"/>
      <c r="I164" s="30"/>
      <c r="J164" s="38"/>
      <c r="K164" s="32"/>
      <c r="L164" s="31"/>
      <c r="M164" s="31"/>
      <c r="N164" s="31"/>
      <c r="O164" s="18" t="str">
        <f t="shared" si="2"/>
        <v/>
      </c>
      <c r="P164" s="18" t="str">
        <f t="shared" si="3"/>
        <v/>
      </c>
      <c r="Q164" s="18" t="str">
        <f t="array" ref="Q164">if($F164="","",if($F164&lt;&gt;$F163,VLOOKUP($F164,{Index_Team!$A$2:$A$33,Index_Team!$D$2:$D$33},2,FALSE),Q163))</f>
        <v/>
      </c>
      <c r="R164" s="18" t="str">
        <f t="array" ref="R164">if($F164="","",if($F164&lt;&gt;$F163,VLOOKUP($F164,{Index_Team!$A$2:$A$33,Index_Team!$E$2:$E$33},2,FALSE),R163))</f>
        <v/>
      </c>
      <c r="S164" s="18" t="str">
        <f t="shared" ref="S164:T164" si="173">if($F164="","",if($F164&lt;&gt;$F163,0,V163))</f>
        <v/>
      </c>
      <c r="T164" s="18" t="str">
        <f t="shared" si="173"/>
        <v/>
      </c>
      <c r="U164" s="18" t="str">
        <f t="shared" si="5"/>
        <v/>
      </c>
      <c r="V164" s="18" t="str">
        <f t="shared" si="6"/>
        <v/>
      </c>
      <c r="W164" s="18" t="str">
        <f t="shared" si="7"/>
        <v/>
      </c>
      <c r="X164" s="18" t="str">
        <f t="shared" si="8"/>
        <v/>
      </c>
      <c r="Y164" s="18" t="str">
        <f t="shared" si="9"/>
        <v/>
      </c>
      <c r="Z164" s="18" t="str">
        <f>IFERROR(__xludf.DUMMYFUNCTION("if($F164="""","""",count(filter($S$2:$S888,$S$2:$S888=$S164,$T$2:$T888=$T164,$V$2:$V888=$V164,$W$2:$W888=$W164)))"),"")</f>
        <v/>
      </c>
      <c r="AA164" s="18" t="str">
        <f>IFERROR(__xludf.DUMMYFUNCTION("if($F164="""","""",1+Z164-count(filter($S164:$S888,$S164:$S888=$S164,$T164:$T888=$T164,$V164:$V888=$V164,$W164:$W888=$W164)))"),"")</f>
        <v/>
      </c>
      <c r="AB164" s="18" t="str">
        <f>IFERROR(__xludf.DUMMYFUNCTION("if($F164="""","""",count(filter($S$2:$S888,$S$2:$S888=$S164,$T$2:$T888=$T164,$V$2:$V888=$V164,$W$2:$W888=$W164,$Q$2:$Q888=$Q164)))"),"")</f>
        <v/>
      </c>
      <c r="AC164" s="18" t="str">
        <f>IFERROR(__xludf.DUMMYFUNCTION("if($F164="""","""",1+AB164-count(filter($S164:$S888,$S164:$S888=$S164,$T164:$T888=$T164,$V164:$V888=$V164,$W164:$W888=$W164,$Q164:$Q888=$Q164)))"),"")</f>
        <v/>
      </c>
      <c r="AD164" s="18" t="str">
        <f>IFERROR(__xludf.DUMMYFUNCTION("if($F164="""","""",count(filter($S$2:$S888,$S$2:$S888=$S164,$T$2:$T888=$T164,$V$2:$V888=$V164,$W$2:$W888=$W164,$R$2:$R888=$R164)))"),"")</f>
        <v/>
      </c>
      <c r="AE164" s="18" t="str">
        <f>IFERROR(__xludf.DUMMYFUNCTION("if($F164="""","""",1+AD164-count(filter($S164:$S888,$S164:$S888=$S164,$T164:$T888=$T164,$V164:$V888=$V164,$W164:$W888=$W164,$R164:$R888=$R164)))"),"")</f>
        <v/>
      </c>
      <c r="AF164" s="18" t="str">
        <f t="shared" si="10"/>
        <v/>
      </c>
      <c r="AG164" s="18"/>
      <c r="AH164" s="18" t="str">
        <f t="shared" si="12"/>
        <v/>
      </c>
    </row>
    <row r="165">
      <c r="A165" s="29"/>
      <c r="B165" s="29"/>
      <c r="C165" s="29"/>
      <c r="D165" s="37"/>
      <c r="E165" s="29"/>
      <c r="F165" s="32"/>
      <c r="G165" s="32"/>
      <c r="H165" s="38"/>
      <c r="I165" s="32"/>
      <c r="J165" s="38"/>
      <c r="K165" s="32"/>
      <c r="L165" s="31"/>
      <c r="M165" s="38"/>
      <c r="N165" s="31"/>
      <c r="O165" s="18" t="str">
        <f t="shared" si="2"/>
        <v/>
      </c>
      <c r="P165" s="18" t="str">
        <f t="shared" si="3"/>
        <v/>
      </c>
      <c r="Q165" s="18" t="str">
        <f t="array" ref="Q165">if($F165="","",if($F165&lt;&gt;$F164,VLOOKUP($F165,{Index_Team!$A$2:$A$33,Index_Team!$D$2:$D$33},2,FALSE),Q164))</f>
        <v/>
      </c>
      <c r="R165" s="18" t="str">
        <f t="array" ref="R165">if($F165="","",if($F165&lt;&gt;$F164,VLOOKUP($F165,{Index_Team!$A$2:$A$33,Index_Team!$E$2:$E$33},2,FALSE),R164))</f>
        <v/>
      </c>
      <c r="S165" s="18" t="str">
        <f t="shared" ref="S165:T165" si="174">if($F165="","",if($F165&lt;&gt;$F164,0,V164))</f>
        <v/>
      </c>
      <c r="T165" s="18" t="str">
        <f t="shared" si="174"/>
        <v/>
      </c>
      <c r="U165" s="18" t="str">
        <f t="shared" si="5"/>
        <v/>
      </c>
      <c r="V165" s="18" t="str">
        <f t="shared" si="6"/>
        <v/>
      </c>
      <c r="W165" s="18" t="str">
        <f t="shared" si="7"/>
        <v/>
      </c>
      <c r="X165" s="18" t="str">
        <f t="shared" si="8"/>
        <v/>
      </c>
      <c r="Y165" s="18" t="str">
        <f t="shared" si="9"/>
        <v/>
      </c>
      <c r="Z165" s="18" t="str">
        <f>IFERROR(__xludf.DUMMYFUNCTION("if($F165="""","""",count(filter($S$2:$S888,$S$2:$S888=$S165,$T$2:$T888=$T165,$V$2:$V888=$V165,$W$2:$W888=$W165)))"),"")</f>
        <v/>
      </c>
      <c r="AA165" s="18" t="str">
        <f>IFERROR(__xludf.DUMMYFUNCTION("if($F165="""","""",1+Z165-count(filter($S165:$S888,$S165:$S888=$S165,$T165:$T888=$T165,$V165:$V888=$V165,$W165:$W888=$W165)))"),"")</f>
        <v/>
      </c>
      <c r="AB165" s="18" t="str">
        <f>IFERROR(__xludf.DUMMYFUNCTION("if($F165="""","""",count(filter($S$2:$S888,$S$2:$S888=$S165,$T$2:$T888=$T165,$V$2:$V888=$V165,$W$2:$W888=$W165,$Q$2:$Q888=$Q165)))"),"")</f>
        <v/>
      </c>
      <c r="AC165" s="18" t="str">
        <f>IFERROR(__xludf.DUMMYFUNCTION("if($F165="""","""",1+AB165-count(filter($S165:$S888,$S165:$S888=$S165,$T165:$T888=$T165,$V165:$V888=$V165,$W165:$W888=$W165,$Q165:$Q888=$Q165)))"),"")</f>
        <v/>
      </c>
      <c r="AD165" s="18" t="str">
        <f>IFERROR(__xludf.DUMMYFUNCTION("if($F165="""","""",count(filter($S$2:$S888,$S$2:$S888=$S165,$T$2:$T888=$T165,$V$2:$V888=$V165,$W$2:$W888=$W165,$R$2:$R888=$R165)))"),"")</f>
        <v/>
      </c>
      <c r="AE165" s="18" t="str">
        <f>IFERROR(__xludf.DUMMYFUNCTION("if($F165="""","""",1+AD165-count(filter($S165:$S888,$S165:$S888=$S165,$T165:$T888=$T165,$V165:$V888=$V165,$W165:$W888=$W165,$R165:$R888=$R165)))"),"")</f>
        <v/>
      </c>
      <c r="AF165" s="18" t="str">
        <f t="shared" si="10"/>
        <v/>
      </c>
      <c r="AG165" s="18"/>
      <c r="AH165" s="18" t="str">
        <f t="shared" si="12"/>
        <v/>
      </c>
    </row>
    <row r="166">
      <c r="A166" s="29"/>
      <c r="B166" s="29"/>
      <c r="C166" s="29"/>
      <c r="D166" s="37"/>
      <c r="E166" s="29"/>
      <c r="F166" s="32"/>
      <c r="G166" s="32"/>
      <c r="H166" s="38"/>
      <c r="I166" s="32"/>
      <c r="J166" s="38"/>
      <c r="K166" s="32"/>
      <c r="L166" s="31"/>
      <c r="M166" s="38"/>
      <c r="N166" s="31"/>
      <c r="O166" s="18" t="str">
        <f t="shared" si="2"/>
        <v/>
      </c>
      <c r="P166" s="18" t="str">
        <f t="shared" si="3"/>
        <v/>
      </c>
      <c r="Q166" s="18" t="str">
        <f t="array" ref="Q166">if($F166="","",if($F166&lt;&gt;$F165,VLOOKUP($F166,{Index_Team!$A$2:$A$33,Index_Team!$D$2:$D$33},2,FALSE),Q165))</f>
        <v/>
      </c>
      <c r="R166" s="18" t="str">
        <f t="array" ref="R166">if($F166="","",if($F166&lt;&gt;$F165,VLOOKUP($F166,{Index_Team!$A$2:$A$33,Index_Team!$E$2:$E$33},2,FALSE),R165))</f>
        <v/>
      </c>
      <c r="S166" s="18" t="str">
        <f t="shared" ref="S166:T166" si="175">if($F166="","",if($F166&lt;&gt;$F165,0,V165))</f>
        <v/>
      </c>
      <c r="T166" s="18" t="str">
        <f t="shared" si="175"/>
        <v/>
      </c>
      <c r="U166" s="18" t="str">
        <f t="shared" si="5"/>
        <v/>
      </c>
      <c r="V166" s="18" t="str">
        <f t="shared" si="6"/>
        <v/>
      </c>
      <c r="W166" s="18" t="str">
        <f t="shared" si="7"/>
        <v/>
      </c>
      <c r="X166" s="18" t="str">
        <f t="shared" si="8"/>
        <v/>
      </c>
      <c r="Y166" s="18" t="str">
        <f t="shared" si="9"/>
        <v/>
      </c>
      <c r="Z166" s="18" t="str">
        <f>IFERROR(__xludf.DUMMYFUNCTION("if($F166="""","""",count(filter($S$2:$S888,$S$2:$S888=$S166,$T$2:$T888=$T166,$V$2:$V888=$V166,$W$2:$W888=$W166)))"),"")</f>
        <v/>
      </c>
      <c r="AA166" s="18" t="str">
        <f>IFERROR(__xludf.DUMMYFUNCTION("if($F166="""","""",1+Z166-count(filter($S166:$S888,$S166:$S888=$S166,$T166:$T888=$T166,$V166:$V888=$V166,$W166:$W888=$W166)))"),"")</f>
        <v/>
      </c>
      <c r="AB166" s="18" t="str">
        <f>IFERROR(__xludf.DUMMYFUNCTION("if($F166="""","""",count(filter($S$2:$S888,$S$2:$S888=$S166,$T$2:$T888=$T166,$V$2:$V888=$V166,$W$2:$W888=$W166,$Q$2:$Q888=$Q166)))"),"")</f>
        <v/>
      </c>
      <c r="AC166" s="18" t="str">
        <f>IFERROR(__xludf.DUMMYFUNCTION("if($F166="""","""",1+AB166-count(filter($S166:$S888,$S166:$S888=$S166,$T166:$T888=$T166,$V166:$V888=$V166,$W166:$W888=$W166,$Q166:$Q888=$Q166)))"),"")</f>
        <v/>
      </c>
      <c r="AD166" s="18" t="str">
        <f>IFERROR(__xludf.DUMMYFUNCTION("if($F166="""","""",count(filter($S$2:$S888,$S$2:$S888=$S166,$T$2:$T888=$T166,$V$2:$V888=$V166,$W$2:$W888=$W166,$R$2:$R888=$R166)))"),"")</f>
        <v/>
      </c>
      <c r="AE166" s="18" t="str">
        <f>IFERROR(__xludf.DUMMYFUNCTION("if($F166="""","""",1+AD166-count(filter($S166:$S888,$S166:$S888=$S166,$T166:$T888=$T166,$V166:$V888=$V166,$W166:$W888=$W166,$R166:$R888=$R166)))"),"")</f>
        <v/>
      </c>
      <c r="AF166" s="18" t="str">
        <f t="shared" si="10"/>
        <v/>
      </c>
      <c r="AG166" s="18"/>
      <c r="AH166" s="18" t="str">
        <f t="shared" si="12"/>
        <v/>
      </c>
    </row>
    <row r="167">
      <c r="A167" s="29"/>
      <c r="B167" s="29"/>
      <c r="C167" s="29"/>
      <c r="D167" s="37"/>
      <c r="E167" s="29"/>
      <c r="F167" s="32"/>
      <c r="G167" s="32"/>
      <c r="H167" s="38"/>
      <c r="I167" s="32"/>
      <c r="J167" s="38"/>
      <c r="K167" s="32"/>
      <c r="L167" s="31"/>
      <c r="M167" s="38"/>
      <c r="N167" s="31"/>
      <c r="O167" s="18" t="str">
        <f t="shared" si="2"/>
        <v/>
      </c>
      <c r="P167" s="18" t="str">
        <f t="shared" si="3"/>
        <v/>
      </c>
      <c r="Q167" s="18" t="str">
        <f t="array" ref="Q167">if($F167="","",if($F167&lt;&gt;$F166,VLOOKUP($F167,{Index_Team!$A$2:$A$33,Index_Team!$D$2:$D$33},2,FALSE),Q166))</f>
        <v/>
      </c>
      <c r="R167" s="18" t="str">
        <f t="array" ref="R167">if($F167="","",if($F167&lt;&gt;$F166,VLOOKUP($F167,{Index_Team!$A$2:$A$33,Index_Team!$E$2:$E$33},2,FALSE),R166))</f>
        <v/>
      </c>
      <c r="S167" s="18" t="str">
        <f t="shared" ref="S167:T167" si="176">if($F167="","",if($F167&lt;&gt;$F166,0,V166))</f>
        <v/>
      </c>
      <c r="T167" s="18" t="str">
        <f t="shared" si="176"/>
        <v/>
      </c>
      <c r="U167" s="18" t="str">
        <f t="shared" si="5"/>
        <v/>
      </c>
      <c r="V167" s="18" t="str">
        <f t="shared" si="6"/>
        <v/>
      </c>
      <c r="W167" s="18" t="str">
        <f t="shared" si="7"/>
        <v/>
      </c>
      <c r="X167" s="18" t="str">
        <f t="shared" si="8"/>
        <v/>
      </c>
      <c r="Y167" s="18" t="str">
        <f t="shared" si="9"/>
        <v/>
      </c>
      <c r="Z167" s="18" t="str">
        <f>IFERROR(__xludf.DUMMYFUNCTION("if($F167="""","""",count(filter($S$2:$S888,$S$2:$S888=$S167,$T$2:$T888=$T167,$V$2:$V888=$V167,$W$2:$W888=$W167)))"),"")</f>
        <v/>
      </c>
      <c r="AA167" s="18" t="str">
        <f>IFERROR(__xludf.DUMMYFUNCTION("if($F167="""","""",1+Z167-count(filter($S167:$S888,$S167:$S888=$S167,$T167:$T888=$T167,$V167:$V888=$V167,$W167:$W888=$W167)))"),"")</f>
        <v/>
      </c>
      <c r="AB167" s="18" t="str">
        <f>IFERROR(__xludf.DUMMYFUNCTION("if($F167="""","""",count(filter($S$2:$S888,$S$2:$S888=$S167,$T$2:$T888=$T167,$V$2:$V888=$V167,$W$2:$W888=$W167,$Q$2:$Q888=$Q167)))"),"")</f>
        <v/>
      </c>
      <c r="AC167" s="18" t="str">
        <f>IFERROR(__xludf.DUMMYFUNCTION("if($F167="""","""",1+AB167-count(filter($S167:$S888,$S167:$S888=$S167,$T167:$T888=$T167,$V167:$V888=$V167,$W167:$W888=$W167,$Q167:$Q888=$Q167)))"),"")</f>
        <v/>
      </c>
      <c r="AD167" s="18" t="str">
        <f>IFERROR(__xludf.DUMMYFUNCTION("if($F167="""","""",count(filter($S$2:$S888,$S$2:$S888=$S167,$T$2:$T888=$T167,$V$2:$V888=$V167,$W$2:$W888=$W167,$R$2:$R888=$R167)))"),"")</f>
        <v/>
      </c>
      <c r="AE167" s="18" t="str">
        <f>IFERROR(__xludf.DUMMYFUNCTION("if($F167="""","""",1+AD167-count(filter($S167:$S888,$S167:$S888=$S167,$T167:$T888=$T167,$V167:$V888=$V167,$W167:$W888=$W167,$R167:$R888=$R167)))"),"")</f>
        <v/>
      </c>
      <c r="AF167" s="18" t="str">
        <f t="shared" si="10"/>
        <v/>
      </c>
      <c r="AG167" s="18"/>
      <c r="AH167" s="18" t="str">
        <f t="shared" si="12"/>
        <v/>
      </c>
    </row>
    <row r="168">
      <c r="A168" s="29"/>
      <c r="B168" s="29"/>
      <c r="C168" s="29"/>
      <c r="D168" s="37"/>
      <c r="E168" s="29"/>
      <c r="F168" s="32"/>
      <c r="G168" s="32"/>
      <c r="H168" s="38"/>
      <c r="I168" s="32"/>
      <c r="J168" s="38"/>
      <c r="K168" s="32"/>
      <c r="L168" s="31"/>
      <c r="M168" s="38"/>
      <c r="N168" s="31"/>
      <c r="O168" s="18" t="str">
        <f t="shared" si="2"/>
        <v/>
      </c>
      <c r="P168" s="18" t="str">
        <f t="shared" si="3"/>
        <v/>
      </c>
      <c r="Q168" s="18" t="str">
        <f t="array" ref="Q168">if($F168="","",if($F168&lt;&gt;$F167,VLOOKUP($F168,{Index_Team!$A$2:$A$33,Index_Team!$D$2:$D$33},2,FALSE),Q167))</f>
        <v/>
      </c>
      <c r="R168" s="18" t="str">
        <f t="array" ref="R168">if($F168="","",if($F168&lt;&gt;$F167,VLOOKUP($F168,{Index_Team!$A$2:$A$33,Index_Team!$E$2:$E$33},2,FALSE),R167))</f>
        <v/>
      </c>
      <c r="S168" s="18" t="str">
        <f t="shared" ref="S168:T168" si="177">if($F168="","",if($F168&lt;&gt;$F167,0,V167))</f>
        <v/>
      </c>
      <c r="T168" s="18" t="str">
        <f t="shared" si="177"/>
        <v/>
      </c>
      <c r="U168" s="18" t="str">
        <f t="shared" si="5"/>
        <v/>
      </c>
      <c r="V168" s="18" t="str">
        <f t="shared" si="6"/>
        <v/>
      </c>
      <c r="W168" s="18" t="str">
        <f t="shared" si="7"/>
        <v/>
      </c>
      <c r="X168" s="18" t="str">
        <f t="shared" si="8"/>
        <v/>
      </c>
      <c r="Y168" s="18" t="str">
        <f t="shared" si="9"/>
        <v/>
      </c>
      <c r="Z168" s="18" t="str">
        <f>IFERROR(__xludf.DUMMYFUNCTION("if($F168="""","""",count(filter($S$2:$S888,$S$2:$S888=$S168,$T$2:$T888=$T168,$V$2:$V888=$V168,$W$2:$W888=$W168)))"),"")</f>
        <v/>
      </c>
      <c r="AA168" s="18" t="str">
        <f>IFERROR(__xludf.DUMMYFUNCTION("if($F168="""","""",1+Z168-count(filter($S168:$S888,$S168:$S888=$S168,$T168:$T888=$T168,$V168:$V888=$V168,$W168:$W888=$W168)))"),"")</f>
        <v/>
      </c>
      <c r="AB168" s="18" t="str">
        <f>IFERROR(__xludf.DUMMYFUNCTION("if($F168="""","""",count(filter($S$2:$S888,$S$2:$S888=$S168,$T$2:$T888=$T168,$V$2:$V888=$V168,$W$2:$W888=$W168,$Q$2:$Q888=$Q168)))"),"")</f>
        <v/>
      </c>
      <c r="AC168" s="18" t="str">
        <f>IFERROR(__xludf.DUMMYFUNCTION("if($F168="""","""",1+AB168-count(filter($S168:$S888,$S168:$S888=$S168,$T168:$T888=$T168,$V168:$V888=$V168,$W168:$W888=$W168,$Q168:$Q888=$Q168)))"),"")</f>
        <v/>
      </c>
      <c r="AD168" s="18" t="str">
        <f>IFERROR(__xludf.DUMMYFUNCTION("if($F168="""","""",count(filter($S$2:$S888,$S$2:$S888=$S168,$T$2:$T888=$T168,$V$2:$V888=$V168,$W$2:$W888=$W168,$R$2:$R888=$R168)))"),"")</f>
        <v/>
      </c>
      <c r="AE168" s="18" t="str">
        <f>IFERROR(__xludf.DUMMYFUNCTION("if($F168="""","""",1+AD168-count(filter($S168:$S888,$S168:$S888=$S168,$T168:$T888=$T168,$V168:$V888=$V168,$W168:$W888=$W168,$R168:$R888=$R168)))"),"")</f>
        <v/>
      </c>
      <c r="AF168" s="18" t="str">
        <f t="shared" si="10"/>
        <v/>
      </c>
      <c r="AG168" s="18"/>
      <c r="AH168" s="18" t="str">
        <f t="shared" si="12"/>
        <v/>
      </c>
    </row>
    <row r="169">
      <c r="A169" s="29"/>
      <c r="B169" s="29"/>
      <c r="C169" s="29"/>
      <c r="D169" s="37"/>
      <c r="E169" s="29"/>
      <c r="F169" s="30"/>
      <c r="G169" s="30"/>
      <c r="H169" s="38"/>
      <c r="I169" s="30"/>
      <c r="J169" s="38"/>
      <c r="K169" s="32"/>
      <c r="L169" s="31"/>
      <c r="M169" s="31"/>
      <c r="N169" s="31"/>
      <c r="O169" s="18" t="str">
        <f t="shared" si="2"/>
        <v/>
      </c>
      <c r="P169" s="18" t="str">
        <f t="shared" si="3"/>
        <v/>
      </c>
      <c r="Q169" s="18" t="str">
        <f t="array" ref="Q169">if($F169="","",if($F169&lt;&gt;$F168,VLOOKUP($F169,{Index_Team!$A$2:$A$33,Index_Team!$D$2:$D$33},2,FALSE),Q168))</f>
        <v/>
      </c>
      <c r="R169" s="18" t="str">
        <f t="array" ref="R169">if($F169="","",if($F169&lt;&gt;$F168,VLOOKUP($F169,{Index_Team!$A$2:$A$33,Index_Team!$E$2:$E$33},2,FALSE),R168))</f>
        <v/>
      </c>
      <c r="S169" s="18" t="str">
        <f t="shared" ref="S169:T169" si="178">if($F169="","",if($F169&lt;&gt;$F168,0,V168))</f>
        <v/>
      </c>
      <c r="T169" s="18" t="str">
        <f t="shared" si="178"/>
        <v/>
      </c>
      <c r="U169" s="18" t="str">
        <f t="shared" si="5"/>
        <v/>
      </c>
      <c r="V169" s="18" t="str">
        <f t="shared" si="6"/>
        <v/>
      </c>
      <c r="W169" s="18" t="str">
        <f t="shared" si="7"/>
        <v/>
      </c>
      <c r="X169" s="18" t="str">
        <f t="shared" si="8"/>
        <v/>
      </c>
      <c r="Y169" s="18" t="str">
        <f t="shared" si="9"/>
        <v/>
      </c>
      <c r="Z169" s="18" t="str">
        <f>IFERROR(__xludf.DUMMYFUNCTION("if($F169="""","""",count(filter($S$2:$S888,$S$2:$S888=$S169,$T$2:$T888=$T169,$V$2:$V888=$V169,$W$2:$W888=$W169)))"),"")</f>
        <v/>
      </c>
      <c r="AA169" s="18" t="str">
        <f>IFERROR(__xludf.DUMMYFUNCTION("if($F169="""","""",1+Z169-count(filter($S169:$S888,$S169:$S888=$S169,$T169:$T888=$T169,$V169:$V888=$V169,$W169:$W888=$W169)))"),"")</f>
        <v/>
      </c>
      <c r="AB169" s="18" t="str">
        <f>IFERROR(__xludf.DUMMYFUNCTION("if($F169="""","""",count(filter($S$2:$S888,$S$2:$S888=$S169,$T$2:$T888=$T169,$V$2:$V888=$V169,$W$2:$W888=$W169,$Q$2:$Q888=$Q169)))"),"")</f>
        <v/>
      </c>
      <c r="AC169" s="18" t="str">
        <f>IFERROR(__xludf.DUMMYFUNCTION("if($F169="""","""",1+AB169-count(filter($S169:$S888,$S169:$S888=$S169,$T169:$T888=$T169,$V169:$V888=$V169,$W169:$W888=$W169,$Q169:$Q888=$Q169)))"),"")</f>
        <v/>
      </c>
      <c r="AD169" s="18" t="str">
        <f>IFERROR(__xludf.DUMMYFUNCTION("if($F169="""","""",count(filter($S$2:$S888,$S$2:$S888=$S169,$T$2:$T888=$T169,$V$2:$V888=$V169,$W$2:$W888=$W169,$R$2:$R888=$R169)))"),"")</f>
        <v/>
      </c>
      <c r="AE169" s="18" t="str">
        <f>IFERROR(__xludf.DUMMYFUNCTION("if($F169="""","""",1+AD169-count(filter($S169:$S888,$S169:$S888=$S169,$T169:$T888=$T169,$V169:$V888=$V169,$W169:$W888=$W169,$R169:$R888=$R169)))"),"")</f>
        <v/>
      </c>
      <c r="AF169" s="18" t="str">
        <f t="shared" si="10"/>
        <v/>
      </c>
      <c r="AG169" s="18"/>
      <c r="AH169" s="18" t="str">
        <f t="shared" si="12"/>
        <v/>
      </c>
    </row>
    <row r="170">
      <c r="A170" s="29"/>
      <c r="B170" s="29"/>
      <c r="C170" s="29"/>
      <c r="D170" s="37"/>
      <c r="E170" s="29"/>
      <c r="F170" s="30"/>
      <c r="G170" s="30"/>
      <c r="H170" s="38"/>
      <c r="I170" s="30"/>
      <c r="J170" s="38"/>
      <c r="K170" s="32"/>
      <c r="L170" s="31"/>
      <c r="M170" s="31"/>
      <c r="N170" s="31"/>
      <c r="O170" s="18" t="str">
        <f t="shared" si="2"/>
        <v/>
      </c>
      <c r="P170" s="18" t="str">
        <f t="shared" si="3"/>
        <v/>
      </c>
      <c r="Q170" s="18" t="str">
        <f t="array" ref="Q170">if($F170="","",if($F170&lt;&gt;$F169,VLOOKUP($F170,{Index_Team!$A$2:$A$33,Index_Team!$D$2:$D$33},2,FALSE),Q169))</f>
        <v/>
      </c>
      <c r="R170" s="18" t="str">
        <f t="array" ref="R170">if($F170="","",if($F170&lt;&gt;$F169,VLOOKUP($F170,{Index_Team!$A$2:$A$33,Index_Team!$E$2:$E$33},2,FALSE),R169))</f>
        <v/>
      </c>
      <c r="S170" s="18" t="str">
        <f t="shared" ref="S170:T170" si="179">if($F170="","",if($F170&lt;&gt;$F169,0,V169))</f>
        <v/>
      </c>
      <c r="T170" s="18" t="str">
        <f t="shared" si="179"/>
        <v/>
      </c>
      <c r="U170" s="18" t="str">
        <f t="shared" si="5"/>
        <v/>
      </c>
      <c r="V170" s="18" t="str">
        <f t="shared" si="6"/>
        <v/>
      </c>
      <c r="W170" s="18" t="str">
        <f t="shared" si="7"/>
        <v/>
      </c>
      <c r="X170" s="18" t="str">
        <f t="shared" si="8"/>
        <v/>
      </c>
      <c r="Y170" s="18" t="str">
        <f t="shared" si="9"/>
        <v/>
      </c>
      <c r="Z170" s="18" t="str">
        <f>IFERROR(__xludf.DUMMYFUNCTION("if($F170="""","""",count(filter($S$2:$S888,$S$2:$S888=$S170,$T$2:$T888=$T170,$V$2:$V888=$V170,$W$2:$W888=$W170)))"),"")</f>
        <v/>
      </c>
      <c r="AA170" s="18" t="str">
        <f>IFERROR(__xludf.DUMMYFUNCTION("if($F170="""","""",1+Z170-count(filter($S170:$S888,$S170:$S888=$S170,$T170:$T888=$T170,$V170:$V888=$V170,$W170:$W888=$W170)))"),"")</f>
        <v/>
      </c>
      <c r="AB170" s="18" t="str">
        <f>IFERROR(__xludf.DUMMYFUNCTION("if($F170="""","""",count(filter($S$2:$S888,$S$2:$S888=$S170,$T$2:$T888=$T170,$V$2:$V888=$V170,$W$2:$W888=$W170,$Q$2:$Q888=$Q170)))"),"")</f>
        <v/>
      </c>
      <c r="AC170" s="18" t="str">
        <f>IFERROR(__xludf.DUMMYFUNCTION("if($F170="""","""",1+AB170-count(filter($S170:$S888,$S170:$S888=$S170,$T170:$T888=$T170,$V170:$V888=$V170,$W170:$W888=$W170,$Q170:$Q888=$Q170)))"),"")</f>
        <v/>
      </c>
      <c r="AD170" s="18" t="str">
        <f>IFERROR(__xludf.DUMMYFUNCTION("if($F170="""","""",count(filter($S$2:$S888,$S$2:$S888=$S170,$T$2:$T888=$T170,$V$2:$V888=$V170,$W$2:$W888=$W170,$R$2:$R888=$R170)))"),"")</f>
        <v/>
      </c>
      <c r="AE170" s="18" t="str">
        <f>IFERROR(__xludf.DUMMYFUNCTION("if($F170="""","""",1+AD170-count(filter($S170:$S888,$S170:$S888=$S170,$T170:$T888=$T170,$V170:$V888=$V170,$W170:$W888=$W170,$R170:$R888=$R170)))"),"")</f>
        <v/>
      </c>
      <c r="AF170" s="18" t="str">
        <f t="shared" si="10"/>
        <v/>
      </c>
      <c r="AG170" s="18"/>
      <c r="AH170" s="18" t="str">
        <f t="shared" si="12"/>
        <v/>
      </c>
    </row>
    <row r="171">
      <c r="A171" s="29"/>
      <c r="B171" s="29"/>
      <c r="C171" s="29"/>
      <c r="D171" s="37"/>
      <c r="E171" s="29"/>
      <c r="F171" s="30"/>
      <c r="G171" s="30"/>
      <c r="H171" s="38"/>
      <c r="I171" s="30"/>
      <c r="J171" s="38"/>
      <c r="K171" s="32"/>
      <c r="L171" s="31"/>
      <c r="M171" s="31"/>
      <c r="N171" s="31"/>
      <c r="O171" s="18" t="str">
        <f t="shared" si="2"/>
        <v/>
      </c>
      <c r="P171" s="18" t="str">
        <f t="shared" si="3"/>
        <v/>
      </c>
      <c r="Q171" s="18" t="str">
        <f t="array" ref="Q171">if($F171="","",if($F171&lt;&gt;$F170,VLOOKUP($F171,{Index_Team!$A$2:$A$33,Index_Team!$D$2:$D$33},2,FALSE),Q170))</f>
        <v/>
      </c>
      <c r="R171" s="18" t="str">
        <f t="array" ref="R171">if($F171="","",if($F171&lt;&gt;$F170,VLOOKUP($F171,{Index_Team!$A$2:$A$33,Index_Team!$E$2:$E$33},2,FALSE),R170))</f>
        <v/>
      </c>
      <c r="S171" s="18" t="str">
        <f t="shared" ref="S171:T171" si="180">if($F171="","",if($F171&lt;&gt;$F170,0,V170))</f>
        <v/>
      </c>
      <c r="T171" s="18" t="str">
        <f t="shared" si="180"/>
        <v/>
      </c>
      <c r="U171" s="18" t="str">
        <f t="shared" si="5"/>
        <v/>
      </c>
      <c r="V171" s="18" t="str">
        <f t="shared" si="6"/>
        <v/>
      </c>
      <c r="W171" s="18" t="str">
        <f t="shared" si="7"/>
        <v/>
      </c>
      <c r="X171" s="18" t="str">
        <f t="shared" si="8"/>
        <v/>
      </c>
      <c r="Y171" s="18" t="str">
        <f t="shared" si="9"/>
        <v/>
      </c>
      <c r="Z171" s="18" t="str">
        <f>IFERROR(__xludf.DUMMYFUNCTION("if($F171="""","""",count(filter($S$2:$S888,$S$2:$S888=$S171,$T$2:$T888=$T171,$V$2:$V888=$V171,$W$2:$W888=$W171)))"),"")</f>
        <v/>
      </c>
      <c r="AA171" s="18" t="str">
        <f>IFERROR(__xludf.DUMMYFUNCTION("if($F171="""","""",1+Z171-count(filter($S171:$S888,$S171:$S888=$S171,$T171:$T888=$T171,$V171:$V888=$V171,$W171:$W888=$W171)))"),"")</f>
        <v/>
      </c>
      <c r="AB171" s="18" t="str">
        <f>IFERROR(__xludf.DUMMYFUNCTION("if($F171="""","""",count(filter($S$2:$S888,$S$2:$S888=$S171,$T$2:$T888=$T171,$V$2:$V888=$V171,$W$2:$W888=$W171,$Q$2:$Q888=$Q171)))"),"")</f>
        <v/>
      </c>
      <c r="AC171" s="18" t="str">
        <f>IFERROR(__xludf.DUMMYFUNCTION("if($F171="""","""",1+AB171-count(filter($S171:$S888,$S171:$S888=$S171,$T171:$T888=$T171,$V171:$V888=$V171,$W171:$W888=$W171,$Q171:$Q888=$Q171)))"),"")</f>
        <v/>
      </c>
      <c r="AD171" s="18" t="str">
        <f>IFERROR(__xludf.DUMMYFUNCTION("if($F171="""","""",count(filter($S$2:$S888,$S$2:$S888=$S171,$T$2:$T888=$T171,$V$2:$V888=$V171,$W$2:$W888=$W171,$R$2:$R888=$R171)))"),"")</f>
        <v/>
      </c>
      <c r="AE171" s="18" t="str">
        <f>IFERROR(__xludf.DUMMYFUNCTION("if($F171="""","""",1+AD171-count(filter($S171:$S888,$S171:$S888=$S171,$T171:$T888=$T171,$V171:$V888=$V171,$W171:$W888=$W171,$R171:$R888=$R171)))"),"")</f>
        <v/>
      </c>
      <c r="AF171" s="18" t="str">
        <f t="shared" si="10"/>
        <v/>
      </c>
      <c r="AG171" s="18"/>
      <c r="AH171" s="18" t="str">
        <f t="shared" si="12"/>
        <v/>
      </c>
    </row>
    <row r="172">
      <c r="A172" s="29"/>
      <c r="B172" s="29"/>
      <c r="C172" s="29"/>
      <c r="D172" s="37"/>
      <c r="E172" s="29"/>
      <c r="F172" s="30"/>
      <c r="G172" s="30"/>
      <c r="H172" s="38"/>
      <c r="I172" s="30"/>
      <c r="J172" s="38"/>
      <c r="K172" s="32"/>
      <c r="L172" s="31"/>
      <c r="M172" s="31"/>
      <c r="N172" s="31"/>
      <c r="O172" s="18" t="str">
        <f t="shared" si="2"/>
        <v/>
      </c>
      <c r="P172" s="18" t="str">
        <f t="shared" si="3"/>
        <v/>
      </c>
      <c r="Q172" s="18" t="str">
        <f t="array" ref="Q172">if($F172="","",if($F172&lt;&gt;$F171,VLOOKUP($F172,{Index_Team!$A$2:$A$33,Index_Team!$D$2:$D$33},2,FALSE),Q171))</f>
        <v/>
      </c>
      <c r="R172" s="18" t="str">
        <f t="array" ref="R172">if($F172="","",if($F172&lt;&gt;$F171,VLOOKUP($F172,{Index_Team!$A$2:$A$33,Index_Team!$E$2:$E$33},2,FALSE),R171))</f>
        <v/>
      </c>
      <c r="S172" s="18" t="str">
        <f t="shared" ref="S172:T172" si="181">if($F172="","",if($F172&lt;&gt;$F171,0,V171))</f>
        <v/>
      </c>
      <c r="T172" s="18" t="str">
        <f t="shared" si="181"/>
        <v/>
      </c>
      <c r="U172" s="18" t="str">
        <f t="shared" si="5"/>
        <v/>
      </c>
      <c r="V172" s="18" t="str">
        <f t="shared" si="6"/>
        <v/>
      </c>
      <c r="W172" s="18" t="str">
        <f t="shared" si="7"/>
        <v/>
      </c>
      <c r="X172" s="18" t="str">
        <f t="shared" si="8"/>
        <v/>
      </c>
      <c r="Y172" s="18" t="str">
        <f t="shared" si="9"/>
        <v/>
      </c>
      <c r="Z172" s="18" t="str">
        <f>IFERROR(__xludf.DUMMYFUNCTION("if($F172="""","""",count(filter($S$2:$S888,$S$2:$S888=$S172,$T$2:$T888=$T172,$V$2:$V888=$V172,$W$2:$W888=$W172)))"),"")</f>
        <v/>
      </c>
      <c r="AA172" s="18" t="str">
        <f>IFERROR(__xludf.DUMMYFUNCTION("if($F172="""","""",1+Z172-count(filter($S172:$S888,$S172:$S888=$S172,$T172:$T888=$T172,$V172:$V888=$V172,$W172:$W888=$W172)))"),"")</f>
        <v/>
      </c>
      <c r="AB172" s="18" t="str">
        <f>IFERROR(__xludf.DUMMYFUNCTION("if($F172="""","""",count(filter($S$2:$S888,$S$2:$S888=$S172,$T$2:$T888=$T172,$V$2:$V888=$V172,$W$2:$W888=$W172,$Q$2:$Q888=$Q172)))"),"")</f>
        <v/>
      </c>
      <c r="AC172" s="18" t="str">
        <f>IFERROR(__xludf.DUMMYFUNCTION("if($F172="""","""",1+AB172-count(filter($S172:$S888,$S172:$S888=$S172,$T172:$T888=$T172,$V172:$V888=$V172,$W172:$W888=$W172,$Q172:$Q888=$Q172)))"),"")</f>
        <v/>
      </c>
      <c r="AD172" s="18" t="str">
        <f>IFERROR(__xludf.DUMMYFUNCTION("if($F172="""","""",count(filter($S$2:$S888,$S$2:$S888=$S172,$T$2:$T888=$T172,$V$2:$V888=$V172,$W$2:$W888=$W172,$R$2:$R888=$R172)))"),"")</f>
        <v/>
      </c>
      <c r="AE172" s="18" t="str">
        <f>IFERROR(__xludf.DUMMYFUNCTION("if($F172="""","""",1+AD172-count(filter($S172:$S888,$S172:$S888=$S172,$T172:$T888=$T172,$V172:$V888=$V172,$W172:$W888=$W172,$R172:$R888=$R172)))"),"")</f>
        <v/>
      </c>
      <c r="AF172" s="18" t="str">
        <f t="shared" si="10"/>
        <v/>
      </c>
      <c r="AG172" s="18"/>
      <c r="AH172" s="18" t="str">
        <f t="shared" si="12"/>
        <v/>
      </c>
    </row>
    <row r="173">
      <c r="A173" s="29"/>
      <c r="B173" s="29"/>
      <c r="C173" s="29"/>
      <c r="D173" s="37"/>
      <c r="E173" s="29"/>
      <c r="F173" s="30"/>
      <c r="G173" s="30"/>
      <c r="H173" s="38"/>
      <c r="I173" s="30"/>
      <c r="J173" s="38"/>
      <c r="K173" s="32"/>
      <c r="L173" s="31"/>
      <c r="M173" s="31"/>
      <c r="N173" s="31"/>
      <c r="O173" s="18" t="str">
        <f t="shared" si="2"/>
        <v/>
      </c>
      <c r="P173" s="18" t="str">
        <f t="shared" si="3"/>
        <v/>
      </c>
      <c r="Q173" s="18" t="str">
        <f t="array" ref="Q173">if($F173="","",if($F173&lt;&gt;$F172,VLOOKUP($F173,{Index_Team!$A$2:$A$33,Index_Team!$D$2:$D$33},2,FALSE),Q172))</f>
        <v/>
      </c>
      <c r="R173" s="18" t="str">
        <f t="array" ref="R173">if($F173="","",if($F173&lt;&gt;$F172,VLOOKUP($F173,{Index_Team!$A$2:$A$33,Index_Team!$E$2:$E$33},2,FALSE),R172))</f>
        <v/>
      </c>
      <c r="S173" s="18" t="str">
        <f t="shared" ref="S173:T173" si="182">if($F173="","",if($F173&lt;&gt;$F172,0,V172))</f>
        <v/>
      </c>
      <c r="T173" s="18" t="str">
        <f t="shared" si="182"/>
        <v/>
      </c>
      <c r="U173" s="18" t="str">
        <f t="shared" si="5"/>
        <v/>
      </c>
      <c r="V173" s="18" t="str">
        <f t="shared" si="6"/>
        <v/>
      </c>
      <c r="W173" s="18" t="str">
        <f t="shared" si="7"/>
        <v/>
      </c>
      <c r="X173" s="18" t="str">
        <f t="shared" si="8"/>
        <v/>
      </c>
      <c r="Y173" s="18" t="str">
        <f t="shared" si="9"/>
        <v/>
      </c>
      <c r="Z173" s="18" t="str">
        <f>IFERROR(__xludf.DUMMYFUNCTION("if($F173="""","""",count(filter($S$2:$S888,$S$2:$S888=$S173,$T$2:$T888=$T173,$V$2:$V888=$V173,$W$2:$W888=$W173)))"),"")</f>
        <v/>
      </c>
      <c r="AA173" s="18" t="str">
        <f>IFERROR(__xludf.DUMMYFUNCTION("if($F173="""","""",1+Z173-count(filter($S173:$S888,$S173:$S888=$S173,$T173:$T888=$T173,$V173:$V888=$V173,$W173:$W888=$W173)))"),"")</f>
        <v/>
      </c>
      <c r="AB173" s="18" t="str">
        <f>IFERROR(__xludf.DUMMYFUNCTION("if($F173="""","""",count(filter($S$2:$S888,$S$2:$S888=$S173,$T$2:$T888=$T173,$V$2:$V888=$V173,$W$2:$W888=$W173,$Q$2:$Q888=$Q173)))"),"")</f>
        <v/>
      </c>
      <c r="AC173" s="18" t="str">
        <f>IFERROR(__xludf.DUMMYFUNCTION("if($F173="""","""",1+AB173-count(filter($S173:$S888,$S173:$S888=$S173,$T173:$T888=$T173,$V173:$V888=$V173,$W173:$W888=$W173,$Q173:$Q888=$Q173)))"),"")</f>
        <v/>
      </c>
      <c r="AD173" s="18" t="str">
        <f>IFERROR(__xludf.DUMMYFUNCTION("if($F173="""","""",count(filter($S$2:$S888,$S$2:$S888=$S173,$T$2:$T888=$T173,$V$2:$V888=$V173,$W$2:$W888=$W173,$R$2:$R888=$R173)))"),"")</f>
        <v/>
      </c>
      <c r="AE173" s="18" t="str">
        <f>IFERROR(__xludf.DUMMYFUNCTION("if($F173="""","""",1+AD173-count(filter($S173:$S888,$S173:$S888=$S173,$T173:$T888=$T173,$V173:$V888=$V173,$W173:$W888=$W173,$R173:$R888=$R173)))"),"")</f>
        <v/>
      </c>
      <c r="AF173" s="18" t="str">
        <f t="shared" si="10"/>
        <v/>
      </c>
      <c r="AG173" s="18"/>
      <c r="AH173" s="18" t="str">
        <f t="shared" si="12"/>
        <v/>
      </c>
    </row>
    <row r="174">
      <c r="A174" s="29"/>
      <c r="B174" s="29"/>
      <c r="C174" s="29"/>
      <c r="D174" s="37"/>
      <c r="E174" s="29"/>
      <c r="F174" s="30"/>
      <c r="G174" s="30"/>
      <c r="H174" s="38"/>
      <c r="I174" s="30"/>
      <c r="J174" s="38"/>
      <c r="K174" s="32"/>
      <c r="L174" s="31"/>
      <c r="M174" s="31"/>
      <c r="N174" s="31"/>
      <c r="O174" s="18" t="str">
        <f t="shared" si="2"/>
        <v/>
      </c>
      <c r="P174" s="18" t="str">
        <f t="shared" si="3"/>
        <v/>
      </c>
      <c r="Q174" s="18" t="str">
        <f t="array" ref="Q174">if($F174="","",if($F174&lt;&gt;$F173,VLOOKUP($F174,{Index_Team!$A$2:$A$33,Index_Team!$D$2:$D$33},2,FALSE),Q173))</f>
        <v/>
      </c>
      <c r="R174" s="18" t="str">
        <f t="array" ref="R174">if($F174="","",if($F174&lt;&gt;$F173,VLOOKUP($F174,{Index_Team!$A$2:$A$33,Index_Team!$E$2:$E$33},2,FALSE),R173))</f>
        <v/>
      </c>
      <c r="S174" s="18" t="str">
        <f t="shared" ref="S174:T174" si="183">if($F174="","",if($F174&lt;&gt;$F173,0,V173))</f>
        <v/>
      </c>
      <c r="T174" s="18" t="str">
        <f t="shared" si="183"/>
        <v/>
      </c>
      <c r="U174" s="18" t="str">
        <f t="shared" si="5"/>
        <v/>
      </c>
      <c r="V174" s="18" t="str">
        <f t="shared" si="6"/>
        <v/>
      </c>
      <c r="W174" s="18" t="str">
        <f t="shared" si="7"/>
        <v/>
      </c>
      <c r="X174" s="18" t="str">
        <f t="shared" si="8"/>
        <v/>
      </c>
      <c r="Y174" s="18" t="str">
        <f t="shared" si="9"/>
        <v/>
      </c>
      <c r="Z174" s="18" t="str">
        <f>IFERROR(__xludf.DUMMYFUNCTION("if($F174="""","""",count(filter($S$2:$S888,$S$2:$S888=$S174,$T$2:$T888=$T174,$V$2:$V888=$V174,$W$2:$W888=$W174)))"),"")</f>
        <v/>
      </c>
      <c r="AA174" s="18" t="str">
        <f>IFERROR(__xludf.DUMMYFUNCTION("if($F174="""","""",1+Z174-count(filter($S174:$S888,$S174:$S888=$S174,$T174:$T888=$T174,$V174:$V888=$V174,$W174:$W888=$W174)))"),"")</f>
        <v/>
      </c>
      <c r="AB174" s="18" t="str">
        <f>IFERROR(__xludf.DUMMYFUNCTION("if($F174="""","""",count(filter($S$2:$S888,$S$2:$S888=$S174,$T$2:$T888=$T174,$V$2:$V888=$V174,$W$2:$W888=$W174,$Q$2:$Q888=$Q174)))"),"")</f>
        <v/>
      </c>
      <c r="AC174" s="18" t="str">
        <f>IFERROR(__xludf.DUMMYFUNCTION("if($F174="""","""",1+AB174-count(filter($S174:$S888,$S174:$S888=$S174,$T174:$T888=$T174,$V174:$V888=$V174,$W174:$W888=$W174,$Q174:$Q888=$Q174)))"),"")</f>
        <v/>
      </c>
      <c r="AD174" s="18" t="str">
        <f>IFERROR(__xludf.DUMMYFUNCTION("if($F174="""","""",count(filter($S$2:$S888,$S$2:$S888=$S174,$T$2:$T888=$T174,$V$2:$V888=$V174,$W$2:$W888=$W174,$R$2:$R888=$R174)))"),"")</f>
        <v/>
      </c>
      <c r="AE174" s="18" t="str">
        <f>IFERROR(__xludf.DUMMYFUNCTION("if($F174="""","""",1+AD174-count(filter($S174:$S888,$S174:$S888=$S174,$T174:$T888=$T174,$V174:$V888=$V174,$W174:$W888=$W174,$R174:$R888=$R174)))"),"")</f>
        <v/>
      </c>
      <c r="AF174" s="18" t="str">
        <f t="shared" si="10"/>
        <v/>
      </c>
      <c r="AG174" s="18"/>
      <c r="AH174" s="18" t="str">
        <f t="shared" si="12"/>
        <v/>
      </c>
    </row>
    <row r="175">
      <c r="A175" s="29"/>
      <c r="B175" s="29"/>
      <c r="C175" s="29"/>
      <c r="D175" s="37"/>
      <c r="E175" s="29"/>
      <c r="F175" s="30"/>
      <c r="G175" s="30"/>
      <c r="H175" s="38"/>
      <c r="I175" s="30"/>
      <c r="J175" s="38"/>
      <c r="K175" s="32"/>
      <c r="L175" s="31"/>
      <c r="M175" s="31"/>
      <c r="N175" s="31"/>
      <c r="O175" s="18" t="str">
        <f t="shared" si="2"/>
        <v/>
      </c>
      <c r="P175" s="18" t="str">
        <f t="shared" si="3"/>
        <v/>
      </c>
      <c r="Q175" s="18" t="str">
        <f t="array" ref="Q175">if($F175="","",if($F175&lt;&gt;$F174,VLOOKUP($F175,{Index_Team!$A$2:$A$33,Index_Team!$D$2:$D$33},2,FALSE),Q174))</f>
        <v/>
      </c>
      <c r="R175" s="18" t="str">
        <f t="array" ref="R175">if($F175="","",if($F175&lt;&gt;$F174,VLOOKUP($F175,{Index_Team!$A$2:$A$33,Index_Team!$E$2:$E$33},2,FALSE),R174))</f>
        <v/>
      </c>
      <c r="S175" s="18" t="str">
        <f t="shared" ref="S175:T175" si="184">if($F175="","",if($F175&lt;&gt;$F174,0,V174))</f>
        <v/>
      </c>
      <c r="T175" s="18" t="str">
        <f t="shared" si="184"/>
        <v/>
      </c>
      <c r="U175" s="18" t="str">
        <f t="shared" si="5"/>
        <v/>
      </c>
      <c r="V175" s="18" t="str">
        <f t="shared" si="6"/>
        <v/>
      </c>
      <c r="W175" s="18" t="str">
        <f t="shared" si="7"/>
        <v/>
      </c>
      <c r="X175" s="18" t="str">
        <f t="shared" si="8"/>
        <v/>
      </c>
      <c r="Y175" s="18" t="str">
        <f t="shared" si="9"/>
        <v/>
      </c>
      <c r="Z175" s="18" t="str">
        <f>IFERROR(__xludf.DUMMYFUNCTION("if($F175="""","""",count(filter($S$2:$S888,$S$2:$S888=$S175,$T$2:$T888=$T175,$V$2:$V888=$V175,$W$2:$W888=$W175)))"),"")</f>
        <v/>
      </c>
      <c r="AA175" s="18" t="str">
        <f>IFERROR(__xludf.DUMMYFUNCTION("if($F175="""","""",1+Z175-count(filter($S175:$S888,$S175:$S888=$S175,$T175:$T888=$T175,$V175:$V888=$V175,$W175:$W888=$W175)))"),"")</f>
        <v/>
      </c>
      <c r="AB175" s="18" t="str">
        <f>IFERROR(__xludf.DUMMYFUNCTION("if($F175="""","""",count(filter($S$2:$S888,$S$2:$S888=$S175,$T$2:$T888=$T175,$V$2:$V888=$V175,$W$2:$W888=$W175,$Q$2:$Q888=$Q175)))"),"")</f>
        <v/>
      </c>
      <c r="AC175" s="18" t="str">
        <f>IFERROR(__xludf.DUMMYFUNCTION("if($F175="""","""",1+AB175-count(filter($S175:$S888,$S175:$S888=$S175,$T175:$T888=$T175,$V175:$V888=$V175,$W175:$W888=$W175,$Q175:$Q888=$Q175)))"),"")</f>
        <v/>
      </c>
      <c r="AD175" s="18" t="str">
        <f>IFERROR(__xludf.DUMMYFUNCTION("if($F175="""","""",count(filter($S$2:$S888,$S$2:$S888=$S175,$T$2:$T888=$T175,$V$2:$V888=$V175,$W$2:$W888=$W175,$R$2:$R888=$R175)))"),"")</f>
        <v/>
      </c>
      <c r="AE175" s="18" t="str">
        <f>IFERROR(__xludf.DUMMYFUNCTION("if($F175="""","""",1+AD175-count(filter($S175:$S888,$S175:$S888=$S175,$T175:$T888=$T175,$V175:$V888=$V175,$W175:$W888=$W175,$R175:$R888=$R175)))"),"")</f>
        <v/>
      </c>
      <c r="AF175" s="18" t="str">
        <f t="shared" si="10"/>
        <v/>
      </c>
      <c r="AG175" s="18"/>
      <c r="AH175" s="18" t="str">
        <f t="shared" si="12"/>
        <v/>
      </c>
    </row>
    <row r="176">
      <c r="A176" s="29"/>
      <c r="B176" s="29"/>
      <c r="C176" s="29"/>
      <c r="D176" s="37"/>
      <c r="E176" s="29"/>
      <c r="F176" s="30"/>
      <c r="G176" s="30"/>
      <c r="H176" s="38"/>
      <c r="I176" s="30"/>
      <c r="J176" s="38"/>
      <c r="K176" s="32"/>
      <c r="L176" s="31"/>
      <c r="M176" s="31"/>
      <c r="N176" s="31"/>
      <c r="O176" s="18" t="str">
        <f t="shared" si="2"/>
        <v/>
      </c>
      <c r="P176" s="18" t="str">
        <f t="shared" si="3"/>
        <v/>
      </c>
      <c r="Q176" s="18" t="str">
        <f t="array" ref="Q176">if($F176="","",if($F176&lt;&gt;$F175,VLOOKUP($F176,{Index_Team!$A$2:$A$33,Index_Team!$D$2:$D$33},2,FALSE),Q175))</f>
        <v/>
      </c>
      <c r="R176" s="18" t="str">
        <f t="array" ref="R176">if($F176="","",if($F176&lt;&gt;$F175,VLOOKUP($F176,{Index_Team!$A$2:$A$33,Index_Team!$E$2:$E$33},2,FALSE),R175))</f>
        <v/>
      </c>
      <c r="S176" s="18" t="str">
        <f t="shared" ref="S176:T176" si="185">if($F176="","",if($F176&lt;&gt;$F175,0,V175))</f>
        <v/>
      </c>
      <c r="T176" s="18" t="str">
        <f t="shared" si="185"/>
        <v/>
      </c>
      <c r="U176" s="18" t="str">
        <f t="shared" si="5"/>
        <v/>
      </c>
      <c r="V176" s="18" t="str">
        <f t="shared" si="6"/>
        <v/>
      </c>
      <c r="W176" s="18" t="str">
        <f t="shared" si="7"/>
        <v/>
      </c>
      <c r="X176" s="18" t="str">
        <f t="shared" si="8"/>
        <v/>
      </c>
      <c r="Y176" s="18" t="str">
        <f t="shared" si="9"/>
        <v/>
      </c>
      <c r="Z176" s="18" t="str">
        <f>IFERROR(__xludf.DUMMYFUNCTION("if($F176="""","""",count(filter($S$2:$S888,$S$2:$S888=$S176,$T$2:$T888=$T176,$V$2:$V888=$V176,$W$2:$W888=$W176)))"),"")</f>
        <v/>
      </c>
      <c r="AA176" s="18" t="str">
        <f>IFERROR(__xludf.DUMMYFUNCTION("if($F176="""","""",1+Z176-count(filter($S176:$S888,$S176:$S888=$S176,$T176:$T888=$T176,$V176:$V888=$V176,$W176:$W888=$W176)))"),"")</f>
        <v/>
      </c>
      <c r="AB176" s="18" t="str">
        <f>IFERROR(__xludf.DUMMYFUNCTION("if($F176="""","""",count(filter($S$2:$S888,$S$2:$S888=$S176,$T$2:$T888=$T176,$V$2:$V888=$V176,$W$2:$W888=$W176,$Q$2:$Q888=$Q176)))"),"")</f>
        <v/>
      </c>
      <c r="AC176" s="18" t="str">
        <f>IFERROR(__xludf.DUMMYFUNCTION("if($F176="""","""",1+AB176-count(filter($S176:$S888,$S176:$S888=$S176,$T176:$T888=$T176,$V176:$V888=$V176,$W176:$W888=$W176,$Q176:$Q888=$Q176)))"),"")</f>
        <v/>
      </c>
      <c r="AD176" s="18" t="str">
        <f>IFERROR(__xludf.DUMMYFUNCTION("if($F176="""","""",count(filter($S$2:$S888,$S$2:$S888=$S176,$T$2:$T888=$T176,$V$2:$V888=$V176,$W$2:$W888=$W176,$R$2:$R888=$R176)))"),"")</f>
        <v/>
      </c>
      <c r="AE176" s="18" t="str">
        <f>IFERROR(__xludf.DUMMYFUNCTION("if($F176="""","""",1+AD176-count(filter($S176:$S888,$S176:$S888=$S176,$T176:$T888=$T176,$V176:$V888=$V176,$W176:$W888=$W176,$R176:$R888=$R176)))"),"")</f>
        <v/>
      </c>
      <c r="AF176" s="18" t="str">
        <f t="shared" si="10"/>
        <v/>
      </c>
      <c r="AG176" s="18"/>
      <c r="AH176" s="18" t="str">
        <f t="shared" si="12"/>
        <v/>
      </c>
    </row>
    <row r="177">
      <c r="A177" s="29"/>
      <c r="B177" s="29"/>
      <c r="C177" s="29"/>
      <c r="D177" s="37"/>
      <c r="E177" s="29"/>
      <c r="F177" s="30"/>
      <c r="G177" s="30"/>
      <c r="H177" s="38"/>
      <c r="I177" s="30"/>
      <c r="J177" s="38"/>
      <c r="K177" s="32"/>
      <c r="L177" s="31"/>
      <c r="M177" s="31"/>
      <c r="N177" s="31"/>
      <c r="O177" s="18" t="str">
        <f t="shared" si="2"/>
        <v/>
      </c>
      <c r="P177" s="18" t="str">
        <f t="shared" si="3"/>
        <v/>
      </c>
      <c r="Q177" s="18" t="str">
        <f t="array" ref="Q177">if($F177="","",if($F177&lt;&gt;$F176,VLOOKUP($F177,{Index_Team!$A$2:$A$33,Index_Team!$D$2:$D$33},2,FALSE),Q176))</f>
        <v/>
      </c>
      <c r="R177" s="18" t="str">
        <f t="array" ref="R177">if($F177="","",if($F177&lt;&gt;$F176,VLOOKUP($F177,{Index_Team!$A$2:$A$33,Index_Team!$E$2:$E$33},2,FALSE),R176))</f>
        <v/>
      </c>
      <c r="S177" s="18" t="str">
        <f t="shared" ref="S177:T177" si="186">if($F177="","",if($F177&lt;&gt;$F176,0,V176))</f>
        <v/>
      </c>
      <c r="T177" s="18" t="str">
        <f t="shared" si="186"/>
        <v/>
      </c>
      <c r="U177" s="18" t="str">
        <f t="shared" si="5"/>
        <v/>
      </c>
      <c r="V177" s="18" t="str">
        <f t="shared" si="6"/>
        <v/>
      </c>
      <c r="W177" s="18" t="str">
        <f t="shared" si="7"/>
        <v/>
      </c>
      <c r="X177" s="18" t="str">
        <f t="shared" si="8"/>
        <v/>
      </c>
      <c r="Y177" s="18" t="str">
        <f t="shared" si="9"/>
        <v/>
      </c>
      <c r="Z177" s="18" t="str">
        <f>IFERROR(__xludf.DUMMYFUNCTION("if($F177="""","""",count(filter($S$2:$S888,$S$2:$S888=$S177,$T$2:$T888=$T177,$V$2:$V888=$V177,$W$2:$W888=$W177)))"),"")</f>
        <v/>
      </c>
      <c r="AA177" s="18" t="str">
        <f>IFERROR(__xludf.DUMMYFUNCTION("if($F177="""","""",1+Z177-count(filter($S177:$S888,$S177:$S888=$S177,$T177:$T888=$T177,$V177:$V888=$V177,$W177:$W888=$W177)))"),"")</f>
        <v/>
      </c>
      <c r="AB177" s="18" t="str">
        <f>IFERROR(__xludf.DUMMYFUNCTION("if($F177="""","""",count(filter($S$2:$S888,$S$2:$S888=$S177,$T$2:$T888=$T177,$V$2:$V888=$V177,$W$2:$W888=$W177,$Q$2:$Q888=$Q177)))"),"")</f>
        <v/>
      </c>
      <c r="AC177" s="18" t="str">
        <f>IFERROR(__xludf.DUMMYFUNCTION("if($F177="""","""",1+AB177-count(filter($S177:$S888,$S177:$S888=$S177,$T177:$T888=$T177,$V177:$V888=$V177,$W177:$W888=$W177,$Q177:$Q888=$Q177)))"),"")</f>
        <v/>
      </c>
      <c r="AD177" s="18" t="str">
        <f>IFERROR(__xludf.DUMMYFUNCTION("if($F177="""","""",count(filter($S$2:$S888,$S$2:$S888=$S177,$T$2:$T888=$T177,$V$2:$V888=$V177,$W$2:$W888=$W177,$R$2:$R888=$R177)))"),"")</f>
        <v/>
      </c>
      <c r="AE177" s="18" t="str">
        <f>IFERROR(__xludf.DUMMYFUNCTION("if($F177="""","""",1+AD177-count(filter($S177:$S888,$S177:$S888=$S177,$T177:$T888=$T177,$V177:$V888=$V177,$W177:$W888=$W177,$R177:$R888=$R177)))"),"")</f>
        <v/>
      </c>
      <c r="AF177" s="18" t="str">
        <f t="shared" si="10"/>
        <v/>
      </c>
      <c r="AG177" s="18"/>
      <c r="AH177" s="18" t="str">
        <f t="shared" si="12"/>
        <v/>
      </c>
    </row>
    <row r="178">
      <c r="A178" s="29"/>
      <c r="B178" s="29"/>
      <c r="C178" s="29"/>
      <c r="D178" s="37"/>
      <c r="E178" s="29"/>
      <c r="F178" s="30"/>
      <c r="G178" s="30"/>
      <c r="H178" s="38"/>
      <c r="I178" s="30"/>
      <c r="J178" s="38"/>
      <c r="K178" s="32"/>
      <c r="L178" s="31"/>
      <c r="M178" s="31"/>
      <c r="N178" s="31"/>
      <c r="O178" s="18" t="str">
        <f t="shared" si="2"/>
        <v/>
      </c>
      <c r="P178" s="18" t="str">
        <f t="shared" si="3"/>
        <v/>
      </c>
      <c r="Q178" s="18" t="str">
        <f t="array" ref="Q178">if($F178="","",if($F178&lt;&gt;$F177,VLOOKUP($F178,{Index_Team!$A$2:$A$33,Index_Team!$D$2:$D$33},2,FALSE),Q177))</f>
        <v/>
      </c>
      <c r="R178" s="18" t="str">
        <f t="array" ref="R178">if($F178="","",if($F178&lt;&gt;$F177,VLOOKUP($F178,{Index_Team!$A$2:$A$33,Index_Team!$E$2:$E$33},2,FALSE),R177))</f>
        <v/>
      </c>
      <c r="S178" s="18" t="str">
        <f t="shared" ref="S178:T178" si="187">if($F178="","",if($F178&lt;&gt;$F177,0,V177))</f>
        <v/>
      </c>
      <c r="T178" s="18" t="str">
        <f t="shared" si="187"/>
        <v/>
      </c>
      <c r="U178" s="18" t="str">
        <f t="shared" si="5"/>
        <v/>
      </c>
      <c r="V178" s="18" t="str">
        <f t="shared" si="6"/>
        <v/>
      </c>
      <c r="W178" s="18" t="str">
        <f t="shared" si="7"/>
        <v/>
      </c>
      <c r="X178" s="18" t="str">
        <f t="shared" si="8"/>
        <v/>
      </c>
      <c r="Y178" s="18" t="str">
        <f t="shared" si="9"/>
        <v/>
      </c>
      <c r="Z178" s="18" t="str">
        <f>IFERROR(__xludf.DUMMYFUNCTION("if($F178="""","""",count(filter($S$2:$S888,$S$2:$S888=$S178,$T$2:$T888=$T178,$V$2:$V888=$V178,$W$2:$W888=$W178)))"),"")</f>
        <v/>
      </c>
      <c r="AA178" s="18" t="str">
        <f>IFERROR(__xludf.DUMMYFUNCTION("if($F178="""","""",1+Z178-count(filter($S178:$S888,$S178:$S888=$S178,$T178:$T888=$T178,$V178:$V888=$V178,$W178:$W888=$W178)))"),"")</f>
        <v/>
      </c>
      <c r="AB178" s="18" t="str">
        <f>IFERROR(__xludf.DUMMYFUNCTION("if($F178="""","""",count(filter($S$2:$S888,$S$2:$S888=$S178,$T$2:$T888=$T178,$V$2:$V888=$V178,$W$2:$W888=$W178,$Q$2:$Q888=$Q178)))"),"")</f>
        <v/>
      </c>
      <c r="AC178" s="18" t="str">
        <f>IFERROR(__xludf.DUMMYFUNCTION("if($F178="""","""",1+AB178-count(filter($S178:$S888,$S178:$S888=$S178,$T178:$T888=$T178,$V178:$V888=$V178,$W178:$W888=$W178,$Q178:$Q888=$Q178)))"),"")</f>
        <v/>
      </c>
      <c r="AD178" s="18" t="str">
        <f>IFERROR(__xludf.DUMMYFUNCTION("if($F178="""","""",count(filter($S$2:$S888,$S$2:$S888=$S178,$T$2:$T888=$T178,$V$2:$V888=$V178,$W$2:$W888=$W178,$R$2:$R888=$R178)))"),"")</f>
        <v/>
      </c>
      <c r="AE178" s="18" t="str">
        <f>IFERROR(__xludf.DUMMYFUNCTION("if($F178="""","""",1+AD178-count(filter($S178:$S888,$S178:$S888=$S178,$T178:$T888=$T178,$V178:$V888=$V178,$W178:$W888=$W178,$R178:$R888=$R178)))"),"")</f>
        <v/>
      </c>
      <c r="AF178" s="18" t="str">
        <f t="shared" si="10"/>
        <v/>
      </c>
      <c r="AG178" s="18"/>
      <c r="AH178" s="18" t="str">
        <f t="shared" si="12"/>
        <v/>
      </c>
    </row>
    <row r="179">
      <c r="A179" s="29"/>
      <c r="B179" s="29"/>
      <c r="C179" s="29"/>
      <c r="D179" s="37"/>
      <c r="E179" s="29"/>
      <c r="F179" s="30"/>
      <c r="G179" s="30"/>
      <c r="H179" s="38"/>
      <c r="I179" s="30"/>
      <c r="J179" s="38"/>
      <c r="K179" s="32"/>
      <c r="L179" s="31"/>
      <c r="M179" s="31"/>
      <c r="N179" s="31"/>
      <c r="O179" s="18" t="str">
        <f t="shared" si="2"/>
        <v/>
      </c>
      <c r="P179" s="18" t="str">
        <f t="shared" si="3"/>
        <v/>
      </c>
      <c r="Q179" s="18" t="str">
        <f t="array" ref="Q179">if($F179="","",if($F179&lt;&gt;$F178,VLOOKUP($F179,{Index_Team!$A$2:$A$33,Index_Team!$D$2:$D$33},2,FALSE),Q178))</f>
        <v/>
      </c>
      <c r="R179" s="18" t="str">
        <f t="array" ref="R179">if($F179="","",if($F179&lt;&gt;$F178,VLOOKUP($F179,{Index_Team!$A$2:$A$33,Index_Team!$E$2:$E$33},2,FALSE),R178))</f>
        <v/>
      </c>
      <c r="S179" s="18" t="str">
        <f t="shared" ref="S179:T179" si="188">if($F179="","",if($F179&lt;&gt;$F178,0,V178))</f>
        <v/>
      </c>
      <c r="T179" s="18" t="str">
        <f t="shared" si="188"/>
        <v/>
      </c>
      <c r="U179" s="18" t="str">
        <f t="shared" si="5"/>
        <v/>
      </c>
      <c r="V179" s="18" t="str">
        <f t="shared" si="6"/>
        <v/>
      </c>
      <c r="W179" s="18" t="str">
        <f t="shared" si="7"/>
        <v/>
      </c>
      <c r="X179" s="18" t="str">
        <f t="shared" si="8"/>
        <v/>
      </c>
      <c r="Y179" s="18" t="str">
        <f t="shared" si="9"/>
        <v/>
      </c>
      <c r="Z179" s="18" t="str">
        <f>IFERROR(__xludf.DUMMYFUNCTION("if($F179="""","""",count(filter($S$2:$S888,$S$2:$S888=$S179,$T$2:$T888=$T179,$V$2:$V888=$V179,$W$2:$W888=$W179)))"),"")</f>
        <v/>
      </c>
      <c r="AA179" s="18" t="str">
        <f>IFERROR(__xludf.DUMMYFUNCTION("if($F179="""","""",1+Z179-count(filter($S179:$S888,$S179:$S888=$S179,$T179:$T888=$T179,$V179:$V888=$V179,$W179:$W888=$W179)))"),"")</f>
        <v/>
      </c>
      <c r="AB179" s="18" t="str">
        <f>IFERROR(__xludf.DUMMYFUNCTION("if($F179="""","""",count(filter($S$2:$S888,$S$2:$S888=$S179,$T$2:$T888=$T179,$V$2:$V888=$V179,$W$2:$W888=$W179,$Q$2:$Q888=$Q179)))"),"")</f>
        <v/>
      </c>
      <c r="AC179" s="18" t="str">
        <f>IFERROR(__xludf.DUMMYFUNCTION("if($F179="""","""",1+AB179-count(filter($S179:$S888,$S179:$S888=$S179,$T179:$T888=$T179,$V179:$V888=$V179,$W179:$W888=$W179,$Q179:$Q888=$Q179)))"),"")</f>
        <v/>
      </c>
      <c r="AD179" s="18" t="str">
        <f>IFERROR(__xludf.DUMMYFUNCTION("if($F179="""","""",count(filter($S$2:$S888,$S$2:$S888=$S179,$T$2:$T888=$T179,$V$2:$V888=$V179,$W$2:$W888=$W179,$R$2:$R888=$R179)))"),"")</f>
        <v/>
      </c>
      <c r="AE179" s="18" t="str">
        <f>IFERROR(__xludf.DUMMYFUNCTION("if($F179="""","""",1+AD179-count(filter($S179:$S888,$S179:$S888=$S179,$T179:$T888=$T179,$V179:$V888=$V179,$W179:$W888=$W179,$R179:$R888=$R179)))"),"")</f>
        <v/>
      </c>
      <c r="AF179" s="18" t="str">
        <f t="shared" si="10"/>
        <v/>
      </c>
      <c r="AG179" s="18"/>
      <c r="AH179" s="18" t="str">
        <f t="shared" si="12"/>
        <v/>
      </c>
    </row>
    <row r="180">
      <c r="A180" s="29"/>
      <c r="B180" s="29"/>
      <c r="C180" s="29"/>
      <c r="D180" s="37"/>
      <c r="E180" s="29"/>
      <c r="F180" s="30"/>
      <c r="G180" s="30"/>
      <c r="H180" s="38"/>
      <c r="I180" s="30"/>
      <c r="J180" s="38"/>
      <c r="K180" s="32"/>
      <c r="L180" s="31"/>
      <c r="M180" s="31"/>
      <c r="N180" s="31"/>
      <c r="O180" s="18" t="str">
        <f t="shared" si="2"/>
        <v/>
      </c>
      <c r="P180" s="18" t="str">
        <f t="shared" si="3"/>
        <v/>
      </c>
      <c r="Q180" s="18" t="str">
        <f t="array" ref="Q180">if($F180="","",if($F180&lt;&gt;$F179,VLOOKUP($F180,{Index_Team!$A$2:$A$33,Index_Team!$D$2:$D$33},2,FALSE),Q179))</f>
        <v/>
      </c>
      <c r="R180" s="18" t="str">
        <f t="array" ref="R180">if($F180="","",if($F180&lt;&gt;$F179,VLOOKUP($F180,{Index_Team!$A$2:$A$33,Index_Team!$E$2:$E$33},2,FALSE),R179))</f>
        <v/>
      </c>
      <c r="S180" s="18" t="str">
        <f t="shared" ref="S180:T180" si="189">if($F180="","",if($F180&lt;&gt;$F179,0,V179))</f>
        <v/>
      </c>
      <c r="T180" s="18" t="str">
        <f t="shared" si="189"/>
        <v/>
      </c>
      <c r="U180" s="18" t="str">
        <f t="shared" si="5"/>
        <v/>
      </c>
      <c r="V180" s="18" t="str">
        <f t="shared" si="6"/>
        <v/>
      </c>
      <c r="W180" s="18" t="str">
        <f t="shared" si="7"/>
        <v/>
      </c>
      <c r="X180" s="18" t="str">
        <f t="shared" si="8"/>
        <v/>
      </c>
      <c r="Y180" s="18" t="str">
        <f t="shared" si="9"/>
        <v/>
      </c>
      <c r="Z180" s="18" t="str">
        <f>IFERROR(__xludf.DUMMYFUNCTION("if($F180="""","""",count(filter($S$2:$S888,$S$2:$S888=$S180,$T$2:$T888=$T180,$V$2:$V888=$V180,$W$2:$W888=$W180)))"),"")</f>
        <v/>
      </c>
      <c r="AA180" s="18" t="str">
        <f>IFERROR(__xludf.DUMMYFUNCTION("if($F180="""","""",1+Z180-count(filter($S180:$S888,$S180:$S888=$S180,$T180:$T888=$T180,$V180:$V888=$V180,$W180:$W888=$W180)))"),"")</f>
        <v/>
      </c>
      <c r="AB180" s="18" t="str">
        <f>IFERROR(__xludf.DUMMYFUNCTION("if($F180="""","""",count(filter($S$2:$S888,$S$2:$S888=$S180,$T$2:$T888=$T180,$V$2:$V888=$V180,$W$2:$W888=$W180,$Q$2:$Q888=$Q180)))"),"")</f>
        <v/>
      </c>
      <c r="AC180" s="18" t="str">
        <f>IFERROR(__xludf.DUMMYFUNCTION("if($F180="""","""",1+AB180-count(filter($S180:$S888,$S180:$S888=$S180,$T180:$T888=$T180,$V180:$V888=$V180,$W180:$W888=$W180,$Q180:$Q888=$Q180)))"),"")</f>
        <v/>
      </c>
      <c r="AD180" s="18" t="str">
        <f>IFERROR(__xludf.DUMMYFUNCTION("if($F180="""","""",count(filter($S$2:$S888,$S$2:$S888=$S180,$T$2:$T888=$T180,$V$2:$V888=$V180,$W$2:$W888=$W180,$R$2:$R888=$R180)))"),"")</f>
        <v/>
      </c>
      <c r="AE180" s="18" t="str">
        <f>IFERROR(__xludf.DUMMYFUNCTION("if($F180="""","""",1+AD180-count(filter($S180:$S888,$S180:$S888=$S180,$T180:$T888=$T180,$V180:$V888=$V180,$W180:$W888=$W180,$R180:$R888=$R180)))"),"")</f>
        <v/>
      </c>
      <c r="AF180" s="18" t="str">
        <f t="shared" si="10"/>
        <v/>
      </c>
      <c r="AG180" s="18"/>
      <c r="AH180" s="18" t="str">
        <f t="shared" si="12"/>
        <v/>
      </c>
    </row>
    <row r="181">
      <c r="A181" s="29"/>
      <c r="B181" s="29"/>
      <c r="C181" s="29"/>
      <c r="D181" s="37"/>
      <c r="E181" s="29"/>
      <c r="F181" s="30"/>
      <c r="G181" s="30"/>
      <c r="H181" s="38"/>
      <c r="I181" s="30"/>
      <c r="J181" s="38"/>
      <c r="K181" s="32"/>
      <c r="L181" s="31"/>
      <c r="M181" s="31"/>
      <c r="N181" s="31"/>
      <c r="O181" s="18" t="str">
        <f t="shared" si="2"/>
        <v/>
      </c>
      <c r="P181" s="18" t="str">
        <f t="shared" si="3"/>
        <v/>
      </c>
      <c r="Q181" s="18" t="str">
        <f t="array" ref="Q181">if($F181="","",if($F181&lt;&gt;$F180,VLOOKUP($F181,{Index_Team!$A$2:$A$33,Index_Team!$D$2:$D$33},2,FALSE),Q180))</f>
        <v/>
      </c>
      <c r="R181" s="18" t="str">
        <f t="array" ref="R181">if($F181="","",if($F181&lt;&gt;$F180,VLOOKUP($F181,{Index_Team!$A$2:$A$33,Index_Team!$E$2:$E$33},2,FALSE),R180))</f>
        <v/>
      </c>
      <c r="S181" s="18" t="str">
        <f t="shared" ref="S181:T181" si="190">if($F181="","",if($F181&lt;&gt;$F180,0,V180))</f>
        <v/>
      </c>
      <c r="T181" s="18" t="str">
        <f t="shared" si="190"/>
        <v/>
      </c>
      <c r="U181" s="18" t="str">
        <f t="shared" si="5"/>
        <v/>
      </c>
      <c r="V181" s="18" t="str">
        <f t="shared" si="6"/>
        <v/>
      </c>
      <c r="W181" s="18" t="str">
        <f t="shared" si="7"/>
        <v/>
      </c>
      <c r="X181" s="18" t="str">
        <f t="shared" si="8"/>
        <v/>
      </c>
      <c r="Y181" s="18" t="str">
        <f t="shared" si="9"/>
        <v/>
      </c>
      <c r="Z181" s="18" t="str">
        <f>IFERROR(__xludf.DUMMYFUNCTION("if($F181="""","""",count(filter($S$2:$S888,$S$2:$S888=$S181,$T$2:$T888=$T181,$V$2:$V888=$V181,$W$2:$W888=$W181)))"),"")</f>
        <v/>
      </c>
      <c r="AA181" s="18" t="str">
        <f>IFERROR(__xludf.DUMMYFUNCTION("if($F181="""","""",1+Z181-count(filter($S181:$S888,$S181:$S888=$S181,$T181:$T888=$T181,$V181:$V888=$V181,$W181:$W888=$W181)))"),"")</f>
        <v/>
      </c>
      <c r="AB181" s="18" t="str">
        <f>IFERROR(__xludf.DUMMYFUNCTION("if($F181="""","""",count(filter($S$2:$S888,$S$2:$S888=$S181,$T$2:$T888=$T181,$V$2:$V888=$V181,$W$2:$W888=$W181,$Q$2:$Q888=$Q181)))"),"")</f>
        <v/>
      </c>
      <c r="AC181" s="18" t="str">
        <f>IFERROR(__xludf.DUMMYFUNCTION("if($F181="""","""",1+AB181-count(filter($S181:$S888,$S181:$S888=$S181,$T181:$T888=$T181,$V181:$V888=$V181,$W181:$W888=$W181,$Q181:$Q888=$Q181)))"),"")</f>
        <v/>
      </c>
      <c r="AD181" s="18" t="str">
        <f>IFERROR(__xludf.DUMMYFUNCTION("if($F181="""","""",count(filter($S$2:$S888,$S$2:$S888=$S181,$T$2:$T888=$T181,$V$2:$V888=$V181,$W$2:$W888=$W181,$R$2:$R888=$R181)))"),"")</f>
        <v/>
      </c>
      <c r="AE181" s="18" t="str">
        <f>IFERROR(__xludf.DUMMYFUNCTION("if($F181="""","""",1+AD181-count(filter($S181:$S888,$S181:$S888=$S181,$T181:$T888=$T181,$V181:$V888=$V181,$W181:$W888=$W181,$R181:$R888=$R181)))"),"")</f>
        <v/>
      </c>
      <c r="AF181" s="18" t="str">
        <f t="shared" si="10"/>
        <v/>
      </c>
      <c r="AG181" s="18"/>
      <c r="AH181" s="18" t="str">
        <f t="shared" si="12"/>
        <v/>
      </c>
    </row>
    <row r="182">
      <c r="A182" s="29"/>
      <c r="B182" s="29"/>
      <c r="C182" s="29"/>
      <c r="D182" s="37"/>
      <c r="E182" s="29"/>
      <c r="F182" s="30"/>
      <c r="G182" s="30"/>
      <c r="H182" s="38"/>
      <c r="I182" s="30"/>
      <c r="J182" s="38"/>
      <c r="K182" s="32"/>
      <c r="L182" s="31"/>
      <c r="M182" s="31"/>
      <c r="N182" s="31"/>
      <c r="O182" s="18" t="str">
        <f t="shared" si="2"/>
        <v/>
      </c>
      <c r="P182" s="18" t="str">
        <f t="shared" si="3"/>
        <v/>
      </c>
      <c r="Q182" s="18" t="str">
        <f t="array" ref="Q182">if($F182="","",if($F182&lt;&gt;$F181,VLOOKUP($F182,{Index_Team!$A$2:$A$33,Index_Team!$D$2:$D$33},2,FALSE),Q181))</f>
        <v/>
      </c>
      <c r="R182" s="18" t="str">
        <f t="array" ref="R182">if($F182="","",if($F182&lt;&gt;$F181,VLOOKUP($F182,{Index_Team!$A$2:$A$33,Index_Team!$E$2:$E$33},2,FALSE),R181))</f>
        <v/>
      </c>
      <c r="S182" s="18" t="str">
        <f t="shared" ref="S182:T182" si="191">if($F182="","",if($F182&lt;&gt;$F181,0,V181))</f>
        <v/>
      </c>
      <c r="T182" s="18" t="str">
        <f t="shared" si="191"/>
        <v/>
      </c>
      <c r="U182" s="18" t="str">
        <f t="shared" si="5"/>
        <v/>
      </c>
      <c r="V182" s="18" t="str">
        <f t="shared" si="6"/>
        <v/>
      </c>
      <c r="W182" s="18" t="str">
        <f t="shared" si="7"/>
        <v/>
      </c>
      <c r="X182" s="18" t="str">
        <f t="shared" si="8"/>
        <v/>
      </c>
      <c r="Y182" s="18" t="str">
        <f t="shared" si="9"/>
        <v/>
      </c>
      <c r="Z182" s="18" t="str">
        <f>IFERROR(__xludf.DUMMYFUNCTION("if($F182="""","""",count(filter($S$2:$S888,$S$2:$S888=$S182,$T$2:$T888=$T182,$V$2:$V888=$V182,$W$2:$W888=$W182)))"),"")</f>
        <v/>
      </c>
      <c r="AA182" s="18" t="str">
        <f>IFERROR(__xludf.DUMMYFUNCTION("if($F182="""","""",1+Z182-count(filter($S182:$S888,$S182:$S888=$S182,$T182:$T888=$T182,$V182:$V888=$V182,$W182:$W888=$W182)))"),"")</f>
        <v/>
      </c>
      <c r="AB182" s="18" t="str">
        <f>IFERROR(__xludf.DUMMYFUNCTION("if($F182="""","""",count(filter($S$2:$S888,$S$2:$S888=$S182,$T$2:$T888=$T182,$V$2:$V888=$V182,$W$2:$W888=$W182,$Q$2:$Q888=$Q182)))"),"")</f>
        <v/>
      </c>
      <c r="AC182" s="18" t="str">
        <f>IFERROR(__xludf.DUMMYFUNCTION("if($F182="""","""",1+AB182-count(filter($S182:$S888,$S182:$S888=$S182,$T182:$T888=$T182,$V182:$V888=$V182,$W182:$W888=$W182,$Q182:$Q888=$Q182)))"),"")</f>
        <v/>
      </c>
      <c r="AD182" s="18" t="str">
        <f>IFERROR(__xludf.DUMMYFUNCTION("if($F182="""","""",count(filter($S$2:$S888,$S$2:$S888=$S182,$T$2:$T888=$T182,$V$2:$V888=$V182,$W$2:$W888=$W182,$R$2:$R888=$R182)))"),"")</f>
        <v/>
      </c>
      <c r="AE182" s="18" t="str">
        <f>IFERROR(__xludf.DUMMYFUNCTION("if($F182="""","""",1+AD182-count(filter($S182:$S888,$S182:$S888=$S182,$T182:$T888=$T182,$V182:$V888=$V182,$W182:$W888=$W182,$R182:$R888=$R182)))"),"")</f>
        <v/>
      </c>
      <c r="AF182" s="18" t="str">
        <f t="shared" si="10"/>
        <v/>
      </c>
      <c r="AG182" s="18"/>
      <c r="AH182" s="18" t="str">
        <f t="shared" si="12"/>
        <v/>
      </c>
    </row>
    <row r="183">
      <c r="A183" s="29"/>
      <c r="B183" s="29"/>
      <c r="C183" s="29"/>
      <c r="D183" s="37"/>
      <c r="E183" s="29"/>
      <c r="F183" s="32"/>
      <c r="G183" s="32"/>
      <c r="H183" s="38"/>
      <c r="I183" s="32"/>
      <c r="J183" s="38"/>
      <c r="K183" s="32"/>
      <c r="L183" s="31"/>
      <c r="M183" s="38"/>
      <c r="N183" s="31"/>
      <c r="O183" s="18" t="str">
        <f t="shared" si="2"/>
        <v/>
      </c>
      <c r="P183" s="18" t="str">
        <f t="shared" si="3"/>
        <v/>
      </c>
      <c r="Q183" s="18" t="str">
        <f t="array" ref="Q183">if($F183="","",if($F183&lt;&gt;$F182,VLOOKUP($F183,{Index_Team!$A$2:$A$33,Index_Team!$D$2:$D$33},2,FALSE),Q182))</f>
        <v/>
      </c>
      <c r="R183" s="18" t="str">
        <f t="array" ref="R183">if($F183="","",if($F183&lt;&gt;$F182,VLOOKUP($F183,{Index_Team!$A$2:$A$33,Index_Team!$E$2:$E$33},2,FALSE),R182))</f>
        <v/>
      </c>
      <c r="S183" s="18" t="str">
        <f t="shared" ref="S183:T183" si="192">if($F183="","",if($F183&lt;&gt;$F182,0,V182))</f>
        <v/>
      </c>
      <c r="T183" s="18" t="str">
        <f t="shared" si="192"/>
        <v/>
      </c>
      <c r="U183" s="18" t="str">
        <f t="shared" si="5"/>
        <v/>
      </c>
      <c r="V183" s="18" t="str">
        <f t="shared" si="6"/>
        <v/>
      </c>
      <c r="W183" s="18" t="str">
        <f t="shared" si="7"/>
        <v/>
      </c>
      <c r="X183" s="18" t="str">
        <f t="shared" si="8"/>
        <v/>
      </c>
      <c r="Y183" s="18" t="str">
        <f t="shared" si="9"/>
        <v/>
      </c>
      <c r="Z183" s="18" t="str">
        <f>IFERROR(__xludf.DUMMYFUNCTION("if($F183="""","""",count(filter($S$2:$S888,$S$2:$S888=$S183,$T$2:$T888=$T183,$V$2:$V888=$V183,$W$2:$W888=$W183)))"),"")</f>
        <v/>
      </c>
      <c r="AA183" s="18" t="str">
        <f>IFERROR(__xludf.DUMMYFUNCTION("if($F183="""","""",1+Z183-count(filter($S183:$S888,$S183:$S888=$S183,$T183:$T888=$T183,$V183:$V888=$V183,$W183:$W888=$W183)))"),"")</f>
        <v/>
      </c>
      <c r="AB183" s="18" t="str">
        <f>IFERROR(__xludf.DUMMYFUNCTION("if($F183="""","""",count(filter($S$2:$S888,$S$2:$S888=$S183,$T$2:$T888=$T183,$V$2:$V888=$V183,$W$2:$W888=$W183,$Q$2:$Q888=$Q183)))"),"")</f>
        <v/>
      </c>
      <c r="AC183" s="18" t="str">
        <f>IFERROR(__xludf.DUMMYFUNCTION("if($F183="""","""",1+AB183-count(filter($S183:$S888,$S183:$S888=$S183,$T183:$T888=$T183,$V183:$V888=$V183,$W183:$W888=$W183,$Q183:$Q888=$Q183)))"),"")</f>
        <v/>
      </c>
      <c r="AD183" s="18" t="str">
        <f>IFERROR(__xludf.DUMMYFUNCTION("if($F183="""","""",count(filter($S$2:$S888,$S$2:$S888=$S183,$T$2:$T888=$T183,$V$2:$V888=$V183,$W$2:$W888=$W183,$R$2:$R888=$R183)))"),"")</f>
        <v/>
      </c>
      <c r="AE183" s="18" t="str">
        <f>IFERROR(__xludf.DUMMYFUNCTION("if($F183="""","""",1+AD183-count(filter($S183:$S888,$S183:$S888=$S183,$T183:$T888=$T183,$V183:$V888=$V183,$W183:$W888=$W183,$R183:$R888=$R183)))"),"")</f>
        <v/>
      </c>
      <c r="AF183" s="18" t="str">
        <f t="shared" si="10"/>
        <v/>
      </c>
      <c r="AG183" s="18"/>
      <c r="AH183" s="18" t="str">
        <f t="shared" si="12"/>
        <v/>
      </c>
    </row>
    <row r="184">
      <c r="A184" s="29"/>
      <c r="B184" s="29"/>
      <c r="C184" s="29"/>
      <c r="D184" s="37"/>
      <c r="E184" s="29"/>
      <c r="F184" s="32"/>
      <c r="G184" s="32"/>
      <c r="H184" s="38"/>
      <c r="I184" s="32"/>
      <c r="J184" s="38"/>
      <c r="K184" s="32"/>
      <c r="L184" s="31"/>
      <c r="M184" s="38"/>
      <c r="N184" s="31"/>
      <c r="O184" s="18" t="str">
        <f t="shared" si="2"/>
        <v/>
      </c>
      <c r="P184" s="18" t="str">
        <f t="shared" si="3"/>
        <v/>
      </c>
      <c r="Q184" s="18" t="str">
        <f t="array" ref="Q184">if($F184="","",if($F184&lt;&gt;$F183,VLOOKUP($F184,{Index_Team!$A$2:$A$33,Index_Team!$D$2:$D$33},2,FALSE),Q183))</f>
        <v/>
      </c>
      <c r="R184" s="18" t="str">
        <f t="array" ref="R184">if($F184="","",if($F184&lt;&gt;$F183,VLOOKUP($F184,{Index_Team!$A$2:$A$33,Index_Team!$E$2:$E$33},2,FALSE),R183))</f>
        <v/>
      </c>
      <c r="S184" s="18" t="str">
        <f t="shared" ref="S184:T184" si="193">if($F184="","",if($F184&lt;&gt;$F183,0,V183))</f>
        <v/>
      </c>
      <c r="T184" s="18" t="str">
        <f t="shared" si="193"/>
        <v/>
      </c>
      <c r="U184" s="18" t="str">
        <f t="shared" si="5"/>
        <v/>
      </c>
      <c r="V184" s="18" t="str">
        <f t="shared" si="6"/>
        <v/>
      </c>
      <c r="W184" s="18" t="str">
        <f t="shared" si="7"/>
        <v/>
      </c>
      <c r="X184" s="18" t="str">
        <f t="shared" si="8"/>
        <v/>
      </c>
      <c r="Y184" s="18" t="str">
        <f t="shared" si="9"/>
        <v/>
      </c>
      <c r="Z184" s="18" t="str">
        <f>IFERROR(__xludf.DUMMYFUNCTION("if($F184="""","""",count(filter($S$2:$S888,$S$2:$S888=$S184,$T$2:$T888=$T184,$V$2:$V888=$V184,$W$2:$W888=$W184)))"),"")</f>
        <v/>
      </c>
      <c r="AA184" s="18" t="str">
        <f>IFERROR(__xludf.DUMMYFUNCTION("if($F184="""","""",1+Z184-count(filter($S184:$S888,$S184:$S888=$S184,$T184:$T888=$T184,$V184:$V888=$V184,$W184:$W888=$W184)))"),"")</f>
        <v/>
      </c>
      <c r="AB184" s="18" t="str">
        <f>IFERROR(__xludf.DUMMYFUNCTION("if($F184="""","""",count(filter($S$2:$S888,$S$2:$S888=$S184,$T$2:$T888=$T184,$V$2:$V888=$V184,$W$2:$W888=$W184,$Q$2:$Q888=$Q184)))"),"")</f>
        <v/>
      </c>
      <c r="AC184" s="18" t="str">
        <f>IFERROR(__xludf.DUMMYFUNCTION("if($F184="""","""",1+AB184-count(filter($S184:$S888,$S184:$S888=$S184,$T184:$T888=$T184,$V184:$V888=$V184,$W184:$W888=$W184,$Q184:$Q888=$Q184)))"),"")</f>
        <v/>
      </c>
      <c r="AD184" s="18" t="str">
        <f>IFERROR(__xludf.DUMMYFUNCTION("if($F184="""","""",count(filter($S$2:$S888,$S$2:$S888=$S184,$T$2:$T888=$T184,$V$2:$V888=$V184,$W$2:$W888=$W184,$R$2:$R888=$R184)))"),"")</f>
        <v/>
      </c>
      <c r="AE184" s="18" t="str">
        <f>IFERROR(__xludf.DUMMYFUNCTION("if($F184="""","""",1+AD184-count(filter($S184:$S888,$S184:$S888=$S184,$T184:$T888=$T184,$V184:$V888=$V184,$W184:$W888=$W184,$R184:$R888=$R184)))"),"")</f>
        <v/>
      </c>
      <c r="AF184" s="18" t="str">
        <f t="shared" si="10"/>
        <v/>
      </c>
      <c r="AG184" s="18"/>
      <c r="AH184" s="18" t="str">
        <f t="shared" si="12"/>
        <v/>
      </c>
    </row>
    <row r="185">
      <c r="A185" s="29"/>
      <c r="B185" s="29"/>
      <c r="C185" s="29"/>
      <c r="D185" s="37"/>
      <c r="E185" s="29"/>
      <c r="F185" s="32"/>
      <c r="G185" s="32"/>
      <c r="H185" s="38"/>
      <c r="I185" s="32"/>
      <c r="J185" s="38"/>
      <c r="K185" s="32"/>
      <c r="L185" s="31"/>
      <c r="M185" s="38"/>
      <c r="N185" s="31"/>
      <c r="O185" s="18" t="str">
        <f t="shared" si="2"/>
        <v/>
      </c>
      <c r="P185" s="18" t="str">
        <f t="shared" si="3"/>
        <v/>
      </c>
      <c r="Q185" s="18" t="str">
        <f t="array" ref="Q185">if($F185="","",if($F185&lt;&gt;$F184,VLOOKUP($F185,{Index_Team!$A$2:$A$33,Index_Team!$D$2:$D$33},2,FALSE),Q184))</f>
        <v/>
      </c>
      <c r="R185" s="18" t="str">
        <f t="array" ref="R185">if($F185="","",if($F185&lt;&gt;$F184,VLOOKUP($F185,{Index_Team!$A$2:$A$33,Index_Team!$E$2:$E$33},2,FALSE),R184))</f>
        <v/>
      </c>
      <c r="S185" s="18" t="str">
        <f t="shared" ref="S185:T185" si="194">if($F185="","",if($F185&lt;&gt;$F184,0,V184))</f>
        <v/>
      </c>
      <c r="T185" s="18" t="str">
        <f t="shared" si="194"/>
        <v/>
      </c>
      <c r="U185" s="18" t="str">
        <f t="shared" si="5"/>
        <v/>
      </c>
      <c r="V185" s="18" t="str">
        <f t="shared" si="6"/>
        <v/>
      </c>
      <c r="W185" s="18" t="str">
        <f t="shared" si="7"/>
        <v/>
      </c>
      <c r="X185" s="18" t="str">
        <f t="shared" si="8"/>
        <v/>
      </c>
      <c r="Y185" s="18" t="str">
        <f t="shared" si="9"/>
        <v/>
      </c>
      <c r="Z185" s="18" t="str">
        <f>IFERROR(__xludf.DUMMYFUNCTION("if($F185="""","""",count(filter($S$2:$S888,$S$2:$S888=$S185,$T$2:$T888=$T185,$V$2:$V888=$V185,$W$2:$W888=$W185)))"),"")</f>
        <v/>
      </c>
      <c r="AA185" s="18" t="str">
        <f>IFERROR(__xludf.DUMMYFUNCTION("if($F185="""","""",1+Z185-count(filter($S185:$S888,$S185:$S888=$S185,$T185:$T888=$T185,$V185:$V888=$V185,$W185:$W888=$W185)))"),"")</f>
        <v/>
      </c>
      <c r="AB185" s="18" t="str">
        <f>IFERROR(__xludf.DUMMYFUNCTION("if($F185="""","""",count(filter($S$2:$S888,$S$2:$S888=$S185,$T$2:$T888=$T185,$V$2:$V888=$V185,$W$2:$W888=$W185,$Q$2:$Q888=$Q185)))"),"")</f>
        <v/>
      </c>
      <c r="AC185" s="18" t="str">
        <f>IFERROR(__xludf.DUMMYFUNCTION("if($F185="""","""",1+AB185-count(filter($S185:$S888,$S185:$S888=$S185,$T185:$T888=$T185,$V185:$V888=$V185,$W185:$W888=$W185,$Q185:$Q888=$Q185)))"),"")</f>
        <v/>
      </c>
      <c r="AD185" s="18" t="str">
        <f>IFERROR(__xludf.DUMMYFUNCTION("if($F185="""","""",count(filter($S$2:$S888,$S$2:$S888=$S185,$T$2:$T888=$T185,$V$2:$V888=$V185,$W$2:$W888=$W185,$R$2:$R888=$R185)))"),"")</f>
        <v/>
      </c>
      <c r="AE185" s="18" t="str">
        <f>IFERROR(__xludf.DUMMYFUNCTION("if($F185="""","""",1+AD185-count(filter($S185:$S888,$S185:$S888=$S185,$T185:$T888=$T185,$V185:$V888=$V185,$W185:$W888=$W185,$R185:$R888=$R185)))"),"")</f>
        <v/>
      </c>
      <c r="AF185" s="18" t="str">
        <f t="shared" si="10"/>
        <v/>
      </c>
      <c r="AG185" s="18"/>
      <c r="AH185" s="18" t="str">
        <f t="shared" si="12"/>
        <v/>
      </c>
    </row>
    <row r="186">
      <c r="A186" s="29"/>
      <c r="B186" s="29"/>
      <c r="C186" s="29"/>
      <c r="D186" s="37"/>
      <c r="E186" s="29"/>
      <c r="F186" s="32"/>
      <c r="G186" s="32"/>
      <c r="H186" s="38"/>
      <c r="I186" s="32"/>
      <c r="J186" s="38"/>
      <c r="K186" s="32"/>
      <c r="L186" s="31"/>
      <c r="M186" s="38"/>
      <c r="N186" s="31"/>
      <c r="O186" s="18" t="str">
        <f t="shared" si="2"/>
        <v/>
      </c>
      <c r="P186" s="18" t="str">
        <f t="shared" si="3"/>
        <v/>
      </c>
      <c r="Q186" s="18" t="str">
        <f t="array" ref="Q186">if($F186="","",if($F186&lt;&gt;$F185,VLOOKUP($F186,{Index_Team!$A$2:$A$33,Index_Team!$D$2:$D$33},2,FALSE),Q185))</f>
        <v/>
      </c>
      <c r="R186" s="18" t="str">
        <f t="array" ref="R186">if($F186="","",if($F186&lt;&gt;$F185,VLOOKUP($F186,{Index_Team!$A$2:$A$33,Index_Team!$E$2:$E$33},2,FALSE),R185))</f>
        <v/>
      </c>
      <c r="S186" s="18" t="str">
        <f t="shared" ref="S186:T186" si="195">if($F186="","",if($F186&lt;&gt;$F185,0,V185))</f>
        <v/>
      </c>
      <c r="T186" s="18" t="str">
        <f t="shared" si="195"/>
        <v/>
      </c>
      <c r="U186" s="18" t="str">
        <f t="shared" si="5"/>
        <v/>
      </c>
      <c r="V186" s="18" t="str">
        <f t="shared" si="6"/>
        <v/>
      </c>
      <c r="W186" s="18" t="str">
        <f t="shared" si="7"/>
        <v/>
      </c>
      <c r="X186" s="18" t="str">
        <f t="shared" si="8"/>
        <v/>
      </c>
      <c r="Y186" s="18" t="str">
        <f t="shared" si="9"/>
        <v/>
      </c>
      <c r="Z186" s="18" t="str">
        <f>IFERROR(__xludf.DUMMYFUNCTION("if($F186="""","""",count(filter($S$2:$S888,$S$2:$S888=$S186,$T$2:$T888=$T186,$V$2:$V888=$V186,$W$2:$W888=$W186)))"),"")</f>
        <v/>
      </c>
      <c r="AA186" s="18" t="str">
        <f>IFERROR(__xludf.DUMMYFUNCTION("if($F186="""","""",1+Z186-count(filter($S186:$S888,$S186:$S888=$S186,$T186:$T888=$T186,$V186:$V888=$V186,$W186:$W888=$W186)))"),"")</f>
        <v/>
      </c>
      <c r="AB186" s="18" t="str">
        <f>IFERROR(__xludf.DUMMYFUNCTION("if($F186="""","""",count(filter($S$2:$S888,$S$2:$S888=$S186,$T$2:$T888=$T186,$V$2:$V888=$V186,$W$2:$W888=$W186,$Q$2:$Q888=$Q186)))"),"")</f>
        <v/>
      </c>
      <c r="AC186" s="18" t="str">
        <f>IFERROR(__xludf.DUMMYFUNCTION("if($F186="""","""",1+AB186-count(filter($S186:$S888,$S186:$S888=$S186,$T186:$T888=$T186,$V186:$V888=$V186,$W186:$W888=$W186,$Q186:$Q888=$Q186)))"),"")</f>
        <v/>
      </c>
      <c r="AD186" s="18" t="str">
        <f>IFERROR(__xludf.DUMMYFUNCTION("if($F186="""","""",count(filter($S$2:$S888,$S$2:$S888=$S186,$T$2:$T888=$T186,$V$2:$V888=$V186,$W$2:$W888=$W186,$R$2:$R888=$R186)))"),"")</f>
        <v/>
      </c>
      <c r="AE186" s="18" t="str">
        <f>IFERROR(__xludf.DUMMYFUNCTION("if($F186="""","""",1+AD186-count(filter($S186:$S888,$S186:$S888=$S186,$T186:$T888=$T186,$V186:$V888=$V186,$W186:$W888=$W186,$R186:$R888=$R186)))"),"")</f>
        <v/>
      </c>
      <c r="AF186" s="18" t="str">
        <f t="shared" si="10"/>
        <v/>
      </c>
      <c r="AG186" s="18"/>
      <c r="AH186" s="18" t="str">
        <f t="shared" si="12"/>
        <v/>
      </c>
    </row>
    <row r="187">
      <c r="A187" s="29"/>
      <c r="B187" s="29"/>
      <c r="C187" s="29"/>
      <c r="D187" s="37"/>
      <c r="E187" s="29"/>
      <c r="F187" s="30"/>
      <c r="G187" s="30"/>
      <c r="H187" s="38"/>
      <c r="I187" s="30"/>
      <c r="J187" s="38"/>
      <c r="K187" s="32"/>
      <c r="L187" s="31"/>
      <c r="M187" s="31"/>
      <c r="N187" s="31"/>
      <c r="O187" s="18" t="str">
        <f t="shared" si="2"/>
        <v/>
      </c>
      <c r="P187" s="18" t="str">
        <f t="shared" si="3"/>
        <v/>
      </c>
      <c r="Q187" s="18" t="str">
        <f t="array" ref="Q187">if($F187="","",if($F187&lt;&gt;$F186,VLOOKUP($F187,{Index_Team!$A$2:$A$33,Index_Team!$D$2:$D$33},2,FALSE),Q186))</f>
        <v/>
      </c>
      <c r="R187" s="18" t="str">
        <f t="array" ref="R187">if($F187="","",if($F187&lt;&gt;$F186,VLOOKUP($F187,{Index_Team!$A$2:$A$33,Index_Team!$E$2:$E$33},2,FALSE),R186))</f>
        <v/>
      </c>
      <c r="S187" s="18" t="str">
        <f t="shared" ref="S187:T187" si="196">if($F187="","",if($F187&lt;&gt;$F186,0,V186))</f>
        <v/>
      </c>
      <c r="T187" s="18" t="str">
        <f t="shared" si="196"/>
        <v/>
      </c>
      <c r="U187" s="18" t="str">
        <f t="shared" si="5"/>
        <v/>
      </c>
      <c r="V187" s="18" t="str">
        <f t="shared" si="6"/>
        <v/>
      </c>
      <c r="W187" s="18" t="str">
        <f t="shared" si="7"/>
        <v/>
      </c>
      <c r="X187" s="18" t="str">
        <f t="shared" si="8"/>
        <v/>
      </c>
      <c r="Y187" s="18" t="str">
        <f t="shared" si="9"/>
        <v/>
      </c>
      <c r="Z187" s="18" t="str">
        <f>IFERROR(__xludf.DUMMYFUNCTION("if($F187="""","""",count(filter($S$2:$S888,$S$2:$S888=$S187,$T$2:$T888=$T187,$V$2:$V888=$V187,$W$2:$W888=$W187)))"),"")</f>
        <v/>
      </c>
      <c r="AA187" s="18" t="str">
        <f>IFERROR(__xludf.DUMMYFUNCTION("if($F187="""","""",1+Z187-count(filter($S187:$S888,$S187:$S888=$S187,$T187:$T888=$T187,$V187:$V888=$V187,$W187:$W888=$W187)))"),"")</f>
        <v/>
      </c>
      <c r="AB187" s="18" t="str">
        <f>IFERROR(__xludf.DUMMYFUNCTION("if($F187="""","""",count(filter($S$2:$S888,$S$2:$S888=$S187,$T$2:$T888=$T187,$V$2:$V888=$V187,$W$2:$W888=$W187,$Q$2:$Q888=$Q187)))"),"")</f>
        <v/>
      </c>
      <c r="AC187" s="18" t="str">
        <f>IFERROR(__xludf.DUMMYFUNCTION("if($F187="""","""",1+AB187-count(filter($S187:$S888,$S187:$S888=$S187,$T187:$T888=$T187,$V187:$V888=$V187,$W187:$W888=$W187,$Q187:$Q888=$Q187)))"),"")</f>
        <v/>
      </c>
      <c r="AD187" s="18" t="str">
        <f>IFERROR(__xludf.DUMMYFUNCTION("if($F187="""","""",count(filter($S$2:$S888,$S$2:$S888=$S187,$T$2:$T888=$T187,$V$2:$V888=$V187,$W$2:$W888=$W187,$R$2:$R888=$R187)))"),"")</f>
        <v/>
      </c>
      <c r="AE187" s="18" t="str">
        <f>IFERROR(__xludf.DUMMYFUNCTION("if($F187="""","""",1+AD187-count(filter($S187:$S888,$S187:$S888=$S187,$T187:$T888=$T187,$V187:$V888=$V187,$W187:$W888=$W187,$R187:$R888=$R187)))"),"")</f>
        <v/>
      </c>
      <c r="AF187" s="18" t="str">
        <f t="shared" si="10"/>
        <v/>
      </c>
      <c r="AG187" s="18"/>
      <c r="AH187" s="18" t="str">
        <f t="shared" si="12"/>
        <v/>
      </c>
    </row>
    <row r="188">
      <c r="A188" s="29"/>
      <c r="B188" s="29"/>
      <c r="C188" s="29"/>
      <c r="D188" s="37"/>
      <c r="E188" s="29"/>
      <c r="F188" s="30"/>
      <c r="G188" s="30"/>
      <c r="H188" s="38"/>
      <c r="I188" s="30"/>
      <c r="J188" s="38"/>
      <c r="K188" s="32"/>
      <c r="L188" s="31"/>
      <c r="M188" s="31"/>
      <c r="N188" s="31"/>
      <c r="O188" s="18" t="str">
        <f t="shared" si="2"/>
        <v/>
      </c>
      <c r="P188" s="18" t="str">
        <f t="shared" si="3"/>
        <v/>
      </c>
      <c r="Q188" s="18" t="str">
        <f t="array" ref="Q188">if($F188="","",if($F188&lt;&gt;$F187,VLOOKUP($F188,{Index_Team!$A$2:$A$33,Index_Team!$D$2:$D$33},2,FALSE),Q187))</f>
        <v/>
      </c>
      <c r="R188" s="18" t="str">
        <f t="array" ref="R188">if($F188="","",if($F188&lt;&gt;$F187,VLOOKUP($F188,{Index_Team!$A$2:$A$33,Index_Team!$E$2:$E$33},2,FALSE),R187))</f>
        <v/>
      </c>
      <c r="S188" s="18" t="str">
        <f t="shared" ref="S188:T188" si="197">if($F188="","",if($F188&lt;&gt;$F187,0,V187))</f>
        <v/>
      </c>
      <c r="T188" s="18" t="str">
        <f t="shared" si="197"/>
        <v/>
      </c>
      <c r="U188" s="18" t="str">
        <f t="shared" si="5"/>
        <v/>
      </c>
      <c r="V188" s="18" t="str">
        <f t="shared" si="6"/>
        <v/>
      </c>
      <c r="W188" s="18" t="str">
        <f t="shared" si="7"/>
        <v/>
      </c>
      <c r="X188" s="18" t="str">
        <f t="shared" si="8"/>
        <v/>
      </c>
      <c r="Y188" s="18" t="str">
        <f t="shared" si="9"/>
        <v/>
      </c>
      <c r="Z188" s="18" t="str">
        <f>IFERROR(__xludf.DUMMYFUNCTION("if($F188="""","""",count(filter($S$2:$S888,$S$2:$S888=$S188,$T$2:$T888=$T188,$V$2:$V888=$V188,$W$2:$W888=$W188)))"),"")</f>
        <v/>
      </c>
      <c r="AA188" s="18" t="str">
        <f>IFERROR(__xludf.DUMMYFUNCTION("if($F188="""","""",1+Z188-count(filter($S188:$S888,$S188:$S888=$S188,$T188:$T888=$T188,$V188:$V888=$V188,$W188:$W888=$W188)))"),"")</f>
        <v/>
      </c>
      <c r="AB188" s="18" t="str">
        <f>IFERROR(__xludf.DUMMYFUNCTION("if($F188="""","""",count(filter($S$2:$S888,$S$2:$S888=$S188,$T$2:$T888=$T188,$V$2:$V888=$V188,$W$2:$W888=$W188,$Q$2:$Q888=$Q188)))"),"")</f>
        <v/>
      </c>
      <c r="AC188" s="18" t="str">
        <f>IFERROR(__xludf.DUMMYFUNCTION("if($F188="""","""",1+AB188-count(filter($S188:$S888,$S188:$S888=$S188,$T188:$T888=$T188,$V188:$V888=$V188,$W188:$W888=$W188,$Q188:$Q888=$Q188)))"),"")</f>
        <v/>
      </c>
      <c r="AD188" s="18" t="str">
        <f>IFERROR(__xludf.DUMMYFUNCTION("if($F188="""","""",count(filter($S$2:$S888,$S$2:$S888=$S188,$T$2:$T888=$T188,$V$2:$V888=$V188,$W$2:$W888=$W188,$R$2:$R888=$R188)))"),"")</f>
        <v/>
      </c>
      <c r="AE188" s="18" t="str">
        <f>IFERROR(__xludf.DUMMYFUNCTION("if($F188="""","""",1+AD188-count(filter($S188:$S888,$S188:$S888=$S188,$T188:$T888=$T188,$V188:$V888=$V188,$W188:$W888=$W188,$R188:$R888=$R188)))"),"")</f>
        <v/>
      </c>
      <c r="AF188" s="18" t="str">
        <f t="shared" si="10"/>
        <v/>
      </c>
      <c r="AG188" s="18"/>
      <c r="AH188" s="18" t="str">
        <f t="shared" si="12"/>
        <v/>
      </c>
    </row>
    <row r="189">
      <c r="A189" s="29"/>
      <c r="B189" s="29"/>
      <c r="C189" s="29"/>
      <c r="D189" s="37"/>
      <c r="E189" s="29"/>
      <c r="F189" s="30"/>
      <c r="G189" s="30"/>
      <c r="H189" s="38"/>
      <c r="I189" s="30"/>
      <c r="J189" s="38"/>
      <c r="K189" s="32"/>
      <c r="L189" s="31"/>
      <c r="M189" s="31"/>
      <c r="N189" s="31"/>
      <c r="O189" s="18" t="str">
        <f t="shared" si="2"/>
        <v/>
      </c>
      <c r="P189" s="18" t="str">
        <f t="shared" si="3"/>
        <v/>
      </c>
      <c r="Q189" s="18" t="str">
        <f t="array" ref="Q189">if($F189="","",if($F189&lt;&gt;$F188,VLOOKUP($F189,{Index_Team!$A$2:$A$33,Index_Team!$D$2:$D$33},2,FALSE),Q188))</f>
        <v/>
      </c>
      <c r="R189" s="18" t="str">
        <f t="array" ref="R189">if($F189="","",if($F189&lt;&gt;$F188,VLOOKUP($F189,{Index_Team!$A$2:$A$33,Index_Team!$E$2:$E$33},2,FALSE),R188))</f>
        <v/>
      </c>
      <c r="S189" s="18" t="str">
        <f t="shared" ref="S189:T189" si="198">if($F189="","",if($F189&lt;&gt;$F188,0,V188))</f>
        <v/>
      </c>
      <c r="T189" s="18" t="str">
        <f t="shared" si="198"/>
        <v/>
      </c>
      <c r="U189" s="18" t="str">
        <f t="shared" si="5"/>
        <v/>
      </c>
      <c r="V189" s="18" t="str">
        <f t="shared" si="6"/>
        <v/>
      </c>
      <c r="W189" s="18" t="str">
        <f t="shared" si="7"/>
        <v/>
      </c>
      <c r="X189" s="18" t="str">
        <f t="shared" si="8"/>
        <v/>
      </c>
      <c r="Y189" s="18" t="str">
        <f t="shared" si="9"/>
        <v/>
      </c>
      <c r="Z189" s="18" t="str">
        <f>IFERROR(__xludf.DUMMYFUNCTION("if($F189="""","""",count(filter($S$2:$S888,$S$2:$S888=$S189,$T$2:$T888=$T189,$V$2:$V888=$V189,$W$2:$W888=$W189)))"),"")</f>
        <v/>
      </c>
      <c r="AA189" s="18" t="str">
        <f>IFERROR(__xludf.DUMMYFUNCTION("if($F189="""","""",1+Z189-count(filter($S189:$S888,$S189:$S888=$S189,$T189:$T888=$T189,$V189:$V888=$V189,$W189:$W888=$W189)))"),"")</f>
        <v/>
      </c>
      <c r="AB189" s="18" t="str">
        <f>IFERROR(__xludf.DUMMYFUNCTION("if($F189="""","""",count(filter($S$2:$S888,$S$2:$S888=$S189,$T$2:$T888=$T189,$V$2:$V888=$V189,$W$2:$W888=$W189,$Q$2:$Q888=$Q189)))"),"")</f>
        <v/>
      </c>
      <c r="AC189" s="18" t="str">
        <f>IFERROR(__xludf.DUMMYFUNCTION("if($F189="""","""",1+AB189-count(filter($S189:$S888,$S189:$S888=$S189,$T189:$T888=$T189,$V189:$V888=$V189,$W189:$W888=$W189,$Q189:$Q888=$Q189)))"),"")</f>
        <v/>
      </c>
      <c r="AD189" s="18" t="str">
        <f>IFERROR(__xludf.DUMMYFUNCTION("if($F189="""","""",count(filter($S$2:$S888,$S$2:$S888=$S189,$T$2:$T888=$T189,$V$2:$V888=$V189,$W$2:$W888=$W189,$R$2:$R888=$R189)))"),"")</f>
        <v/>
      </c>
      <c r="AE189" s="18" t="str">
        <f>IFERROR(__xludf.DUMMYFUNCTION("if($F189="""","""",1+AD189-count(filter($S189:$S888,$S189:$S888=$S189,$T189:$T888=$T189,$V189:$V888=$V189,$W189:$W888=$W189,$R189:$R888=$R189)))"),"")</f>
        <v/>
      </c>
      <c r="AF189" s="18" t="str">
        <f t="shared" si="10"/>
        <v/>
      </c>
      <c r="AG189" s="18"/>
      <c r="AH189" s="18" t="str">
        <f t="shared" si="12"/>
        <v/>
      </c>
    </row>
    <row r="190">
      <c r="A190" s="29"/>
      <c r="B190" s="29"/>
      <c r="C190" s="29"/>
      <c r="D190" s="37"/>
      <c r="E190" s="29"/>
      <c r="F190" s="30"/>
      <c r="G190" s="30"/>
      <c r="H190" s="38"/>
      <c r="I190" s="30"/>
      <c r="J190" s="38"/>
      <c r="K190" s="32"/>
      <c r="L190" s="31"/>
      <c r="M190" s="31"/>
      <c r="N190" s="31"/>
      <c r="O190" s="18" t="str">
        <f t="shared" si="2"/>
        <v/>
      </c>
      <c r="P190" s="18" t="str">
        <f t="shared" si="3"/>
        <v/>
      </c>
      <c r="Q190" s="18" t="str">
        <f t="array" ref="Q190">if($F190="","",if($F190&lt;&gt;$F189,VLOOKUP($F190,{Index_Team!$A$2:$A$33,Index_Team!$D$2:$D$33},2,FALSE),Q189))</f>
        <v/>
      </c>
      <c r="R190" s="18" t="str">
        <f t="array" ref="R190">if($F190="","",if($F190&lt;&gt;$F189,VLOOKUP($F190,{Index_Team!$A$2:$A$33,Index_Team!$E$2:$E$33},2,FALSE),R189))</f>
        <v/>
      </c>
      <c r="S190" s="18" t="str">
        <f t="shared" ref="S190:T190" si="199">if($F190="","",if($F190&lt;&gt;$F189,0,V189))</f>
        <v/>
      </c>
      <c r="T190" s="18" t="str">
        <f t="shared" si="199"/>
        <v/>
      </c>
      <c r="U190" s="18" t="str">
        <f t="shared" si="5"/>
        <v/>
      </c>
      <c r="V190" s="18" t="str">
        <f t="shared" si="6"/>
        <v/>
      </c>
      <c r="W190" s="18" t="str">
        <f t="shared" si="7"/>
        <v/>
      </c>
      <c r="X190" s="18" t="str">
        <f t="shared" si="8"/>
        <v/>
      </c>
      <c r="Y190" s="18" t="str">
        <f t="shared" si="9"/>
        <v/>
      </c>
      <c r="Z190" s="18" t="str">
        <f>IFERROR(__xludf.DUMMYFUNCTION("if($F190="""","""",count(filter($S$2:$S888,$S$2:$S888=$S190,$T$2:$T888=$T190,$V$2:$V888=$V190,$W$2:$W888=$W190)))"),"")</f>
        <v/>
      </c>
      <c r="AA190" s="18" t="str">
        <f>IFERROR(__xludf.DUMMYFUNCTION("if($F190="""","""",1+Z190-count(filter($S190:$S888,$S190:$S888=$S190,$T190:$T888=$T190,$V190:$V888=$V190,$W190:$W888=$W190)))"),"")</f>
        <v/>
      </c>
      <c r="AB190" s="18" t="str">
        <f>IFERROR(__xludf.DUMMYFUNCTION("if($F190="""","""",count(filter($S$2:$S888,$S$2:$S888=$S190,$T$2:$T888=$T190,$V$2:$V888=$V190,$W$2:$W888=$W190,$Q$2:$Q888=$Q190)))"),"")</f>
        <v/>
      </c>
      <c r="AC190" s="18" t="str">
        <f>IFERROR(__xludf.DUMMYFUNCTION("if($F190="""","""",1+AB190-count(filter($S190:$S888,$S190:$S888=$S190,$T190:$T888=$T190,$V190:$V888=$V190,$W190:$W888=$W190,$Q190:$Q888=$Q190)))"),"")</f>
        <v/>
      </c>
      <c r="AD190" s="18" t="str">
        <f>IFERROR(__xludf.DUMMYFUNCTION("if($F190="""","""",count(filter($S$2:$S888,$S$2:$S888=$S190,$T$2:$T888=$T190,$V$2:$V888=$V190,$W$2:$W888=$W190,$R$2:$R888=$R190)))"),"")</f>
        <v/>
      </c>
      <c r="AE190" s="18" t="str">
        <f>IFERROR(__xludf.DUMMYFUNCTION("if($F190="""","""",1+AD190-count(filter($S190:$S888,$S190:$S888=$S190,$T190:$T888=$T190,$V190:$V888=$V190,$W190:$W888=$W190,$R190:$R888=$R190)))"),"")</f>
        <v/>
      </c>
      <c r="AF190" s="18" t="str">
        <f t="shared" si="10"/>
        <v/>
      </c>
      <c r="AG190" s="18"/>
      <c r="AH190" s="18" t="str">
        <f t="shared" si="12"/>
        <v/>
      </c>
    </row>
    <row r="191">
      <c r="A191" s="29"/>
      <c r="B191" s="29"/>
      <c r="C191" s="29"/>
      <c r="D191" s="37"/>
      <c r="E191" s="29"/>
      <c r="F191" s="30"/>
      <c r="G191" s="30"/>
      <c r="H191" s="38"/>
      <c r="I191" s="30"/>
      <c r="J191" s="38"/>
      <c r="K191" s="32"/>
      <c r="L191" s="31"/>
      <c r="M191" s="31"/>
      <c r="N191" s="31"/>
      <c r="O191" s="18" t="str">
        <f t="shared" si="2"/>
        <v/>
      </c>
      <c r="P191" s="18" t="str">
        <f t="shared" si="3"/>
        <v/>
      </c>
      <c r="Q191" s="18" t="str">
        <f t="array" ref="Q191">if($F191="","",if($F191&lt;&gt;$F190,VLOOKUP($F191,{Index_Team!$A$2:$A$33,Index_Team!$D$2:$D$33},2,FALSE),Q190))</f>
        <v/>
      </c>
      <c r="R191" s="18" t="str">
        <f t="array" ref="R191">if($F191="","",if($F191&lt;&gt;$F190,VLOOKUP($F191,{Index_Team!$A$2:$A$33,Index_Team!$E$2:$E$33},2,FALSE),R190))</f>
        <v/>
      </c>
      <c r="S191" s="18" t="str">
        <f t="shared" ref="S191:T191" si="200">if($F191="","",if($F191&lt;&gt;$F190,0,V190))</f>
        <v/>
      </c>
      <c r="T191" s="18" t="str">
        <f t="shared" si="200"/>
        <v/>
      </c>
      <c r="U191" s="18" t="str">
        <f t="shared" si="5"/>
        <v/>
      </c>
      <c r="V191" s="18" t="str">
        <f t="shared" si="6"/>
        <v/>
      </c>
      <c r="W191" s="18" t="str">
        <f t="shared" si="7"/>
        <v/>
      </c>
      <c r="X191" s="18" t="str">
        <f t="shared" si="8"/>
        <v/>
      </c>
      <c r="Y191" s="18" t="str">
        <f t="shared" si="9"/>
        <v/>
      </c>
      <c r="Z191" s="18" t="str">
        <f>IFERROR(__xludf.DUMMYFUNCTION("if($F191="""","""",count(filter($S$2:$S888,$S$2:$S888=$S191,$T$2:$T888=$T191,$V$2:$V888=$V191,$W$2:$W888=$W191)))"),"")</f>
        <v/>
      </c>
      <c r="AA191" s="18" t="str">
        <f>IFERROR(__xludf.DUMMYFUNCTION("if($F191="""","""",1+Z191-count(filter($S191:$S888,$S191:$S888=$S191,$T191:$T888=$T191,$V191:$V888=$V191,$W191:$W888=$W191)))"),"")</f>
        <v/>
      </c>
      <c r="AB191" s="18" t="str">
        <f>IFERROR(__xludf.DUMMYFUNCTION("if($F191="""","""",count(filter($S$2:$S888,$S$2:$S888=$S191,$T$2:$T888=$T191,$V$2:$V888=$V191,$W$2:$W888=$W191,$Q$2:$Q888=$Q191)))"),"")</f>
        <v/>
      </c>
      <c r="AC191" s="18" t="str">
        <f>IFERROR(__xludf.DUMMYFUNCTION("if($F191="""","""",1+AB191-count(filter($S191:$S888,$S191:$S888=$S191,$T191:$T888=$T191,$V191:$V888=$V191,$W191:$W888=$W191,$Q191:$Q888=$Q191)))"),"")</f>
        <v/>
      </c>
      <c r="AD191" s="18" t="str">
        <f>IFERROR(__xludf.DUMMYFUNCTION("if($F191="""","""",count(filter($S$2:$S888,$S$2:$S888=$S191,$T$2:$T888=$T191,$V$2:$V888=$V191,$W$2:$W888=$W191,$R$2:$R888=$R191)))"),"")</f>
        <v/>
      </c>
      <c r="AE191" s="18" t="str">
        <f>IFERROR(__xludf.DUMMYFUNCTION("if($F191="""","""",1+AD191-count(filter($S191:$S888,$S191:$S888=$S191,$T191:$T888=$T191,$V191:$V888=$V191,$W191:$W888=$W191,$R191:$R888=$R191)))"),"")</f>
        <v/>
      </c>
      <c r="AF191" s="18" t="str">
        <f t="shared" si="10"/>
        <v/>
      </c>
      <c r="AG191" s="18"/>
      <c r="AH191" s="18" t="str">
        <f t="shared" si="12"/>
        <v/>
      </c>
    </row>
    <row r="192">
      <c r="A192" s="29"/>
      <c r="B192" s="29"/>
      <c r="C192" s="29"/>
      <c r="D192" s="37"/>
      <c r="E192" s="29"/>
      <c r="F192" s="30"/>
      <c r="G192" s="30"/>
      <c r="H192" s="38"/>
      <c r="I192" s="30"/>
      <c r="J192" s="38"/>
      <c r="K192" s="32"/>
      <c r="L192" s="31"/>
      <c r="M192" s="31"/>
      <c r="N192" s="31"/>
      <c r="O192" s="18" t="str">
        <f t="shared" si="2"/>
        <v/>
      </c>
      <c r="P192" s="18" t="str">
        <f t="shared" si="3"/>
        <v/>
      </c>
      <c r="Q192" s="18" t="str">
        <f t="array" ref="Q192">if($F192="","",if($F192&lt;&gt;$F191,VLOOKUP($F192,{Index_Team!$A$2:$A$33,Index_Team!$D$2:$D$33},2,FALSE),Q191))</f>
        <v/>
      </c>
      <c r="R192" s="18" t="str">
        <f t="array" ref="R192">if($F192="","",if($F192&lt;&gt;$F191,VLOOKUP($F192,{Index_Team!$A$2:$A$33,Index_Team!$E$2:$E$33},2,FALSE),R191))</f>
        <v/>
      </c>
      <c r="S192" s="18" t="str">
        <f t="shared" ref="S192:T192" si="201">if($F192="","",if($F192&lt;&gt;$F191,0,V191))</f>
        <v/>
      </c>
      <c r="T192" s="18" t="str">
        <f t="shared" si="201"/>
        <v/>
      </c>
      <c r="U192" s="18" t="str">
        <f t="shared" si="5"/>
        <v/>
      </c>
      <c r="V192" s="18" t="str">
        <f t="shared" si="6"/>
        <v/>
      </c>
      <c r="W192" s="18" t="str">
        <f t="shared" si="7"/>
        <v/>
      </c>
      <c r="X192" s="18" t="str">
        <f t="shared" si="8"/>
        <v/>
      </c>
      <c r="Y192" s="18" t="str">
        <f t="shared" si="9"/>
        <v/>
      </c>
      <c r="Z192" s="18" t="str">
        <f>IFERROR(__xludf.DUMMYFUNCTION("if($F192="""","""",count(filter($S$2:$S888,$S$2:$S888=$S192,$T$2:$T888=$T192,$V$2:$V888=$V192,$W$2:$W888=$W192)))"),"")</f>
        <v/>
      </c>
      <c r="AA192" s="18" t="str">
        <f>IFERROR(__xludf.DUMMYFUNCTION("if($F192="""","""",1+Z192-count(filter($S192:$S888,$S192:$S888=$S192,$T192:$T888=$T192,$V192:$V888=$V192,$W192:$W888=$W192)))"),"")</f>
        <v/>
      </c>
      <c r="AB192" s="18" t="str">
        <f>IFERROR(__xludf.DUMMYFUNCTION("if($F192="""","""",count(filter($S$2:$S888,$S$2:$S888=$S192,$T$2:$T888=$T192,$V$2:$V888=$V192,$W$2:$W888=$W192,$Q$2:$Q888=$Q192)))"),"")</f>
        <v/>
      </c>
      <c r="AC192" s="18" t="str">
        <f>IFERROR(__xludf.DUMMYFUNCTION("if($F192="""","""",1+AB192-count(filter($S192:$S888,$S192:$S888=$S192,$T192:$T888=$T192,$V192:$V888=$V192,$W192:$W888=$W192,$Q192:$Q888=$Q192)))"),"")</f>
        <v/>
      </c>
      <c r="AD192" s="18" t="str">
        <f>IFERROR(__xludf.DUMMYFUNCTION("if($F192="""","""",count(filter($S$2:$S888,$S$2:$S888=$S192,$T$2:$T888=$T192,$V$2:$V888=$V192,$W$2:$W888=$W192,$R$2:$R888=$R192)))"),"")</f>
        <v/>
      </c>
      <c r="AE192" s="18" t="str">
        <f>IFERROR(__xludf.DUMMYFUNCTION("if($F192="""","""",1+AD192-count(filter($S192:$S888,$S192:$S888=$S192,$T192:$T888=$T192,$V192:$V888=$V192,$W192:$W888=$W192,$R192:$R888=$R192)))"),"")</f>
        <v/>
      </c>
      <c r="AF192" s="18" t="str">
        <f t="shared" si="10"/>
        <v/>
      </c>
      <c r="AG192" s="18"/>
      <c r="AH192" s="18" t="str">
        <f t="shared" si="12"/>
        <v/>
      </c>
    </row>
    <row r="193">
      <c r="A193" s="29"/>
      <c r="B193" s="29"/>
      <c r="C193" s="29"/>
      <c r="D193" s="37"/>
      <c r="E193" s="29"/>
      <c r="F193" s="30"/>
      <c r="G193" s="30"/>
      <c r="H193" s="38"/>
      <c r="I193" s="30"/>
      <c r="J193" s="38"/>
      <c r="K193" s="32"/>
      <c r="L193" s="31"/>
      <c r="M193" s="31"/>
      <c r="N193" s="31"/>
      <c r="O193" s="18" t="str">
        <f t="shared" si="2"/>
        <v/>
      </c>
      <c r="P193" s="18" t="str">
        <f t="shared" si="3"/>
        <v/>
      </c>
      <c r="Q193" s="18" t="str">
        <f t="array" ref="Q193">if($F193="","",if($F193&lt;&gt;$F192,VLOOKUP($F193,{Index_Team!$A$2:$A$33,Index_Team!$D$2:$D$33},2,FALSE),Q192))</f>
        <v/>
      </c>
      <c r="R193" s="18" t="str">
        <f t="array" ref="R193">if($F193="","",if($F193&lt;&gt;$F192,VLOOKUP($F193,{Index_Team!$A$2:$A$33,Index_Team!$E$2:$E$33},2,FALSE),R192))</f>
        <v/>
      </c>
      <c r="S193" s="18" t="str">
        <f t="shared" ref="S193:T193" si="202">if($F193="","",if($F193&lt;&gt;$F192,0,V192))</f>
        <v/>
      </c>
      <c r="T193" s="18" t="str">
        <f t="shared" si="202"/>
        <v/>
      </c>
      <c r="U193" s="18" t="str">
        <f t="shared" si="5"/>
        <v/>
      </c>
      <c r="V193" s="18" t="str">
        <f t="shared" si="6"/>
        <v/>
      </c>
      <c r="W193" s="18" t="str">
        <f t="shared" si="7"/>
        <v/>
      </c>
      <c r="X193" s="18" t="str">
        <f t="shared" si="8"/>
        <v/>
      </c>
      <c r="Y193" s="18" t="str">
        <f t="shared" si="9"/>
        <v/>
      </c>
      <c r="Z193" s="18" t="str">
        <f>IFERROR(__xludf.DUMMYFUNCTION("if($F193="""","""",count(filter($S$2:$S888,$S$2:$S888=$S193,$T$2:$T888=$T193,$V$2:$V888=$V193,$W$2:$W888=$W193)))"),"")</f>
        <v/>
      </c>
      <c r="AA193" s="18" t="str">
        <f>IFERROR(__xludf.DUMMYFUNCTION("if($F193="""","""",1+Z193-count(filter($S193:$S888,$S193:$S888=$S193,$T193:$T888=$T193,$V193:$V888=$V193,$W193:$W888=$W193)))"),"")</f>
        <v/>
      </c>
      <c r="AB193" s="18" t="str">
        <f>IFERROR(__xludf.DUMMYFUNCTION("if($F193="""","""",count(filter($S$2:$S888,$S$2:$S888=$S193,$T$2:$T888=$T193,$V$2:$V888=$V193,$W$2:$W888=$W193,$Q$2:$Q888=$Q193)))"),"")</f>
        <v/>
      </c>
      <c r="AC193" s="18" t="str">
        <f>IFERROR(__xludf.DUMMYFUNCTION("if($F193="""","""",1+AB193-count(filter($S193:$S888,$S193:$S888=$S193,$T193:$T888=$T193,$V193:$V888=$V193,$W193:$W888=$W193,$Q193:$Q888=$Q193)))"),"")</f>
        <v/>
      </c>
      <c r="AD193" s="18" t="str">
        <f>IFERROR(__xludf.DUMMYFUNCTION("if($F193="""","""",count(filter($S$2:$S888,$S$2:$S888=$S193,$T$2:$T888=$T193,$V$2:$V888=$V193,$W$2:$W888=$W193,$R$2:$R888=$R193)))"),"")</f>
        <v/>
      </c>
      <c r="AE193" s="18" t="str">
        <f>IFERROR(__xludf.DUMMYFUNCTION("if($F193="""","""",1+AD193-count(filter($S193:$S888,$S193:$S888=$S193,$T193:$T888=$T193,$V193:$V888=$V193,$W193:$W888=$W193,$R193:$R888=$R193)))"),"")</f>
        <v/>
      </c>
      <c r="AF193" s="18" t="str">
        <f t="shared" si="10"/>
        <v/>
      </c>
      <c r="AG193" s="18"/>
      <c r="AH193" s="18" t="str">
        <f t="shared" si="12"/>
        <v/>
      </c>
    </row>
    <row r="194">
      <c r="A194" s="29"/>
      <c r="B194" s="29"/>
      <c r="C194" s="29"/>
      <c r="D194" s="37"/>
      <c r="E194" s="29"/>
      <c r="F194" s="30"/>
      <c r="G194" s="30"/>
      <c r="H194" s="38"/>
      <c r="I194" s="30"/>
      <c r="J194" s="38"/>
      <c r="K194" s="32"/>
      <c r="L194" s="31"/>
      <c r="M194" s="31"/>
      <c r="N194" s="31"/>
      <c r="O194" s="18" t="str">
        <f t="shared" si="2"/>
        <v/>
      </c>
      <c r="P194" s="18" t="str">
        <f t="shared" si="3"/>
        <v/>
      </c>
      <c r="Q194" s="18" t="str">
        <f t="array" ref="Q194">if($F194="","",if($F194&lt;&gt;$F193,VLOOKUP($F194,{Index_Team!$A$2:$A$33,Index_Team!$D$2:$D$33},2,FALSE),Q193))</f>
        <v/>
      </c>
      <c r="R194" s="18" t="str">
        <f t="array" ref="R194">if($F194="","",if($F194&lt;&gt;$F193,VLOOKUP($F194,{Index_Team!$A$2:$A$33,Index_Team!$E$2:$E$33},2,FALSE),R193))</f>
        <v/>
      </c>
      <c r="S194" s="18" t="str">
        <f t="shared" ref="S194:T194" si="203">if($F194="","",if($F194&lt;&gt;$F193,0,V193))</f>
        <v/>
      </c>
      <c r="T194" s="18" t="str">
        <f t="shared" si="203"/>
        <v/>
      </c>
      <c r="U194" s="18" t="str">
        <f t="shared" si="5"/>
        <v/>
      </c>
      <c r="V194" s="18" t="str">
        <f t="shared" si="6"/>
        <v/>
      </c>
      <c r="W194" s="18" t="str">
        <f t="shared" si="7"/>
        <v/>
      </c>
      <c r="X194" s="18" t="str">
        <f t="shared" si="8"/>
        <v/>
      </c>
      <c r="Y194" s="18" t="str">
        <f t="shared" si="9"/>
        <v/>
      </c>
      <c r="Z194" s="18" t="str">
        <f>IFERROR(__xludf.DUMMYFUNCTION("if($F194="""","""",count(filter($S$2:$S888,$S$2:$S888=$S194,$T$2:$T888=$T194,$V$2:$V888=$V194,$W$2:$W888=$W194)))"),"")</f>
        <v/>
      </c>
      <c r="AA194" s="18" t="str">
        <f>IFERROR(__xludf.DUMMYFUNCTION("if($F194="""","""",1+Z194-count(filter($S194:$S888,$S194:$S888=$S194,$T194:$T888=$T194,$V194:$V888=$V194,$W194:$W888=$W194)))"),"")</f>
        <v/>
      </c>
      <c r="AB194" s="18" t="str">
        <f>IFERROR(__xludf.DUMMYFUNCTION("if($F194="""","""",count(filter($S$2:$S888,$S$2:$S888=$S194,$T$2:$T888=$T194,$V$2:$V888=$V194,$W$2:$W888=$W194,$Q$2:$Q888=$Q194)))"),"")</f>
        <v/>
      </c>
      <c r="AC194" s="18" t="str">
        <f>IFERROR(__xludf.DUMMYFUNCTION("if($F194="""","""",1+AB194-count(filter($S194:$S888,$S194:$S888=$S194,$T194:$T888=$T194,$V194:$V888=$V194,$W194:$W888=$W194,$Q194:$Q888=$Q194)))"),"")</f>
        <v/>
      </c>
      <c r="AD194" s="18" t="str">
        <f>IFERROR(__xludf.DUMMYFUNCTION("if($F194="""","""",count(filter($S$2:$S888,$S$2:$S888=$S194,$T$2:$T888=$T194,$V$2:$V888=$V194,$W$2:$W888=$W194,$R$2:$R888=$R194)))"),"")</f>
        <v/>
      </c>
      <c r="AE194" s="18" t="str">
        <f>IFERROR(__xludf.DUMMYFUNCTION("if($F194="""","""",1+AD194-count(filter($S194:$S888,$S194:$S888=$S194,$T194:$T888=$T194,$V194:$V888=$V194,$W194:$W888=$W194,$R194:$R888=$R194)))"),"")</f>
        <v/>
      </c>
      <c r="AF194" s="18" t="str">
        <f t="shared" si="10"/>
        <v/>
      </c>
      <c r="AG194" s="18"/>
      <c r="AH194" s="18" t="str">
        <f t="shared" si="12"/>
        <v/>
      </c>
    </row>
    <row r="195">
      <c r="A195" s="29"/>
      <c r="B195" s="29"/>
      <c r="C195" s="29"/>
      <c r="D195" s="37"/>
      <c r="E195" s="29"/>
      <c r="F195" s="30"/>
      <c r="G195" s="30"/>
      <c r="H195" s="38"/>
      <c r="I195" s="30"/>
      <c r="J195" s="38"/>
      <c r="K195" s="32"/>
      <c r="L195" s="31"/>
      <c r="M195" s="31"/>
      <c r="N195" s="31"/>
      <c r="O195" s="18" t="str">
        <f t="shared" si="2"/>
        <v/>
      </c>
      <c r="P195" s="18" t="str">
        <f t="shared" si="3"/>
        <v/>
      </c>
      <c r="Q195" s="18" t="str">
        <f t="array" ref="Q195">if($F195="","",if($F195&lt;&gt;$F194,VLOOKUP($F195,{Index_Team!$A$2:$A$33,Index_Team!$D$2:$D$33},2,FALSE),Q194))</f>
        <v/>
      </c>
      <c r="R195" s="18" t="str">
        <f t="array" ref="R195">if($F195="","",if($F195&lt;&gt;$F194,VLOOKUP($F195,{Index_Team!$A$2:$A$33,Index_Team!$E$2:$E$33},2,FALSE),R194))</f>
        <v/>
      </c>
      <c r="S195" s="18" t="str">
        <f t="shared" ref="S195:T195" si="204">if($F195="","",if($F195&lt;&gt;$F194,0,V194))</f>
        <v/>
      </c>
      <c r="T195" s="18" t="str">
        <f t="shared" si="204"/>
        <v/>
      </c>
      <c r="U195" s="18" t="str">
        <f t="shared" si="5"/>
        <v/>
      </c>
      <c r="V195" s="18" t="str">
        <f t="shared" si="6"/>
        <v/>
      </c>
      <c r="W195" s="18" t="str">
        <f t="shared" si="7"/>
        <v/>
      </c>
      <c r="X195" s="18" t="str">
        <f t="shared" si="8"/>
        <v/>
      </c>
      <c r="Y195" s="18" t="str">
        <f t="shared" si="9"/>
        <v/>
      </c>
      <c r="Z195" s="18" t="str">
        <f>IFERROR(__xludf.DUMMYFUNCTION("if($F195="""","""",count(filter($S$2:$S888,$S$2:$S888=$S195,$T$2:$T888=$T195,$V$2:$V888=$V195,$W$2:$W888=$W195)))"),"")</f>
        <v/>
      </c>
      <c r="AA195" s="18" t="str">
        <f>IFERROR(__xludf.DUMMYFUNCTION("if($F195="""","""",1+Z195-count(filter($S195:$S888,$S195:$S888=$S195,$T195:$T888=$T195,$V195:$V888=$V195,$W195:$W888=$W195)))"),"")</f>
        <v/>
      </c>
      <c r="AB195" s="18" t="str">
        <f>IFERROR(__xludf.DUMMYFUNCTION("if($F195="""","""",count(filter($S$2:$S888,$S$2:$S888=$S195,$T$2:$T888=$T195,$V$2:$V888=$V195,$W$2:$W888=$W195,$Q$2:$Q888=$Q195)))"),"")</f>
        <v/>
      </c>
      <c r="AC195" s="18" t="str">
        <f>IFERROR(__xludf.DUMMYFUNCTION("if($F195="""","""",1+AB195-count(filter($S195:$S888,$S195:$S888=$S195,$T195:$T888=$T195,$V195:$V888=$V195,$W195:$W888=$W195,$Q195:$Q888=$Q195)))"),"")</f>
        <v/>
      </c>
      <c r="AD195" s="18" t="str">
        <f>IFERROR(__xludf.DUMMYFUNCTION("if($F195="""","""",count(filter($S$2:$S888,$S$2:$S888=$S195,$T$2:$T888=$T195,$V$2:$V888=$V195,$W$2:$W888=$W195,$R$2:$R888=$R195)))"),"")</f>
        <v/>
      </c>
      <c r="AE195" s="18" t="str">
        <f>IFERROR(__xludf.DUMMYFUNCTION("if($F195="""","""",1+AD195-count(filter($S195:$S888,$S195:$S888=$S195,$T195:$T888=$T195,$V195:$V888=$V195,$W195:$W888=$W195,$R195:$R888=$R195)))"),"")</f>
        <v/>
      </c>
      <c r="AF195" s="18" t="str">
        <f t="shared" si="10"/>
        <v/>
      </c>
      <c r="AG195" s="18"/>
      <c r="AH195" s="18" t="str">
        <f t="shared" si="12"/>
        <v/>
      </c>
    </row>
    <row r="196">
      <c r="A196" s="29"/>
      <c r="B196" s="29"/>
      <c r="C196" s="29"/>
      <c r="D196" s="37"/>
      <c r="E196" s="29"/>
      <c r="F196" s="30"/>
      <c r="G196" s="30"/>
      <c r="H196" s="38"/>
      <c r="I196" s="30"/>
      <c r="J196" s="38"/>
      <c r="K196" s="32"/>
      <c r="L196" s="31"/>
      <c r="M196" s="31"/>
      <c r="N196" s="31"/>
      <c r="O196" s="18" t="str">
        <f t="shared" si="2"/>
        <v/>
      </c>
      <c r="P196" s="18" t="str">
        <f t="shared" si="3"/>
        <v/>
      </c>
      <c r="Q196" s="18" t="str">
        <f t="array" ref="Q196">if($F196="","",if($F196&lt;&gt;$F195,VLOOKUP($F196,{Index_Team!$A$2:$A$33,Index_Team!$D$2:$D$33},2,FALSE),Q195))</f>
        <v/>
      </c>
      <c r="R196" s="18" t="str">
        <f t="array" ref="R196">if($F196="","",if($F196&lt;&gt;$F195,VLOOKUP($F196,{Index_Team!$A$2:$A$33,Index_Team!$E$2:$E$33},2,FALSE),R195))</f>
        <v/>
      </c>
      <c r="S196" s="18" t="str">
        <f t="shared" ref="S196:T196" si="205">if($F196="","",if($F196&lt;&gt;$F195,0,V195))</f>
        <v/>
      </c>
      <c r="T196" s="18" t="str">
        <f t="shared" si="205"/>
        <v/>
      </c>
      <c r="U196" s="18" t="str">
        <f t="shared" si="5"/>
        <v/>
      </c>
      <c r="V196" s="18" t="str">
        <f t="shared" si="6"/>
        <v/>
      </c>
      <c r="W196" s="18" t="str">
        <f t="shared" si="7"/>
        <v/>
      </c>
      <c r="X196" s="18" t="str">
        <f t="shared" si="8"/>
        <v/>
      </c>
      <c r="Y196" s="18" t="str">
        <f t="shared" si="9"/>
        <v/>
      </c>
      <c r="Z196" s="18" t="str">
        <f>IFERROR(__xludf.DUMMYFUNCTION("if($F196="""","""",count(filter($S$2:$S888,$S$2:$S888=$S196,$T$2:$T888=$T196,$V$2:$V888=$V196,$W$2:$W888=$W196)))"),"")</f>
        <v/>
      </c>
      <c r="AA196" s="18" t="str">
        <f>IFERROR(__xludf.DUMMYFUNCTION("if($F196="""","""",1+Z196-count(filter($S196:$S888,$S196:$S888=$S196,$T196:$T888=$T196,$V196:$V888=$V196,$W196:$W888=$W196)))"),"")</f>
        <v/>
      </c>
      <c r="AB196" s="18" t="str">
        <f>IFERROR(__xludf.DUMMYFUNCTION("if($F196="""","""",count(filter($S$2:$S888,$S$2:$S888=$S196,$T$2:$T888=$T196,$V$2:$V888=$V196,$W$2:$W888=$W196,$Q$2:$Q888=$Q196)))"),"")</f>
        <v/>
      </c>
      <c r="AC196" s="18" t="str">
        <f>IFERROR(__xludf.DUMMYFUNCTION("if($F196="""","""",1+AB196-count(filter($S196:$S888,$S196:$S888=$S196,$T196:$T888=$T196,$V196:$V888=$V196,$W196:$W888=$W196,$Q196:$Q888=$Q196)))"),"")</f>
        <v/>
      </c>
      <c r="AD196" s="18" t="str">
        <f>IFERROR(__xludf.DUMMYFUNCTION("if($F196="""","""",count(filter($S$2:$S888,$S$2:$S888=$S196,$T$2:$T888=$T196,$V$2:$V888=$V196,$W$2:$W888=$W196,$R$2:$R888=$R196)))"),"")</f>
        <v/>
      </c>
      <c r="AE196" s="18" t="str">
        <f>IFERROR(__xludf.DUMMYFUNCTION("if($F196="""","""",1+AD196-count(filter($S196:$S888,$S196:$S888=$S196,$T196:$T888=$T196,$V196:$V888=$V196,$W196:$W888=$W196,$R196:$R888=$R196)))"),"")</f>
        <v/>
      </c>
      <c r="AF196" s="18" t="str">
        <f t="shared" si="10"/>
        <v/>
      </c>
      <c r="AG196" s="18"/>
      <c r="AH196" s="18" t="str">
        <f t="shared" si="12"/>
        <v/>
      </c>
    </row>
    <row r="197">
      <c r="A197" s="29"/>
      <c r="B197" s="29"/>
      <c r="C197" s="29"/>
      <c r="D197" s="37"/>
      <c r="E197" s="29"/>
      <c r="F197" s="30"/>
      <c r="G197" s="30"/>
      <c r="H197" s="38"/>
      <c r="I197" s="30"/>
      <c r="J197" s="38"/>
      <c r="K197" s="32"/>
      <c r="L197" s="31"/>
      <c r="M197" s="31"/>
      <c r="N197" s="31"/>
      <c r="O197" s="18" t="str">
        <f t="shared" si="2"/>
        <v/>
      </c>
      <c r="P197" s="18" t="str">
        <f t="shared" si="3"/>
        <v/>
      </c>
      <c r="Q197" s="18" t="str">
        <f t="array" ref="Q197">if($F197="","",if($F197&lt;&gt;$F196,VLOOKUP($F197,{Index_Team!$A$2:$A$33,Index_Team!$D$2:$D$33},2,FALSE),Q196))</f>
        <v/>
      </c>
      <c r="R197" s="18" t="str">
        <f t="array" ref="R197">if($F197="","",if($F197&lt;&gt;$F196,VLOOKUP($F197,{Index_Team!$A$2:$A$33,Index_Team!$E$2:$E$33},2,FALSE),R196))</f>
        <v/>
      </c>
      <c r="S197" s="18" t="str">
        <f t="shared" ref="S197:T197" si="206">if($F197="","",if($F197&lt;&gt;$F196,0,V196))</f>
        <v/>
      </c>
      <c r="T197" s="18" t="str">
        <f t="shared" si="206"/>
        <v/>
      </c>
      <c r="U197" s="18" t="str">
        <f t="shared" si="5"/>
        <v/>
      </c>
      <c r="V197" s="18" t="str">
        <f t="shared" si="6"/>
        <v/>
      </c>
      <c r="W197" s="18" t="str">
        <f t="shared" si="7"/>
        <v/>
      </c>
      <c r="X197" s="18" t="str">
        <f t="shared" si="8"/>
        <v/>
      </c>
      <c r="Y197" s="18" t="str">
        <f t="shared" si="9"/>
        <v/>
      </c>
      <c r="Z197" s="18" t="str">
        <f>IFERROR(__xludf.DUMMYFUNCTION("if($F197="""","""",count(filter($S$2:$S888,$S$2:$S888=$S197,$T$2:$T888=$T197,$V$2:$V888=$V197,$W$2:$W888=$W197)))"),"")</f>
        <v/>
      </c>
      <c r="AA197" s="18" t="str">
        <f>IFERROR(__xludf.DUMMYFUNCTION("if($F197="""","""",1+Z197-count(filter($S197:$S888,$S197:$S888=$S197,$T197:$T888=$T197,$V197:$V888=$V197,$W197:$W888=$W197)))"),"")</f>
        <v/>
      </c>
      <c r="AB197" s="18" t="str">
        <f>IFERROR(__xludf.DUMMYFUNCTION("if($F197="""","""",count(filter($S$2:$S888,$S$2:$S888=$S197,$T$2:$T888=$T197,$V$2:$V888=$V197,$W$2:$W888=$W197,$Q$2:$Q888=$Q197)))"),"")</f>
        <v/>
      </c>
      <c r="AC197" s="18" t="str">
        <f>IFERROR(__xludf.DUMMYFUNCTION("if($F197="""","""",1+AB197-count(filter($S197:$S888,$S197:$S888=$S197,$T197:$T888=$T197,$V197:$V888=$V197,$W197:$W888=$W197,$Q197:$Q888=$Q197)))"),"")</f>
        <v/>
      </c>
      <c r="AD197" s="18" t="str">
        <f>IFERROR(__xludf.DUMMYFUNCTION("if($F197="""","""",count(filter($S$2:$S888,$S$2:$S888=$S197,$T$2:$T888=$T197,$V$2:$V888=$V197,$W$2:$W888=$W197,$R$2:$R888=$R197)))"),"")</f>
        <v/>
      </c>
      <c r="AE197" s="18" t="str">
        <f>IFERROR(__xludf.DUMMYFUNCTION("if($F197="""","""",1+AD197-count(filter($S197:$S888,$S197:$S888=$S197,$T197:$T888=$T197,$V197:$V888=$V197,$W197:$W888=$W197,$R197:$R888=$R197)))"),"")</f>
        <v/>
      </c>
      <c r="AF197" s="18" t="str">
        <f t="shared" si="10"/>
        <v/>
      </c>
      <c r="AG197" s="18"/>
      <c r="AH197" s="18" t="str">
        <f t="shared" si="12"/>
        <v/>
      </c>
    </row>
    <row r="198">
      <c r="A198" s="29"/>
      <c r="B198" s="29"/>
      <c r="C198" s="29"/>
      <c r="D198" s="37"/>
      <c r="E198" s="29"/>
      <c r="F198" s="30"/>
      <c r="G198" s="30"/>
      <c r="H198" s="38"/>
      <c r="I198" s="30"/>
      <c r="J198" s="38"/>
      <c r="K198" s="32"/>
      <c r="L198" s="31"/>
      <c r="M198" s="31"/>
      <c r="N198" s="31"/>
      <c r="O198" s="18" t="str">
        <f t="shared" si="2"/>
        <v/>
      </c>
      <c r="P198" s="18" t="str">
        <f t="shared" si="3"/>
        <v/>
      </c>
      <c r="Q198" s="18" t="str">
        <f t="array" ref="Q198">if($F198="","",if($F198&lt;&gt;$F197,VLOOKUP($F198,{Index_Team!$A$2:$A$33,Index_Team!$D$2:$D$33},2,FALSE),Q197))</f>
        <v/>
      </c>
      <c r="R198" s="18" t="str">
        <f t="array" ref="R198">if($F198="","",if($F198&lt;&gt;$F197,VLOOKUP($F198,{Index_Team!$A$2:$A$33,Index_Team!$E$2:$E$33},2,FALSE),R197))</f>
        <v/>
      </c>
      <c r="S198" s="18" t="str">
        <f t="shared" ref="S198:T198" si="207">if($F198="","",if($F198&lt;&gt;$F197,0,V197))</f>
        <v/>
      </c>
      <c r="T198" s="18" t="str">
        <f t="shared" si="207"/>
        <v/>
      </c>
      <c r="U198" s="18" t="str">
        <f t="shared" si="5"/>
        <v/>
      </c>
      <c r="V198" s="18" t="str">
        <f t="shared" si="6"/>
        <v/>
      </c>
      <c r="W198" s="18" t="str">
        <f t="shared" si="7"/>
        <v/>
      </c>
      <c r="X198" s="18" t="str">
        <f t="shared" si="8"/>
        <v/>
      </c>
      <c r="Y198" s="18" t="str">
        <f t="shared" si="9"/>
        <v/>
      </c>
      <c r="Z198" s="18" t="str">
        <f>IFERROR(__xludf.DUMMYFUNCTION("if($F198="""","""",count(filter($S$2:$S888,$S$2:$S888=$S198,$T$2:$T888=$T198,$V$2:$V888=$V198,$W$2:$W888=$W198)))"),"")</f>
        <v/>
      </c>
      <c r="AA198" s="18" t="str">
        <f>IFERROR(__xludf.DUMMYFUNCTION("if($F198="""","""",1+Z198-count(filter($S198:$S888,$S198:$S888=$S198,$T198:$T888=$T198,$V198:$V888=$V198,$W198:$W888=$W198)))"),"")</f>
        <v/>
      </c>
      <c r="AB198" s="18" t="str">
        <f>IFERROR(__xludf.DUMMYFUNCTION("if($F198="""","""",count(filter($S$2:$S888,$S$2:$S888=$S198,$T$2:$T888=$T198,$V$2:$V888=$V198,$W$2:$W888=$W198,$Q$2:$Q888=$Q198)))"),"")</f>
        <v/>
      </c>
      <c r="AC198" s="18" t="str">
        <f>IFERROR(__xludf.DUMMYFUNCTION("if($F198="""","""",1+AB198-count(filter($S198:$S888,$S198:$S888=$S198,$T198:$T888=$T198,$V198:$V888=$V198,$W198:$W888=$W198,$Q198:$Q888=$Q198)))"),"")</f>
        <v/>
      </c>
      <c r="AD198" s="18" t="str">
        <f>IFERROR(__xludf.DUMMYFUNCTION("if($F198="""","""",count(filter($S$2:$S888,$S$2:$S888=$S198,$T$2:$T888=$T198,$V$2:$V888=$V198,$W$2:$W888=$W198,$R$2:$R888=$R198)))"),"")</f>
        <v/>
      </c>
      <c r="AE198" s="18" t="str">
        <f>IFERROR(__xludf.DUMMYFUNCTION("if($F198="""","""",1+AD198-count(filter($S198:$S888,$S198:$S888=$S198,$T198:$T888=$T198,$V198:$V888=$V198,$W198:$W888=$W198,$R198:$R888=$R198)))"),"")</f>
        <v/>
      </c>
      <c r="AF198" s="18" t="str">
        <f t="shared" si="10"/>
        <v/>
      </c>
      <c r="AG198" s="18"/>
      <c r="AH198" s="18" t="str">
        <f t="shared" si="12"/>
        <v/>
      </c>
    </row>
    <row r="199">
      <c r="A199" s="29"/>
      <c r="B199" s="29"/>
      <c r="C199" s="29"/>
      <c r="D199" s="37"/>
      <c r="E199" s="29"/>
      <c r="F199" s="30"/>
      <c r="G199" s="30"/>
      <c r="H199" s="38"/>
      <c r="I199" s="30"/>
      <c r="J199" s="38"/>
      <c r="K199" s="32"/>
      <c r="L199" s="31"/>
      <c r="M199" s="31"/>
      <c r="N199" s="31"/>
      <c r="O199" s="18" t="str">
        <f t="shared" si="2"/>
        <v/>
      </c>
      <c r="P199" s="18" t="str">
        <f t="shared" si="3"/>
        <v/>
      </c>
      <c r="Q199" s="18" t="str">
        <f t="array" ref="Q199">if($F199="","",if($F199&lt;&gt;$F198,VLOOKUP($F199,{Index_Team!$A$2:$A$33,Index_Team!$D$2:$D$33},2,FALSE),Q198))</f>
        <v/>
      </c>
      <c r="R199" s="18" t="str">
        <f t="array" ref="R199">if($F199="","",if($F199&lt;&gt;$F198,VLOOKUP($F199,{Index_Team!$A$2:$A$33,Index_Team!$E$2:$E$33},2,FALSE),R198))</f>
        <v/>
      </c>
      <c r="S199" s="18" t="str">
        <f t="shared" ref="S199:T199" si="208">if($F199="","",if($F199&lt;&gt;$F198,0,V198))</f>
        <v/>
      </c>
      <c r="T199" s="18" t="str">
        <f t="shared" si="208"/>
        <v/>
      </c>
      <c r="U199" s="18" t="str">
        <f t="shared" si="5"/>
        <v/>
      </c>
      <c r="V199" s="18" t="str">
        <f t="shared" si="6"/>
        <v/>
      </c>
      <c r="W199" s="18" t="str">
        <f t="shared" si="7"/>
        <v/>
      </c>
      <c r="X199" s="18" t="str">
        <f t="shared" si="8"/>
        <v/>
      </c>
      <c r="Y199" s="18" t="str">
        <f t="shared" si="9"/>
        <v/>
      </c>
      <c r="Z199" s="18" t="str">
        <f>IFERROR(__xludf.DUMMYFUNCTION("if($F199="""","""",count(filter($S$2:$S888,$S$2:$S888=$S199,$T$2:$T888=$T199,$V$2:$V888=$V199,$W$2:$W888=$W199)))"),"")</f>
        <v/>
      </c>
      <c r="AA199" s="18" t="str">
        <f>IFERROR(__xludf.DUMMYFUNCTION("if($F199="""","""",1+Z199-count(filter($S199:$S888,$S199:$S888=$S199,$T199:$T888=$T199,$V199:$V888=$V199,$W199:$W888=$W199)))"),"")</f>
        <v/>
      </c>
      <c r="AB199" s="18" t="str">
        <f>IFERROR(__xludf.DUMMYFUNCTION("if($F199="""","""",count(filter($S$2:$S888,$S$2:$S888=$S199,$T$2:$T888=$T199,$V$2:$V888=$V199,$W$2:$W888=$W199,$Q$2:$Q888=$Q199)))"),"")</f>
        <v/>
      </c>
      <c r="AC199" s="18" t="str">
        <f>IFERROR(__xludf.DUMMYFUNCTION("if($F199="""","""",1+AB199-count(filter($S199:$S888,$S199:$S888=$S199,$T199:$T888=$T199,$V199:$V888=$V199,$W199:$W888=$W199,$Q199:$Q888=$Q199)))"),"")</f>
        <v/>
      </c>
      <c r="AD199" s="18" t="str">
        <f>IFERROR(__xludf.DUMMYFUNCTION("if($F199="""","""",count(filter($S$2:$S888,$S$2:$S888=$S199,$T$2:$T888=$T199,$V$2:$V888=$V199,$W$2:$W888=$W199,$R$2:$R888=$R199)))"),"")</f>
        <v/>
      </c>
      <c r="AE199" s="18" t="str">
        <f>IFERROR(__xludf.DUMMYFUNCTION("if($F199="""","""",1+AD199-count(filter($S199:$S888,$S199:$S888=$S199,$T199:$T888=$T199,$V199:$V888=$V199,$W199:$W888=$W199,$R199:$R888=$R199)))"),"")</f>
        <v/>
      </c>
      <c r="AF199" s="18" t="str">
        <f t="shared" si="10"/>
        <v/>
      </c>
      <c r="AG199" s="18"/>
      <c r="AH199" s="18" t="str">
        <f t="shared" si="12"/>
        <v/>
      </c>
    </row>
    <row r="200">
      <c r="A200" s="29"/>
      <c r="B200" s="29"/>
      <c r="C200" s="29"/>
      <c r="D200" s="37"/>
      <c r="E200" s="29"/>
      <c r="F200" s="32"/>
      <c r="G200" s="32"/>
      <c r="H200" s="38"/>
      <c r="I200" s="32"/>
      <c r="J200" s="38"/>
      <c r="K200" s="32"/>
      <c r="L200" s="31"/>
      <c r="M200" s="38"/>
      <c r="N200" s="31"/>
      <c r="O200" s="18" t="str">
        <f t="shared" si="2"/>
        <v/>
      </c>
      <c r="P200" s="18" t="str">
        <f t="shared" si="3"/>
        <v/>
      </c>
      <c r="Q200" s="18" t="str">
        <f t="array" ref="Q200">if($F200="","",if($F200&lt;&gt;$F199,VLOOKUP($F200,{Index_Team!$A$2:$A$33,Index_Team!$D$2:$D$33},2,FALSE),Q199))</f>
        <v/>
      </c>
      <c r="R200" s="18" t="str">
        <f t="array" ref="R200">if($F200="","",if($F200&lt;&gt;$F199,VLOOKUP($F200,{Index_Team!$A$2:$A$33,Index_Team!$E$2:$E$33},2,FALSE),R199))</f>
        <v/>
      </c>
      <c r="S200" s="18" t="str">
        <f t="shared" ref="S200:T200" si="209">if($F200="","",if($F200&lt;&gt;$F199,0,V199))</f>
        <v/>
      </c>
      <c r="T200" s="18" t="str">
        <f t="shared" si="209"/>
        <v/>
      </c>
      <c r="U200" s="18" t="str">
        <f t="shared" si="5"/>
        <v/>
      </c>
      <c r="V200" s="18" t="str">
        <f t="shared" si="6"/>
        <v/>
      </c>
      <c r="W200" s="18" t="str">
        <f t="shared" si="7"/>
        <v/>
      </c>
      <c r="X200" s="18" t="str">
        <f t="shared" si="8"/>
        <v/>
      </c>
      <c r="Y200" s="18" t="str">
        <f t="shared" si="9"/>
        <v/>
      </c>
      <c r="Z200" s="18" t="str">
        <f>IFERROR(__xludf.DUMMYFUNCTION("if($F200="""","""",count(filter($S$2:$S888,$S$2:$S888=$S200,$T$2:$T888=$T200,$V$2:$V888=$V200,$W$2:$W888=$W200)))"),"")</f>
        <v/>
      </c>
      <c r="AA200" s="18" t="str">
        <f>IFERROR(__xludf.DUMMYFUNCTION("if($F200="""","""",1+Z200-count(filter($S200:$S888,$S200:$S888=$S200,$T200:$T888=$T200,$V200:$V888=$V200,$W200:$W888=$W200)))"),"")</f>
        <v/>
      </c>
      <c r="AB200" s="18" t="str">
        <f>IFERROR(__xludf.DUMMYFUNCTION("if($F200="""","""",count(filter($S$2:$S888,$S$2:$S888=$S200,$T$2:$T888=$T200,$V$2:$V888=$V200,$W$2:$W888=$W200,$Q$2:$Q888=$Q200)))"),"")</f>
        <v/>
      </c>
      <c r="AC200" s="18" t="str">
        <f>IFERROR(__xludf.DUMMYFUNCTION("if($F200="""","""",1+AB200-count(filter($S200:$S888,$S200:$S888=$S200,$T200:$T888=$T200,$V200:$V888=$V200,$W200:$W888=$W200,$Q200:$Q888=$Q200)))"),"")</f>
        <v/>
      </c>
      <c r="AD200" s="18" t="str">
        <f>IFERROR(__xludf.DUMMYFUNCTION("if($F200="""","""",count(filter($S$2:$S888,$S$2:$S888=$S200,$T$2:$T888=$T200,$V$2:$V888=$V200,$W$2:$W888=$W200,$R$2:$R888=$R200)))"),"")</f>
        <v/>
      </c>
      <c r="AE200" s="18" t="str">
        <f>IFERROR(__xludf.DUMMYFUNCTION("if($F200="""","""",1+AD200-count(filter($S200:$S888,$S200:$S888=$S200,$T200:$T888=$T200,$V200:$V888=$V200,$W200:$W888=$W200,$R200:$R888=$R200)))"),"")</f>
        <v/>
      </c>
      <c r="AF200" s="18" t="str">
        <f t="shared" si="10"/>
        <v/>
      </c>
      <c r="AG200" s="18"/>
      <c r="AH200" s="18" t="str">
        <f t="shared" si="12"/>
        <v/>
      </c>
    </row>
    <row r="201">
      <c r="A201" s="29"/>
      <c r="B201" s="29"/>
      <c r="C201" s="29"/>
      <c r="D201" s="37"/>
      <c r="E201" s="29"/>
      <c r="F201" s="32"/>
      <c r="G201" s="32"/>
      <c r="H201" s="38"/>
      <c r="I201" s="32"/>
      <c r="J201" s="38"/>
      <c r="K201" s="32"/>
      <c r="L201" s="31"/>
      <c r="M201" s="38"/>
      <c r="N201" s="31"/>
      <c r="O201" s="18" t="str">
        <f t="shared" si="2"/>
        <v/>
      </c>
      <c r="P201" s="18" t="str">
        <f t="shared" si="3"/>
        <v/>
      </c>
      <c r="Q201" s="18" t="str">
        <f t="array" ref="Q201">if($F201="","",if($F201&lt;&gt;$F200,VLOOKUP($F201,{Index_Team!$A$2:$A$33,Index_Team!$D$2:$D$33},2,FALSE),Q200))</f>
        <v/>
      </c>
      <c r="R201" s="18" t="str">
        <f t="array" ref="R201">if($F201="","",if($F201&lt;&gt;$F200,VLOOKUP($F201,{Index_Team!$A$2:$A$33,Index_Team!$E$2:$E$33},2,FALSE),R200))</f>
        <v/>
      </c>
      <c r="S201" s="18" t="str">
        <f t="shared" ref="S201:T201" si="210">if($F201="","",if($F201&lt;&gt;$F200,0,V200))</f>
        <v/>
      </c>
      <c r="T201" s="18" t="str">
        <f t="shared" si="210"/>
        <v/>
      </c>
      <c r="U201" s="18" t="str">
        <f t="shared" si="5"/>
        <v/>
      </c>
      <c r="V201" s="18" t="str">
        <f t="shared" si="6"/>
        <v/>
      </c>
      <c r="W201" s="18" t="str">
        <f t="shared" si="7"/>
        <v/>
      </c>
      <c r="X201" s="18" t="str">
        <f t="shared" si="8"/>
        <v/>
      </c>
      <c r="Y201" s="18" t="str">
        <f t="shared" si="9"/>
        <v/>
      </c>
      <c r="Z201" s="18" t="str">
        <f>IFERROR(__xludf.DUMMYFUNCTION("if($F201="""","""",count(filter($S$2:$S888,$S$2:$S888=$S201,$T$2:$T888=$T201,$V$2:$V888=$V201,$W$2:$W888=$W201)))"),"")</f>
        <v/>
      </c>
      <c r="AA201" s="18" t="str">
        <f>IFERROR(__xludf.DUMMYFUNCTION("if($F201="""","""",1+Z201-count(filter($S201:$S888,$S201:$S888=$S201,$T201:$T888=$T201,$V201:$V888=$V201,$W201:$W888=$W201)))"),"")</f>
        <v/>
      </c>
      <c r="AB201" s="18" t="str">
        <f>IFERROR(__xludf.DUMMYFUNCTION("if($F201="""","""",count(filter($S$2:$S888,$S$2:$S888=$S201,$T$2:$T888=$T201,$V$2:$V888=$V201,$W$2:$W888=$W201,$Q$2:$Q888=$Q201)))"),"")</f>
        <v/>
      </c>
      <c r="AC201" s="18" t="str">
        <f>IFERROR(__xludf.DUMMYFUNCTION("if($F201="""","""",1+AB201-count(filter($S201:$S888,$S201:$S888=$S201,$T201:$T888=$T201,$V201:$V888=$V201,$W201:$W888=$W201,$Q201:$Q888=$Q201)))"),"")</f>
        <v/>
      </c>
      <c r="AD201" s="18" t="str">
        <f>IFERROR(__xludf.DUMMYFUNCTION("if($F201="""","""",count(filter($S$2:$S888,$S$2:$S888=$S201,$T$2:$T888=$T201,$V$2:$V888=$V201,$W$2:$W888=$W201,$R$2:$R888=$R201)))"),"")</f>
        <v/>
      </c>
      <c r="AE201" s="18" t="str">
        <f>IFERROR(__xludf.DUMMYFUNCTION("if($F201="""","""",1+AD201-count(filter($S201:$S888,$S201:$S888=$S201,$T201:$T888=$T201,$V201:$V888=$V201,$W201:$W888=$W201,$R201:$R888=$R201)))"),"")</f>
        <v/>
      </c>
      <c r="AF201" s="18" t="str">
        <f t="shared" si="10"/>
        <v/>
      </c>
      <c r="AG201" s="18"/>
      <c r="AH201" s="18" t="str">
        <f t="shared" si="12"/>
        <v/>
      </c>
    </row>
    <row r="202">
      <c r="A202" s="29"/>
      <c r="B202" s="29"/>
      <c r="C202" s="29"/>
      <c r="D202" s="37"/>
      <c r="E202" s="29"/>
      <c r="F202" s="32"/>
      <c r="G202" s="32"/>
      <c r="H202" s="38"/>
      <c r="I202" s="32"/>
      <c r="J202" s="38"/>
      <c r="K202" s="32"/>
      <c r="L202" s="31"/>
      <c r="M202" s="38"/>
      <c r="N202" s="31"/>
      <c r="O202" s="18" t="str">
        <f t="shared" si="2"/>
        <v/>
      </c>
      <c r="P202" s="18" t="str">
        <f t="shared" si="3"/>
        <v/>
      </c>
      <c r="Q202" s="18" t="str">
        <f t="array" ref="Q202">if($F202="","",if($F202&lt;&gt;$F201,VLOOKUP($F202,{Index_Team!$A$2:$A$33,Index_Team!$D$2:$D$33},2,FALSE),Q201))</f>
        <v/>
      </c>
      <c r="R202" s="18" t="str">
        <f t="array" ref="R202">if($F202="","",if($F202&lt;&gt;$F201,VLOOKUP($F202,{Index_Team!$A$2:$A$33,Index_Team!$E$2:$E$33},2,FALSE),R201))</f>
        <v/>
      </c>
      <c r="S202" s="18" t="str">
        <f t="shared" ref="S202:T202" si="211">if($F202="","",if($F202&lt;&gt;$F201,0,V201))</f>
        <v/>
      </c>
      <c r="T202" s="18" t="str">
        <f t="shared" si="211"/>
        <v/>
      </c>
      <c r="U202" s="18" t="str">
        <f t="shared" si="5"/>
        <v/>
      </c>
      <c r="V202" s="18" t="str">
        <f t="shared" si="6"/>
        <v/>
      </c>
      <c r="W202" s="18" t="str">
        <f t="shared" si="7"/>
        <v/>
      </c>
      <c r="X202" s="18" t="str">
        <f t="shared" si="8"/>
        <v/>
      </c>
      <c r="Y202" s="18" t="str">
        <f t="shared" si="9"/>
        <v/>
      </c>
      <c r="Z202" s="18" t="str">
        <f>IFERROR(__xludf.DUMMYFUNCTION("if($F202="""","""",count(filter($S$2:$S888,$S$2:$S888=$S202,$T$2:$T888=$T202,$V$2:$V888=$V202,$W$2:$W888=$W202)))"),"")</f>
        <v/>
      </c>
      <c r="AA202" s="18" t="str">
        <f>IFERROR(__xludf.DUMMYFUNCTION("if($F202="""","""",1+Z202-count(filter($S202:$S888,$S202:$S888=$S202,$T202:$T888=$T202,$V202:$V888=$V202,$W202:$W888=$W202)))"),"")</f>
        <v/>
      </c>
      <c r="AB202" s="18" t="str">
        <f>IFERROR(__xludf.DUMMYFUNCTION("if($F202="""","""",count(filter($S$2:$S888,$S$2:$S888=$S202,$T$2:$T888=$T202,$V$2:$V888=$V202,$W$2:$W888=$W202,$Q$2:$Q888=$Q202)))"),"")</f>
        <v/>
      </c>
      <c r="AC202" s="18" t="str">
        <f>IFERROR(__xludf.DUMMYFUNCTION("if($F202="""","""",1+AB202-count(filter($S202:$S888,$S202:$S888=$S202,$T202:$T888=$T202,$V202:$V888=$V202,$W202:$W888=$W202,$Q202:$Q888=$Q202)))"),"")</f>
        <v/>
      </c>
      <c r="AD202" s="18" t="str">
        <f>IFERROR(__xludf.DUMMYFUNCTION("if($F202="""","""",count(filter($S$2:$S888,$S$2:$S888=$S202,$T$2:$T888=$T202,$V$2:$V888=$V202,$W$2:$W888=$W202,$R$2:$R888=$R202)))"),"")</f>
        <v/>
      </c>
      <c r="AE202" s="18" t="str">
        <f>IFERROR(__xludf.DUMMYFUNCTION("if($F202="""","""",1+AD202-count(filter($S202:$S888,$S202:$S888=$S202,$T202:$T888=$T202,$V202:$V888=$V202,$W202:$W888=$W202,$R202:$R888=$R202)))"),"")</f>
        <v/>
      </c>
      <c r="AF202" s="18" t="str">
        <f t="shared" si="10"/>
        <v/>
      </c>
      <c r="AG202" s="18"/>
      <c r="AH202" s="18" t="str">
        <f t="shared" si="12"/>
        <v/>
      </c>
    </row>
    <row r="203">
      <c r="A203" s="29"/>
      <c r="B203" s="29"/>
      <c r="C203" s="29"/>
      <c r="D203" s="37"/>
      <c r="E203" s="29"/>
      <c r="F203" s="32"/>
      <c r="G203" s="32"/>
      <c r="H203" s="38"/>
      <c r="I203" s="32"/>
      <c r="J203" s="38"/>
      <c r="K203" s="32"/>
      <c r="L203" s="31"/>
      <c r="M203" s="38"/>
      <c r="N203" s="31"/>
      <c r="O203" s="18" t="str">
        <f t="shared" si="2"/>
        <v/>
      </c>
      <c r="P203" s="18" t="str">
        <f t="shared" si="3"/>
        <v/>
      </c>
      <c r="Q203" s="18" t="str">
        <f t="array" ref="Q203">if($F203="","",if($F203&lt;&gt;$F202,VLOOKUP($F203,{Index_Team!$A$2:$A$33,Index_Team!$D$2:$D$33},2,FALSE),Q202))</f>
        <v/>
      </c>
      <c r="R203" s="18" t="str">
        <f t="array" ref="R203">if($F203="","",if($F203&lt;&gt;$F202,VLOOKUP($F203,{Index_Team!$A$2:$A$33,Index_Team!$E$2:$E$33},2,FALSE),R202))</f>
        <v/>
      </c>
      <c r="S203" s="18" t="str">
        <f t="shared" ref="S203:T203" si="212">if($F203="","",if($F203&lt;&gt;$F202,0,V202))</f>
        <v/>
      </c>
      <c r="T203" s="18" t="str">
        <f t="shared" si="212"/>
        <v/>
      </c>
      <c r="U203" s="18" t="str">
        <f t="shared" si="5"/>
        <v/>
      </c>
      <c r="V203" s="18" t="str">
        <f t="shared" si="6"/>
        <v/>
      </c>
      <c r="W203" s="18" t="str">
        <f t="shared" si="7"/>
        <v/>
      </c>
      <c r="X203" s="18" t="str">
        <f t="shared" si="8"/>
        <v/>
      </c>
      <c r="Y203" s="18" t="str">
        <f t="shared" si="9"/>
        <v/>
      </c>
      <c r="Z203" s="18" t="str">
        <f>IFERROR(__xludf.DUMMYFUNCTION("if($F203="""","""",count(filter($S$2:$S888,$S$2:$S888=$S203,$T$2:$T888=$T203,$V$2:$V888=$V203,$W$2:$W888=$W203)))"),"")</f>
        <v/>
      </c>
      <c r="AA203" s="18" t="str">
        <f>IFERROR(__xludf.DUMMYFUNCTION("if($F203="""","""",1+Z203-count(filter($S203:$S888,$S203:$S888=$S203,$T203:$T888=$T203,$V203:$V888=$V203,$W203:$W888=$W203)))"),"")</f>
        <v/>
      </c>
      <c r="AB203" s="18" t="str">
        <f>IFERROR(__xludf.DUMMYFUNCTION("if($F203="""","""",count(filter($S$2:$S888,$S$2:$S888=$S203,$T$2:$T888=$T203,$V$2:$V888=$V203,$W$2:$W888=$W203,$Q$2:$Q888=$Q203)))"),"")</f>
        <v/>
      </c>
      <c r="AC203" s="18" t="str">
        <f>IFERROR(__xludf.DUMMYFUNCTION("if($F203="""","""",1+AB203-count(filter($S203:$S888,$S203:$S888=$S203,$T203:$T888=$T203,$V203:$V888=$V203,$W203:$W888=$W203,$Q203:$Q888=$Q203)))"),"")</f>
        <v/>
      </c>
      <c r="AD203" s="18" t="str">
        <f>IFERROR(__xludf.DUMMYFUNCTION("if($F203="""","""",count(filter($S$2:$S888,$S$2:$S888=$S203,$T$2:$T888=$T203,$V$2:$V888=$V203,$W$2:$W888=$W203,$R$2:$R888=$R203)))"),"")</f>
        <v/>
      </c>
      <c r="AE203" s="18" t="str">
        <f>IFERROR(__xludf.DUMMYFUNCTION("if($F203="""","""",1+AD203-count(filter($S203:$S888,$S203:$S888=$S203,$T203:$T888=$T203,$V203:$V888=$V203,$W203:$W888=$W203,$R203:$R888=$R203)))"),"")</f>
        <v/>
      </c>
      <c r="AF203" s="18" t="str">
        <f t="shared" si="10"/>
        <v/>
      </c>
      <c r="AG203" s="18"/>
      <c r="AH203" s="18" t="str">
        <f t="shared" si="12"/>
        <v/>
      </c>
    </row>
    <row r="204">
      <c r="A204" s="29"/>
      <c r="B204" s="29"/>
      <c r="C204" s="29"/>
      <c r="D204" s="37"/>
      <c r="E204" s="29"/>
      <c r="F204" s="32"/>
      <c r="G204" s="32"/>
      <c r="H204" s="38"/>
      <c r="I204" s="32"/>
      <c r="J204" s="38"/>
      <c r="K204" s="32"/>
      <c r="L204" s="31"/>
      <c r="M204" s="38"/>
      <c r="N204" s="31"/>
      <c r="O204" s="18" t="str">
        <f t="shared" si="2"/>
        <v/>
      </c>
      <c r="P204" s="18" t="str">
        <f t="shared" si="3"/>
        <v/>
      </c>
      <c r="Q204" s="18" t="str">
        <f t="array" ref="Q204">if($F204="","",if($F204&lt;&gt;$F203,VLOOKUP($F204,{Index_Team!$A$2:$A$33,Index_Team!$D$2:$D$33},2,FALSE),Q203))</f>
        <v/>
      </c>
      <c r="R204" s="18" t="str">
        <f t="array" ref="R204">if($F204="","",if($F204&lt;&gt;$F203,VLOOKUP($F204,{Index_Team!$A$2:$A$33,Index_Team!$E$2:$E$33},2,FALSE),R203))</f>
        <v/>
      </c>
      <c r="S204" s="18" t="str">
        <f t="shared" ref="S204:T204" si="213">if($F204="","",if($F204&lt;&gt;$F203,0,V203))</f>
        <v/>
      </c>
      <c r="T204" s="18" t="str">
        <f t="shared" si="213"/>
        <v/>
      </c>
      <c r="U204" s="18" t="str">
        <f t="shared" si="5"/>
        <v/>
      </c>
      <c r="V204" s="18" t="str">
        <f t="shared" si="6"/>
        <v/>
      </c>
      <c r="W204" s="18" t="str">
        <f t="shared" si="7"/>
        <v/>
      </c>
      <c r="X204" s="18" t="str">
        <f t="shared" si="8"/>
        <v/>
      </c>
      <c r="Y204" s="18" t="str">
        <f t="shared" si="9"/>
        <v/>
      </c>
      <c r="Z204" s="18" t="str">
        <f>IFERROR(__xludf.DUMMYFUNCTION("if($F204="""","""",count(filter($S$2:$S888,$S$2:$S888=$S204,$T$2:$T888=$T204,$V$2:$V888=$V204,$W$2:$W888=$W204)))"),"")</f>
        <v/>
      </c>
      <c r="AA204" s="18" t="str">
        <f>IFERROR(__xludf.DUMMYFUNCTION("if($F204="""","""",1+Z204-count(filter($S204:$S888,$S204:$S888=$S204,$T204:$T888=$T204,$V204:$V888=$V204,$W204:$W888=$W204)))"),"")</f>
        <v/>
      </c>
      <c r="AB204" s="18" t="str">
        <f>IFERROR(__xludf.DUMMYFUNCTION("if($F204="""","""",count(filter($S$2:$S888,$S$2:$S888=$S204,$T$2:$T888=$T204,$V$2:$V888=$V204,$W$2:$W888=$W204,$Q$2:$Q888=$Q204)))"),"")</f>
        <v/>
      </c>
      <c r="AC204" s="18" t="str">
        <f>IFERROR(__xludf.DUMMYFUNCTION("if($F204="""","""",1+AB204-count(filter($S204:$S888,$S204:$S888=$S204,$T204:$T888=$T204,$V204:$V888=$V204,$W204:$W888=$W204,$Q204:$Q888=$Q204)))"),"")</f>
        <v/>
      </c>
      <c r="AD204" s="18" t="str">
        <f>IFERROR(__xludf.DUMMYFUNCTION("if($F204="""","""",count(filter($S$2:$S888,$S$2:$S888=$S204,$T$2:$T888=$T204,$V$2:$V888=$V204,$W$2:$W888=$W204,$R$2:$R888=$R204)))"),"")</f>
        <v/>
      </c>
      <c r="AE204" s="18" t="str">
        <f>IFERROR(__xludf.DUMMYFUNCTION("if($F204="""","""",1+AD204-count(filter($S204:$S888,$S204:$S888=$S204,$T204:$T888=$T204,$V204:$V888=$V204,$W204:$W888=$W204,$R204:$R888=$R204)))"),"")</f>
        <v/>
      </c>
      <c r="AF204" s="18" t="str">
        <f t="shared" si="10"/>
        <v/>
      </c>
      <c r="AG204" s="18"/>
      <c r="AH204" s="18" t="str">
        <f t="shared" si="12"/>
        <v/>
      </c>
    </row>
    <row r="205">
      <c r="A205" s="29"/>
      <c r="B205" s="29"/>
      <c r="C205" s="29"/>
      <c r="D205" s="37"/>
      <c r="E205" s="29"/>
      <c r="F205" s="32"/>
      <c r="G205" s="32"/>
      <c r="H205" s="38"/>
      <c r="I205" s="32"/>
      <c r="J205" s="38"/>
      <c r="K205" s="32"/>
      <c r="L205" s="31"/>
      <c r="M205" s="38"/>
      <c r="N205" s="31"/>
      <c r="O205" s="18" t="str">
        <f t="shared" si="2"/>
        <v/>
      </c>
      <c r="P205" s="18" t="str">
        <f t="shared" si="3"/>
        <v/>
      </c>
      <c r="Q205" s="18" t="str">
        <f t="array" ref="Q205">if($F205="","",if($F205&lt;&gt;$F204,VLOOKUP($F205,{Index_Team!$A$2:$A$33,Index_Team!$D$2:$D$33},2,FALSE),Q204))</f>
        <v/>
      </c>
      <c r="R205" s="18" t="str">
        <f t="array" ref="R205">if($F205="","",if($F205&lt;&gt;$F204,VLOOKUP($F205,{Index_Team!$A$2:$A$33,Index_Team!$E$2:$E$33},2,FALSE),R204))</f>
        <v/>
      </c>
      <c r="S205" s="18" t="str">
        <f t="shared" ref="S205:T205" si="214">if($F205="","",if($F205&lt;&gt;$F204,0,V204))</f>
        <v/>
      </c>
      <c r="T205" s="18" t="str">
        <f t="shared" si="214"/>
        <v/>
      </c>
      <c r="U205" s="18" t="str">
        <f t="shared" si="5"/>
        <v/>
      </c>
      <c r="V205" s="18" t="str">
        <f t="shared" si="6"/>
        <v/>
      </c>
      <c r="W205" s="18" t="str">
        <f t="shared" si="7"/>
        <v/>
      </c>
      <c r="X205" s="18" t="str">
        <f t="shared" si="8"/>
        <v/>
      </c>
      <c r="Y205" s="18" t="str">
        <f t="shared" si="9"/>
        <v/>
      </c>
      <c r="Z205" s="18" t="str">
        <f>IFERROR(__xludf.DUMMYFUNCTION("if($F205="""","""",count(filter($S$2:$S888,$S$2:$S888=$S205,$T$2:$T888=$T205,$V$2:$V888=$V205,$W$2:$W888=$W205)))"),"")</f>
        <v/>
      </c>
      <c r="AA205" s="18" t="str">
        <f>IFERROR(__xludf.DUMMYFUNCTION("if($F205="""","""",1+Z205-count(filter($S205:$S888,$S205:$S888=$S205,$T205:$T888=$T205,$V205:$V888=$V205,$W205:$W888=$W205)))"),"")</f>
        <v/>
      </c>
      <c r="AB205" s="18" t="str">
        <f>IFERROR(__xludf.DUMMYFUNCTION("if($F205="""","""",count(filter($S$2:$S888,$S$2:$S888=$S205,$T$2:$T888=$T205,$V$2:$V888=$V205,$W$2:$W888=$W205,$Q$2:$Q888=$Q205)))"),"")</f>
        <v/>
      </c>
      <c r="AC205" s="18" t="str">
        <f>IFERROR(__xludf.DUMMYFUNCTION("if($F205="""","""",1+AB205-count(filter($S205:$S888,$S205:$S888=$S205,$T205:$T888=$T205,$V205:$V888=$V205,$W205:$W888=$W205,$Q205:$Q888=$Q205)))"),"")</f>
        <v/>
      </c>
      <c r="AD205" s="18" t="str">
        <f>IFERROR(__xludf.DUMMYFUNCTION("if($F205="""","""",count(filter($S$2:$S888,$S$2:$S888=$S205,$T$2:$T888=$T205,$V$2:$V888=$V205,$W$2:$W888=$W205,$R$2:$R888=$R205)))"),"")</f>
        <v/>
      </c>
      <c r="AE205" s="18" t="str">
        <f>IFERROR(__xludf.DUMMYFUNCTION("if($F205="""","""",1+AD205-count(filter($S205:$S888,$S205:$S888=$S205,$T205:$T888=$T205,$V205:$V888=$V205,$W205:$W888=$W205,$R205:$R888=$R205)))"),"")</f>
        <v/>
      </c>
      <c r="AF205" s="18" t="str">
        <f t="shared" si="10"/>
        <v/>
      </c>
      <c r="AG205" s="18"/>
      <c r="AH205" s="18" t="str">
        <f t="shared" si="12"/>
        <v/>
      </c>
    </row>
    <row r="206">
      <c r="A206" s="29"/>
      <c r="B206" s="29"/>
      <c r="C206" s="29"/>
      <c r="D206" s="37"/>
      <c r="E206" s="29"/>
      <c r="F206" s="30"/>
      <c r="G206" s="30"/>
      <c r="H206" s="31"/>
      <c r="I206" s="30"/>
      <c r="J206" s="31"/>
      <c r="K206" s="32"/>
      <c r="L206" s="31"/>
      <c r="M206" s="31"/>
      <c r="N206" s="31"/>
      <c r="O206" s="18" t="str">
        <f t="shared" si="2"/>
        <v/>
      </c>
      <c r="P206" s="18" t="str">
        <f t="shared" si="3"/>
        <v/>
      </c>
      <c r="Q206" s="18" t="str">
        <f t="array" ref="Q206">if($F206="","",if($F206&lt;&gt;$F205,VLOOKUP($F206,{Index_Team!$A$2:$A$33,Index_Team!$D$2:$D$33},2,FALSE),Q205))</f>
        <v/>
      </c>
      <c r="R206" s="18" t="str">
        <f t="array" ref="R206">if($F206="","",if($F206&lt;&gt;$F205,VLOOKUP($F206,{Index_Team!$A$2:$A$33,Index_Team!$E$2:$E$33},2,FALSE),R205))</f>
        <v/>
      </c>
      <c r="S206" s="18" t="str">
        <f t="shared" ref="S206:T206" si="215">if($F206="","",if($F206&lt;&gt;$F205,0,V205))</f>
        <v/>
      </c>
      <c r="T206" s="18" t="str">
        <f t="shared" si="215"/>
        <v/>
      </c>
      <c r="U206" s="18" t="str">
        <f t="shared" si="5"/>
        <v/>
      </c>
      <c r="V206" s="18" t="str">
        <f t="shared" si="6"/>
        <v/>
      </c>
      <c r="W206" s="18" t="str">
        <f t="shared" si="7"/>
        <v/>
      </c>
      <c r="X206" s="18" t="str">
        <f t="shared" si="8"/>
        <v/>
      </c>
      <c r="Y206" s="18" t="str">
        <f t="shared" si="9"/>
        <v/>
      </c>
      <c r="Z206" s="18" t="str">
        <f>IFERROR(__xludf.DUMMYFUNCTION("if($F206="""","""",count(filter($S$2:$S888,$S$2:$S888=$S206,$T$2:$T888=$T206,$V$2:$V888=$V206,$W$2:$W888=$W206)))"),"")</f>
        <v/>
      </c>
      <c r="AA206" s="18" t="str">
        <f>IFERROR(__xludf.DUMMYFUNCTION("if($F206="""","""",1+Z206-count(filter($S206:$S888,$S206:$S888=$S206,$T206:$T888=$T206,$V206:$V888=$V206,$W206:$W888=$W206)))"),"")</f>
        <v/>
      </c>
      <c r="AB206" s="18" t="str">
        <f>IFERROR(__xludf.DUMMYFUNCTION("if($F206="""","""",count(filter($S$2:$S888,$S$2:$S888=$S206,$T$2:$T888=$T206,$V$2:$V888=$V206,$W$2:$W888=$W206,$Q$2:$Q888=$Q206)))"),"")</f>
        <v/>
      </c>
      <c r="AC206" s="18" t="str">
        <f>IFERROR(__xludf.DUMMYFUNCTION("if($F206="""","""",1+AB206-count(filter($S206:$S888,$S206:$S888=$S206,$T206:$T888=$T206,$V206:$V888=$V206,$W206:$W888=$W206,$Q206:$Q888=$Q206)))"),"")</f>
        <v/>
      </c>
      <c r="AD206" s="18" t="str">
        <f>IFERROR(__xludf.DUMMYFUNCTION("if($F206="""","""",count(filter($S$2:$S888,$S$2:$S888=$S206,$T$2:$T888=$T206,$V$2:$V888=$V206,$W$2:$W888=$W206,$R$2:$R888=$R206)))"),"")</f>
        <v/>
      </c>
      <c r="AE206" s="18" t="str">
        <f>IFERROR(__xludf.DUMMYFUNCTION("if($F206="""","""",1+AD206-count(filter($S206:$S888,$S206:$S888=$S206,$T206:$T888=$T206,$V206:$V888=$V206,$W206:$W888=$W206,$R206:$R888=$R206)))"),"")</f>
        <v/>
      </c>
      <c r="AF206" s="18" t="str">
        <f t="shared" si="10"/>
        <v/>
      </c>
      <c r="AG206" s="18"/>
      <c r="AH206" s="18" t="str">
        <f t="shared" si="12"/>
        <v/>
      </c>
    </row>
    <row r="207">
      <c r="A207" s="29"/>
      <c r="B207" s="29"/>
      <c r="C207" s="29"/>
      <c r="D207" s="37"/>
      <c r="E207" s="29"/>
      <c r="F207" s="30"/>
      <c r="G207" s="30"/>
      <c r="H207" s="31"/>
      <c r="I207" s="30"/>
      <c r="J207" s="31"/>
      <c r="K207" s="32"/>
      <c r="L207" s="31"/>
      <c r="M207" s="31"/>
      <c r="N207" s="31"/>
      <c r="O207" s="18" t="str">
        <f t="shared" si="2"/>
        <v/>
      </c>
      <c r="P207" s="18" t="str">
        <f t="shared" si="3"/>
        <v/>
      </c>
      <c r="Q207" s="18" t="str">
        <f t="array" ref="Q207">if($F207="","",if($F207&lt;&gt;$F206,VLOOKUP($F207,{Index_Team!$A$2:$A$33,Index_Team!$D$2:$D$33},2,FALSE),Q206))</f>
        <v/>
      </c>
      <c r="R207" s="18" t="str">
        <f t="array" ref="R207">if($F207="","",if($F207&lt;&gt;$F206,VLOOKUP($F207,{Index_Team!$A$2:$A$33,Index_Team!$E$2:$E$33},2,FALSE),R206))</f>
        <v/>
      </c>
      <c r="S207" s="18" t="str">
        <f t="shared" ref="S207:T207" si="216">if($F207="","",if($F207&lt;&gt;$F206,0,V206))</f>
        <v/>
      </c>
      <c r="T207" s="18" t="str">
        <f t="shared" si="216"/>
        <v/>
      </c>
      <c r="U207" s="18" t="str">
        <f t="shared" si="5"/>
        <v/>
      </c>
      <c r="V207" s="18" t="str">
        <f t="shared" si="6"/>
        <v/>
      </c>
      <c r="W207" s="18" t="str">
        <f t="shared" si="7"/>
        <v/>
      </c>
      <c r="X207" s="18" t="str">
        <f t="shared" si="8"/>
        <v/>
      </c>
      <c r="Y207" s="18" t="str">
        <f t="shared" si="9"/>
        <v/>
      </c>
      <c r="Z207" s="18" t="str">
        <f>IFERROR(__xludf.DUMMYFUNCTION("if($F207="""","""",count(filter($S$2:$S888,$S$2:$S888=$S207,$T$2:$T888=$T207,$V$2:$V888=$V207,$W$2:$W888=$W207)))"),"")</f>
        <v/>
      </c>
      <c r="AA207" s="18" t="str">
        <f>IFERROR(__xludf.DUMMYFUNCTION("if($F207="""","""",1+Z207-count(filter($S207:$S888,$S207:$S888=$S207,$T207:$T888=$T207,$V207:$V888=$V207,$W207:$W888=$W207)))"),"")</f>
        <v/>
      </c>
      <c r="AB207" s="18" t="str">
        <f>IFERROR(__xludf.DUMMYFUNCTION("if($F207="""","""",count(filter($S$2:$S888,$S$2:$S888=$S207,$T$2:$T888=$T207,$V$2:$V888=$V207,$W$2:$W888=$W207,$Q$2:$Q888=$Q207)))"),"")</f>
        <v/>
      </c>
      <c r="AC207" s="18" t="str">
        <f>IFERROR(__xludf.DUMMYFUNCTION("if($F207="""","""",1+AB207-count(filter($S207:$S888,$S207:$S888=$S207,$T207:$T888=$T207,$V207:$V888=$V207,$W207:$W888=$W207,$Q207:$Q888=$Q207)))"),"")</f>
        <v/>
      </c>
      <c r="AD207" s="18" t="str">
        <f>IFERROR(__xludf.DUMMYFUNCTION("if($F207="""","""",count(filter($S$2:$S888,$S$2:$S888=$S207,$T$2:$T888=$T207,$V$2:$V888=$V207,$W$2:$W888=$W207,$R$2:$R888=$R207)))"),"")</f>
        <v/>
      </c>
      <c r="AE207" s="18" t="str">
        <f>IFERROR(__xludf.DUMMYFUNCTION("if($F207="""","""",1+AD207-count(filter($S207:$S888,$S207:$S888=$S207,$T207:$T888=$T207,$V207:$V888=$V207,$W207:$W888=$W207,$R207:$R888=$R207)))"),"")</f>
        <v/>
      </c>
      <c r="AF207" s="18" t="str">
        <f t="shared" si="10"/>
        <v/>
      </c>
      <c r="AG207" s="18"/>
      <c r="AH207" s="18" t="str">
        <f t="shared" si="12"/>
        <v/>
      </c>
    </row>
    <row r="208">
      <c r="A208" s="29"/>
      <c r="B208" s="29"/>
      <c r="C208" s="29"/>
      <c r="D208" s="37"/>
      <c r="E208" s="29"/>
      <c r="F208" s="30"/>
      <c r="G208" s="30"/>
      <c r="H208" s="31"/>
      <c r="I208" s="30"/>
      <c r="J208" s="31"/>
      <c r="K208" s="32"/>
      <c r="L208" s="31"/>
      <c r="M208" s="31"/>
      <c r="N208" s="31"/>
      <c r="O208" s="18" t="str">
        <f t="shared" si="2"/>
        <v/>
      </c>
      <c r="P208" s="18" t="str">
        <f t="shared" si="3"/>
        <v/>
      </c>
      <c r="Q208" s="18" t="str">
        <f t="array" ref="Q208">if($F208="","",if($F208&lt;&gt;$F207,VLOOKUP($F208,{Index_Team!$A$2:$A$33,Index_Team!$D$2:$D$33},2,FALSE),Q207))</f>
        <v/>
      </c>
      <c r="R208" s="18" t="str">
        <f t="array" ref="R208">if($F208="","",if($F208&lt;&gt;$F207,VLOOKUP($F208,{Index_Team!$A$2:$A$33,Index_Team!$E$2:$E$33},2,FALSE),R207))</f>
        <v/>
      </c>
      <c r="S208" s="18" t="str">
        <f t="shared" ref="S208:T208" si="217">if($F208="","",if($F208&lt;&gt;$F207,0,V207))</f>
        <v/>
      </c>
      <c r="T208" s="18" t="str">
        <f t="shared" si="217"/>
        <v/>
      </c>
      <c r="U208" s="18" t="str">
        <f t="shared" si="5"/>
        <v/>
      </c>
      <c r="V208" s="18" t="str">
        <f t="shared" si="6"/>
        <v/>
      </c>
      <c r="W208" s="18" t="str">
        <f t="shared" si="7"/>
        <v/>
      </c>
      <c r="X208" s="18" t="str">
        <f t="shared" si="8"/>
        <v/>
      </c>
      <c r="Y208" s="18" t="str">
        <f t="shared" si="9"/>
        <v/>
      </c>
      <c r="Z208" s="18" t="str">
        <f>IFERROR(__xludf.DUMMYFUNCTION("if($F208="""","""",count(filter($S$2:$S888,$S$2:$S888=$S208,$T$2:$T888=$T208,$V$2:$V888=$V208,$W$2:$W888=$W208)))"),"")</f>
        <v/>
      </c>
      <c r="AA208" s="18" t="str">
        <f>IFERROR(__xludf.DUMMYFUNCTION("if($F208="""","""",1+Z208-count(filter($S208:$S888,$S208:$S888=$S208,$T208:$T888=$T208,$V208:$V888=$V208,$W208:$W888=$W208)))"),"")</f>
        <v/>
      </c>
      <c r="AB208" s="18" t="str">
        <f>IFERROR(__xludf.DUMMYFUNCTION("if($F208="""","""",count(filter($S$2:$S888,$S$2:$S888=$S208,$T$2:$T888=$T208,$V$2:$V888=$V208,$W$2:$W888=$W208,$Q$2:$Q888=$Q208)))"),"")</f>
        <v/>
      </c>
      <c r="AC208" s="18" t="str">
        <f>IFERROR(__xludf.DUMMYFUNCTION("if($F208="""","""",1+AB208-count(filter($S208:$S888,$S208:$S888=$S208,$T208:$T888=$T208,$V208:$V888=$V208,$W208:$W888=$W208,$Q208:$Q888=$Q208)))"),"")</f>
        <v/>
      </c>
      <c r="AD208" s="18" t="str">
        <f>IFERROR(__xludf.DUMMYFUNCTION("if($F208="""","""",count(filter($S$2:$S888,$S$2:$S888=$S208,$T$2:$T888=$T208,$V$2:$V888=$V208,$W$2:$W888=$W208,$R$2:$R888=$R208)))"),"")</f>
        <v/>
      </c>
      <c r="AE208" s="18" t="str">
        <f>IFERROR(__xludf.DUMMYFUNCTION("if($F208="""","""",1+AD208-count(filter($S208:$S888,$S208:$S888=$S208,$T208:$T888=$T208,$V208:$V888=$V208,$W208:$W888=$W208,$R208:$R888=$R208)))"),"")</f>
        <v/>
      </c>
      <c r="AF208" s="18" t="str">
        <f t="shared" si="10"/>
        <v/>
      </c>
      <c r="AG208" s="18"/>
      <c r="AH208" s="18" t="str">
        <f t="shared" si="12"/>
        <v/>
      </c>
    </row>
    <row r="209">
      <c r="A209" s="29"/>
      <c r="B209" s="29"/>
      <c r="C209" s="29"/>
      <c r="D209" s="37"/>
      <c r="E209" s="29"/>
      <c r="F209" s="30"/>
      <c r="G209" s="30"/>
      <c r="H209" s="31"/>
      <c r="I209" s="30"/>
      <c r="J209" s="31"/>
      <c r="K209" s="32"/>
      <c r="L209" s="31"/>
      <c r="M209" s="31"/>
      <c r="N209" s="31"/>
      <c r="O209" s="18" t="str">
        <f t="shared" si="2"/>
        <v/>
      </c>
      <c r="P209" s="18" t="str">
        <f t="shared" si="3"/>
        <v/>
      </c>
      <c r="Q209" s="18" t="str">
        <f t="array" ref="Q209">if($F209="","",if($F209&lt;&gt;$F208,VLOOKUP($F209,{Index_Team!$A$2:$A$33,Index_Team!$D$2:$D$33},2,FALSE),Q208))</f>
        <v/>
      </c>
      <c r="R209" s="18" t="str">
        <f t="array" ref="R209">if($F209="","",if($F209&lt;&gt;$F208,VLOOKUP($F209,{Index_Team!$A$2:$A$33,Index_Team!$E$2:$E$33},2,FALSE),R208))</f>
        <v/>
      </c>
      <c r="S209" s="18" t="str">
        <f t="shared" ref="S209:T209" si="218">if($F209="","",if($F209&lt;&gt;$F208,0,V208))</f>
        <v/>
      </c>
      <c r="T209" s="18" t="str">
        <f t="shared" si="218"/>
        <v/>
      </c>
      <c r="U209" s="18" t="str">
        <f t="shared" si="5"/>
        <v/>
      </c>
      <c r="V209" s="18" t="str">
        <f t="shared" si="6"/>
        <v/>
      </c>
      <c r="W209" s="18" t="str">
        <f t="shared" si="7"/>
        <v/>
      </c>
      <c r="X209" s="18" t="str">
        <f t="shared" si="8"/>
        <v/>
      </c>
      <c r="Y209" s="18" t="str">
        <f t="shared" si="9"/>
        <v/>
      </c>
      <c r="Z209" s="18" t="str">
        <f>IFERROR(__xludf.DUMMYFUNCTION("if($F209="""","""",count(filter($S$2:$S888,$S$2:$S888=$S209,$T$2:$T888=$T209,$V$2:$V888=$V209,$W$2:$W888=$W209)))"),"")</f>
        <v/>
      </c>
      <c r="AA209" s="18" t="str">
        <f>IFERROR(__xludf.DUMMYFUNCTION("if($F209="""","""",1+Z209-count(filter($S209:$S888,$S209:$S888=$S209,$T209:$T888=$T209,$V209:$V888=$V209,$W209:$W888=$W209)))"),"")</f>
        <v/>
      </c>
      <c r="AB209" s="18" t="str">
        <f>IFERROR(__xludf.DUMMYFUNCTION("if($F209="""","""",count(filter($S$2:$S888,$S$2:$S888=$S209,$T$2:$T888=$T209,$V$2:$V888=$V209,$W$2:$W888=$W209,$Q$2:$Q888=$Q209)))"),"")</f>
        <v/>
      </c>
      <c r="AC209" s="18" t="str">
        <f>IFERROR(__xludf.DUMMYFUNCTION("if($F209="""","""",1+AB209-count(filter($S209:$S888,$S209:$S888=$S209,$T209:$T888=$T209,$V209:$V888=$V209,$W209:$W888=$W209,$Q209:$Q888=$Q209)))"),"")</f>
        <v/>
      </c>
      <c r="AD209" s="18" t="str">
        <f>IFERROR(__xludf.DUMMYFUNCTION("if($F209="""","""",count(filter($S$2:$S888,$S$2:$S888=$S209,$T$2:$T888=$T209,$V$2:$V888=$V209,$W$2:$W888=$W209,$R$2:$R888=$R209)))"),"")</f>
        <v/>
      </c>
      <c r="AE209" s="18" t="str">
        <f>IFERROR(__xludf.DUMMYFUNCTION("if($F209="""","""",1+AD209-count(filter($S209:$S888,$S209:$S888=$S209,$T209:$T888=$T209,$V209:$V888=$V209,$W209:$W888=$W209,$R209:$R888=$R209)))"),"")</f>
        <v/>
      </c>
      <c r="AF209" s="18" t="str">
        <f t="shared" si="10"/>
        <v/>
      </c>
      <c r="AG209" s="18"/>
      <c r="AH209" s="18" t="str">
        <f t="shared" si="12"/>
        <v/>
      </c>
    </row>
    <row r="210">
      <c r="A210" s="29"/>
      <c r="B210" s="29"/>
      <c r="C210" s="29"/>
      <c r="D210" s="37"/>
      <c r="E210" s="29"/>
      <c r="F210" s="30"/>
      <c r="G210" s="30"/>
      <c r="H210" s="31"/>
      <c r="I210" s="30"/>
      <c r="J210" s="31"/>
      <c r="K210" s="32"/>
      <c r="L210" s="31"/>
      <c r="M210" s="31"/>
      <c r="N210" s="31"/>
      <c r="O210" s="18" t="str">
        <f t="shared" si="2"/>
        <v/>
      </c>
      <c r="P210" s="18" t="str">
        <f t="shared" si="3"/>
        <v/>
      </c>
      <c r="Q210" s="18" t="str">
        <f t="array" ref="Q210">if($F210="","",if($F210&lt;&gt;$F209,VLOOKUP($F210,{Index_Team!$A$2:$A$33,Index_Team!$D$2:$D$33},2,FALSE),Q209))</f>
        <v/>
      </c>
      <c r="R210" s="18" t="str">
        <f t="array" ref="R210">if($F210="","",if($F210&lt;&gt;$F209,VLOOKUP($F210,{Index_Team!$A$2:$A$33,Index_Team!$E$2:$E$33},2,FALSE),R209))</f>
        <v/>
      </c>
      <c r="S210" s="18" t="str">
        <f t="shared" ref="S210:T210" si="219">if($F210="","",if($F210&lt;&gt;$F209,0,V209))</f>
        <v/>
      </c>
      <c r="T210" s="18" t="str">
        <f t="shared" si="219"/>
        <v/>
      </c>
      <c r="U210" s="18" t="str">
        <f t="shared" si="5"/>
        <v/>
      </c>
      <c r="V210" s="18" t="str">
        <f t="shared" si="6"/>
        <v/>
      </c>
      <c r="W210" s="18" t="str">
        <f t="shared" si="7"/>
        <v/>
      </c>
      <c r="X210" s="18" t="str">
        <f t="shared" si="8"/>
        <v/>
      </c>
      <c r="Y210" s="18" t="str">
        <f t="shared" si="9"/>
        <v/>
      </c>
      <c r="Z210" s="18" t="str">
        <f>IFERROR(__xludf.DUMMYFUNCTION("if($F210="""","""",count(filter($S$2:$S888,$S$2:$S888=$S210,$T$2:$T888=$T210,$V$2:$V888=$V210,$W$2:$W888=$W210)))"),"")</f>
        <v/>
      </c>
      <c r="AA210" s="18" t="str">
        <f>IFERROR(__xludf.DUMMYFUNCTION("if($F210="""","""",1+Z210-count(filter($S210:$S888,$S210:$S888=$S210,$T210:$T888=$T210,$V210:$V888=$V210,$W210:$W888=$W210)))"),"")</f>
        <v/>
      </c>
      <c r="AB210" s="18" t="str">
        <f>IFERROR(__xludf.DUMMYFUNCTION("if($F210="""","""",count(filter($S$2:$S888,$S$2:$S888=$S210,$T$2:$T888=$T210,$V$2:$V888=$V210,$W$2:$W888=$W210,$Q$2:$Q888=$Q210)))"),"")</f>
        <v/>
      </c>
      <c r="AC210" s="18" t="str">
        <f>IFERROR(__xludf.DUMMYFUNCTION("if($F210="""","""",1+AB210-count(filter($S210:$S888,$S210:$S888=$S210,$T210:$T888=$T210,$V210:$V888=$V210,$W210:$W888=$W210,$Q210:$Q888=$Q210)))"),"")</f>
        <v/>
      </c>
      <c r="AD210" s="18" t="str">
        <f>IFERROR(__xludf.DUMMYFUNCTION("if($F210="""","""",count(filter($S$2:$S888,$S$2:$S888=$S210,$T$2:$T888=$T210,$V$2:$V888=$V210,$W$2:$W888=$W210,$R$2:$R888=$R210)))"),"")</f>
        <v/>
      </c>
      <c r="AE210" s="18" t="str">
        <f>IFERROR(__xludf.DUMMYFUNCTION("if($F210="""","""",1+AD210-count(filter($S210:$S888,$S210:$S888=$S210,$T210:$T888=$T210,$V210:$V888=$V210,$W210:$W888=$W210,$R210:$R888=$R210)))"),"")</f>
        <v/>
      </c>
      <c r="AF210" s="18" t="str">
        <f t="shared" si="10"/>
        <v/>
      </c>
      <c r="AG210" s="18"/>
      <c r="AH210" s="18" t="str">
        <f t="shared" si="12"/>
        <v/>
      </c>
    </row>
    <row r="211">
      <c r="A211" s="29"/>
      <c r="B211" s="29"/>
      <c r="C211" s="29"/>
      <c r="D211" s="37"/>
      <c r="E211" s="29"/>
      <c r="F211" s="30"/>
      <c r="G211" s="30"/>
      <c r="H211" s="31"/>
      <c r="I211" s="30"/>
      <c r="J211" s="31"/>
      <c r="K211" s="32"/>
      <c r="L211" s="31"/>
      <c r="M211" s="31"/>
      <c r="N211" s="31"/>
      <c r="O211" s="18" t="str">
        <f t="shared" si="2"/>
        <v/>
      </c>
      <c r="P211" s="18" t="str">
        <f t="shared" si="3"/>
        <v/>
      </c>
      <c r="Q211" s="18" t="str">
        <f t="array" ref="Q211">if($F211="","",if($F211&lt;&gt;$F210,VLOOKUP($F211,{Index_Team!$A$2:$A$33,Index_Team!$D$2:$D$33},2,FALSE),Q210))</f>
        <v/>
      </c>
      <c r="R211" s="18" t="str">
        <f t="array" ref="R211">if($F211="","",if($F211&lt;&gt;$F210,VLOOKUP($F211,{Index_Team!$A$2:$A$33,Index_Team!$E$2:$E$33},2,FALSE),R210))</f>
        <v/>
      </c>
      <c r="S211" s="18" t="str">
        <f t="shared" ref="S211:T211" si="220">if($F211="","",if($F211&lt;&gt;$F210,0,V210))</f>
        <v/>
      </c>
      <c r="T211" s="18" t="str">
        <f t="shared" si="220"/>
        <v/>
      </c>
      <c r="U211" s="18" t="str">
        <f t="shared" si="5"/>
        <v/>
      </c>
      <c r="V211" s="18" t="str">
        <f t="shared" si="6"/>
        <v/>
      </c>
      <c r="W211" s="18" t="str">
        <f t="shared" si="7"/>
        <v/>
      </c>
      <c r="X211" s="18" t="str">
        <f t="shared" si="8"/>
        <v/>
      </c>
      <c r="Y211" s="18" t="str">
        <f t="shared" si="9"/>
        <v/>
      </c>
      <c r="Z211" s="18" t="str">
        <f>IFERROR(__xludf.DUMMYFUNCTION("if($F211="""","""",count(filter($S$2:$S888,$S$2:$S888=$S211,$T$2:$T888=$T211,$V$2:$V888=$V211,$W$2:$W888=$W211)))"),"")</f>
        <v/>
      </c>
      <c r="AA211" s="18" t="str">
        <f>IFERROR(__xludf.DUMMYFUNCTION("if($F211="""","""",1+Z211-count(filter($S211:$S888,$S211:$S888=$S211,$T211:$T888=$T211,$V211:$V888=$V211,$W211:$W888=$W211)))"),"")</f>
        <v/>
      </c>
      <c r="AB211" s="18" t="str">
        <f>IFERROR(__xludf.DUMMYFUNCTION("if($F211="""","""",count(filter($S$2:$S888,$S$2:$S888=$S211,$T$2:$T888=$T211,$V$2:$V888=$V211,$W$2:$W888=$W211,$Q$2:$Q888=$Q211)))"),"")</f>
        <v/>
      </c>
      <c r="AC211" s="18" t="str">
        <f>IFERROR(__xludf.DUMMYFUNCTION("if($F211="""","""",1+AB211-count(filter($S211:$S888,$S211:$S888=$S211,$T211:$T888=$T211,$V211:$V888=$V211,$W211:$W888=$W211,$Q211:$Q888=$Q211)))"),"")</f>
        <v/>
      </c>
      <c r="AD211" s="18" t="str">
        <f>IFERROR(__xludf.DUMMYFUNCTION("if($F211="""","""",count(filter($S$2:$S888,$S$2:$S888=$S211,$T$2:$T888=$T211,$V$2:$V888=$V211,$W$2:$W888=$W211,$R$2:$R888=$R211)))"),"")</f>
        <v/>
      </c>
      <c r="AE211" s="18" t="str">
        <f>IFERROR(__xludf.DUMMYFUNCTION("if($F211="""","""",1+AD211-count(filter($S211:$S888,$S211:$S888=$S211,$T211:$T888=$T211,$V211:$V888=$V211,$W211:$W888=$W211,$R211:$R888=$R211)))"),"")</f>
        <v/>
      </c>
      <c r="AF211" s="18" t="str">
        <f t="shared" si="10"/>
        <v/>
      </c>
      <c r="AG211" s="18"/>
      <c r="AH211" s="18" t="str">
        <f t="shared" si="12"/>
        <v/>
      </c>
    </row>
    <row r="212">
      <c r="A212" s="29"/>
      <c r="B212" s="29"/>
      <c r="C212" s="29"/>
      <c r="D212" s="37"/>
      <c r="E212" s="29"/>
      <c r="F212" s="30"/>
      <c r="G212" s="30"/>
      <c r="H212" s="31"/>
      <c r="I212" s="30"/>
      <c r="J212" s="31"/>
      <c r="K212" s="32"/>
      <c r="L212" s="31"/>
      <c r="M212" s="31"/>
      <c r="N212" s="31"/>
      <c r="O212" s="18" t="str">
        <f t="shared" si="2"/>
        <v/>
      </c>
      <c r="P212" s="18" t="str">
        <f t="shared" si="3"/>
        <v/>
      </c>
      <c r="Q212" s="18" t="str">
        <f t="array" ref="Q212">if($F212="","",if($F212&lt;&gt;$F211,VLOOKUP($F212,{Index_Team!$A$2:$A$33,Index_Team!$D$2:$D$33},2,FALSE),Q211))</f>
        <v/>
      </c>
      <c r="R212" s="18" t="str">
        <f t="array" ref="R212">if($F212="","",if($F212&lt;&gt;$F211,VLOOKUP($F212,{Index_Team!$A$2:$A$33,Index_Team!$E$2:$E$33},2,FALSE),R211))</f>
        <v/>
      </c>
      <c r="S212" s="18" t="str">
        <f t="shared" ref="S212:T212" si="221">if($F212="","",if($F212&lt;&gt;$F211,0,V211))</f>
        <v/>
      </c>
      <c r="T212" s="18" t="str">
        <f t="shared" si="221"/>
        <v/>
      </c>
      <c r="U212" s="18" t="str">
        <f t="shared" si="5"/>
        <v/>
      </c>
      <c r="V212" s="18" t="str">
        <f t="shared" si="6"/>
        <v/>
      </c>
      <c r="W212" s="18" t="str">
        <f t="shared" si="7"/>
        <v/>
      </c>
      <c r="X212" s="18" t="str">
        <f t="shared" si="8"/>
        <v/>
      </c>
      <c r="Y212" s="18" t="str">
        <f t="shared" si="9"/>
        <v/>
      </c>
      <c r="Z212" s="18" t="str">
        <f>IFERROR(__xludf.DUMMYFUNCTION("if($F212="""","""",count(filter($S$2:$S888,$S$2:$S888=$S212,$T$2:$T888=$T212,$V$2:$V888=$V212,$W$2:$W888=$W212)))"),"")</f>
        <v/>
      </c>
      <c r="AA212" s="18" t="str">
        <f>IFERROR(__xludf.DUMMYFUNCTION("if($F212="""","""",1+Z212-count(filter($S212:$S888,$S212:$S888=$S212,$T212:$T888=$T212,$V212:$V888=$V212,$W212:$W888=$W212)))"),"")</f>
        <v/>
      </c>
      <c r="AB212" s="18" t="str">
        <f>IFERROR(__xludf.DUMMYFUNCTION("if($F212="""","""",count(filter($S$2:$S888,$S$2:$S888=$S212,$T$2:$T888=$T212,$V$2:$V888=$V212,$W$2:$W888=$W212,$Q$2:$Q888=$Q212)))"),"")</f>
        <v/>
      </c>
      <c r="AC212" s="18" t="str">
        <f>IFERROR(__xludf.DUMMYFUNCTION("if($F212="""","""",1+AB212-count(filter($S212:$S888,$S212:$S888=$S212,$T212:$T888=$T212,$V212:$V888=$V212,$W212:$W888=$W212,$Q212:$Q888=$Q212)))"),"")</f>
        <v/>
      </c>
      <c r="AD212" s="18" t="str">
        <f>IFERROR(__xludf.DUMMYFUNCTION("if($F212="""","""",count(filter($S$2:$S888,$S$2:$S888=$S212,$T$2:$T888=$T212,$V$2:$V888=$V212,$W$2:$W888=$W212,$R$2:$R888=$R212)))"),"")</f>
        <v/>
      </c>
      <c r="AE212" s="18" t="str">
        <f>IFERROR(__xludf.DUMMYFUNCTION("if($F212="""","""",1+AD212-count(filter($S212:$S888,$S212:$S888=$S212,$T212:$T888=$T212,$V212:$V888=$V212,$W212:$W888=$W212,$R212:$R888=$R212)))"),"")</f>
        <v/>
      </c>
      <c r="AF212" s="18" t="str">
        <f t="shared" si="10"/>
        <v/>
      </c>
      <c r="AG212" s="18"/>
      <c r="AH212" s="18" t="str">
        <f t="shared" si="12"/>
        <v/>
      </c>
    </row>
    <row r="213">
      <c r="A213" s="29"/>
      <c r="B213" s="29"/>
      <c r="C213" s="29"/>
      <c r="D213" s="37"/>
      <c r="E213" s="29"/>
      <c r="F213" s="30"/>
      <c r="G213" s="30"/>
      <c r="H213" s="31"/>
      <c r="I213" s="30"/>
      <c r="J213" s="31"/>
      <c r="K213" s="32"/>
      <c r="L213" s="31"/>
      <c r="M213" s="31"/>
      <c r="N213" s="31"/>
      <c r="O213" s="18" t="str">
        <f t="shared" si="2"/>
        <v/>
      </c>
      <c r="P213" s="18" t="str">
        <f t="shared" si="3"/>
        <v/>
      </c>
      <c r="Q213" s="18" t="str">
        <f t="array" ref="Q213">if($F213="","",if($F213&lt;&gt;$F212,VLOOKUP($F213,{Index_Team!$A$2:$A$33,Index_Team!$D$2:$D$33},2,FALSE),Q212))</f>
        <v/>
      </c>
      <c r="R213" s="18" t="str">
        <f t="array" ref="R213">if($F213="","",if($F213&lt;&gt;$F212,VLOOKUP($F213,{Index_Team!$A$2:$A$33,Index_Team!$E$2:$E$33},2,FALSE),R212))</f>
        <v/>
      </c>
      <c r="S213" s="18" t="str">
        <f t="shared" ref="S213:T213" si="222">if($F213="","",if($F213&lt;&gt;$F212,0,V212))</f>
        <v/>
      </c>
      <c r="T213" s="18" t="str">
        <f t="shared" si="222"/>
        <v/>
      </c>
      <c r="U213" s="18" t="str">
        <f t="shared" si="5"/>
        <v/>
      </c>
      <c r="V213" s="18" t="str">
        <f t="shared" si="6"/>
        <v/>
      </c>
      <c r="W213" s="18" t="str">
        <f t="shared" si="7"/>
        <v/>
      </c>
      <c r="X213" s="18" t="str">
        <f t="shared" si="8"/>
        <v/>
      </c>
      <c r="Y213" s="18" t="str">
        <f t="shared" si="9"/>
        <v/>
      </c>
      <c r="Z213" s="18" t="str">
        <f>IFERROR(__xludf.DUMMYFUNCTION("if($F213="""","""",count(filter($S$2:$S888,$S$2:$S888=$S213,$T$2:$T888=$T213,$V$2:$V888=$V213,$W$2:$W888=$W213)))"),"")</f>
        <v/>
      </c>
      <c r="AA213" s="18" t="str">
        <f>IFERROR(__xludf.DUMMYFUNCTION("if($F213="""","""",1+Z213-count(filter($S213:$S888,$S213:$S888=$S213,$T213:$T888=$T213,$V213:$V888=$V213,$W213:$W888=$W213)))"),"")</f>
        <v/>
      </c>
      <c r="AB213" s="18" t="str">
        <f>IFERROR(__xludf.DUMMYFUNCTION("if($F213="""","""",count(filter($S$2:$S888,$S$2:$S888=$S213,$T$2:$T888=$T213,$V$2:$V888=$V213,$W$2:$W888=$W213,$Q$2:$Q888=$Q213)))"),"")</f>
        <v/>
      </c>
      <c r="AC213" s="18" t="str">
        <f>IFERROR(__xludf.DUMMYFUNCTION("if($F213="""","""",1+AB213-count(filter($S213:$S888,$S213:$S888=$S213,$T213:$T888=$T213,$V213:$V888=$V213,$W213:$W888=$W213,$Q213:$Q888=$Q213)))"),"")</f>
        <v/>
      </c>
      <c r="AD213" s="18" t="str">
        <f>IFERROR(__xludf.DUMMYFUNCTION("if($F213="""","""",count(filter($S$2:$S888,$S$2:$S888=$S213,$T$2:$T888=$T213,$V$2:$V888=$V213,$W$2:$W888=$W213,$R$2:$R888=$R213)))"),"")</f>
        <v/>
      </c>
      <c r="AE213" s="18" t="str">
        <f>IFERROR(__xludf.DUMMYFUNCTION("if($F213="""","""",1+AD213-count(filter($S213:$S888,$S213:$S888=$S213,$T213:$T888=$T213,$V213:$V888=$V213,$W213:$W888=$W213,$R213:$R888=$R213)))"),"")</f>
        <v/>
      </c>
      <c r="AF213" s="18" t="str">
        <f t="shared" si="10"/>
        <v/>
      </c>
      <c r="AG213" s="18"/>
      <c r="AH213" s="18" t="str">
        <f t="shared" si="12"/>
        <v/>
      </c>
    </row>
    <row r="214">
      <c r="A214" s="29"/>
      <c r="B214" s="29"/>
      <c r="C214" s="29"/>
      <c r="D214" s="37"/>
      <c r="E214" s="29"/>
      <c r="F214" s="30"/>
      <c r="G214" s="30"/>
      <c r="H214" s="31"/>
      <c r="I214" s="30"/>
      <c r="J214" s="31"/>
      <c r="K214" s="32"/>
      <c r="L214" s="31"/>
      <c r="M214" s="31"/>
      <c r="N214" s="31"/>
      <c r="O214" s="18" t="str">
        <f t="shared" si="2"/>
        <v/>
      </c>
      <c r="P214" s="18" t="str">
        <f t="shared" si="3"/>
        <v/>
      </c>
      <c r="Q214" s="18" t="str">
        <f t="array" ref="Q214">if($F214="","",if($F214&lt;&gt;$F213,VLOOKUP($F214,{Index_Team!$A$2:$A$33,Index_Team!$D$2:$D$33},2,FALSE),Q213))</f>
        <v/>
      </c>
      <c r="R214" s="18" t="str">
        <f t="array" ref="R214">if($F214="","",if($F214&lt;&gt;$F213,VLOOKUP($F214,{Index_Team!$A$2:$A$33,Index_Team!$E$2:$E$33},2,FALSE),R213))</f>
        <v/>
      </c>
      <c r="S214" s="18" t="str">
        <f t="shared" ref="S214:T214" si="223">if($F214="","",if($F214&lt;&gt;$F213,0,V213))</f>
        <v/>
      </c>
      <c r="T214" s="18" t="str">
        <f t="shared" si="223"/>
        <v/>
      </c>
      <c r="U214" s="18" t="str">
        <f t="shared" si="5"/>
        <v/>
      </c>
      <c r="V214" s="18" t="str">
        <f t="shared" si="6"/>
        <v/>
      </c>
      <c r="W214" s="18" t="str">
        <f t="shared" si="7"/>
        <v/>
      </c>
      <c r="X214" s="18" t="str">
        <f t="shared" si="8"/>
        <v/>
      </c>
      <c r="Y214" s="18" t="str">
        <f t="shared" si="9"/>
        <v/>
      </c>
      <c r="Z214" s="18" t="str">
        <f>IFERROR(__xludf.DUMMYFUNCTION("if($F214="""","""",count(filter($S$2:$S888,$S$2:$S888=$S214,$T$2:$T888=$T214,$V$2:$V888=$V214,$W$2:$W888=$W214)))"),"")</f>
        <v/>
      </c>
      <c r="AA214" s="18" t="str">
        <f>IFERROR(__xludf.DUMMYFUNCTION("if($F214="""","""",1+Z214-count(filter($S214:$S888,$S214:$S888=$S214,$T214:$T888=$T214,$V214:$V888=$V214,$W214:$W888=$W214)))"),"")</f>
        <v/>
      </c>
      <c r="AB214" s="18" t="str">
        <f>IFERROR(__xludf.DUMMYFUNCTION("if($F214="""","""",count(filter($S$2:$S888,$S$2:$S888=$S214,$T$2:$T888=$T214,$V$2:$V888=$V214,$W$2:$W888=$W214,$Q$2:$Q888=$Q214)))"),"")</f>
        <v/>
      </c>
      <c r="AC214" s="18" t="str">
        <f>IFERROR(__xludf.DUMMYFUNCTION("if($F214="""","""",1+AB214-count(filter($S214:$S888,$S214:$S888=$S214,$T214:$T888=$T214,$V214:$V888=$V214,$W214:$W888=$W214,$Q214:$Q888=$Q214)))"),"")</f>
        <v/>
      </c>
      <c r="AD214" s="18" t="str">
        <f>IFERROR(__xludf.DUMMYFUNCTION("if($F214="""","""",count(filter($S$2:$S888,$S$2:$S888=$S214,$T$2:$T888=$T214,$V$2:$V888=$V214,$W$2:$W888=$W214,$R$2:$R888=$R214)))"),"")</f>
        <v/>
      </c>
      <c r="AE214" s="18" t="str">
        <f>IFERROR(__xludf.DUMMYFUNCTION("if($F214="""","""",1+AD214-count(filter($S214:$S888,$S214:$S888=$S214,$T214:$T888=$T214,$V214:$V888=$V214,$W214:$W888=$W214,$R214:$R888=$R214)))"),"")</f>
        <v/>
      </c>
      <c r="AF214" s="18" t="str">
        <f t="shared" si="10"/>
        <v/>
      </c>
      <c r="AG214" s="18"/>
      <c r="AH214" s="18" t="str">
        <f t="shared" si="12"/>
        <v/>
      </c>
    </row>
    <row r="215">
      <c r="A215" s="29"/>
      <c r="B215" s="29"/>
      <c r="C215" s="29"/>
      <c r="D215" s="37"/>
      <c r="E215" s="29"/>
      <c r="F215" s="30"/>
      <c r="G215" s="30"/>
      <c r="H215" s="31"/>
      <c r="I215" s="30"/>
      <c r="J215" s="31"/>
      <c r="K215" s="32"/>
      <c r="L215" s="31"/>
      <c r="M215" s="31"/>
      <c r="N215" s="31"/>
      <c r="O215" s="18" t="str">
        <f t="shared" si="2"/>
        <v/>
      </c>
      <c r="P215" s="18" t="str">
        <f t="shared" si="3"/>
        <v/>
      </c>
      <c r="Q215" s="18" t="str">
        <f t="array" ref="Q215">if($F215="","",if($F215&lt;&gt;$F214,VLOOKUP($F215,{Index_Team!$A$2:$A$33,Index_Team!$D$2:$D$33},2,FALSE),Q214))</f>
        <v/>
      </c>
      <c r="R215" s="18" t="str">
        <f t="array" ref="R215">if($F215="","",if($F215&lt;&gt;$F214,VLOOKUP($F215,{Index_Team!$A$2:$A$33,Index_Team!$E$2:$E$33},2,FALSE),R214))</f>
        <v/>
      </c>
      <c r="S215" s="18" t="str">
        <f t="shared" ref="S215:T215" si="224">if($F215="","",if($F215&lt;&gt;$F214,0,V214))</f>
        <v/>
      </c>
      <c r="T215" s="18" t="str">
        <f t="shared" si="224"/>
        <v/>
      </c>
      <c r="U215" s="18" t="str">
        <f t="shared" si="5"/>
        <v/>
      </c>
      <c r="V215" s="18" t="str">
        <f t="shared" si="6"/>
        <v/>
      </c>
      <c r="W215" s="18" t="str">
        <f t="shared" si="7"/>
        <v/>
      </c>
      <c r="X215" s="18" t="str">
        <f t="shared" si="8"/>
        <v/>
      </c>
      <c r="Y215" s="18" t="str">
        <f t="shared" si="9"/>
        <v/>
      </c>
      <c r="Z215" s="18" t="str">
        <f>IFERROR(__xludf.DUMMYFUNCTION("if($F215="""","""",count(filter($S$2:$S888,$S$2:$S888=$S215,$T$2:$T888=$T215,$V$2:$V888=$V215,$W$2:$W888=$W215)))"),"")</f>
        <v/>
      </c>
      <c r="AA215" s="18" t="str">
        <f>IFERROR(__xludf.DUMMYFUNCTION("if($F215="""","""",1+Z215-count(filter($S215:$S888,$S215:$S888=$S215,$T215:$T888=$T215,$V215:$V888=$V215,$W215:$W888=$W215)))"),"")</f>
        <v/>
      </c>
      <c r="AB215" s="18" t="str">
        <f>IFERROR(__xludf.DUMMYFUNCTION("if($F215="""","""",count(filter($S$2:$S888,$S$2:$S888=$S215,$T$2:$T888=$T215,$V$2:$V888=$V215,$W$2:$W888=$W215,$Q$2:$Q888=$Q215)))"),"")</f>
        <v/>
      </c>
      <c r="AC215" s="18" t="str">
        <f>IFERROR(__xludf.DUMMYFUNCTION("if($F215="""","""",1+AB215-count(filter($S215:$S888,$S215:$S888=$S215,$T215:$T888=$T215,$V215:$V888=$V215,$W215:$W888=$W215,$Q215:$Q888=$Q215)))"),"")</f>
        <v/>
      </c>
      <c r="AD215" s="18" t="str">
        <f>IFERROR(__xludf.DUMMYFUNCTION("if($F215="""","""",count(filter($S$2:$S888,$S$2:$S888=$S215,$T$2:$T888=$T215,$V$2:$V888=$V215,$W$2:$W888=$W215,$R$2:$R888=$R215)))"),"")</f>
        <v/>
      </c>
      <c r="AE215" s="18" t="str">
        <f>IFERROR(__xludf.DUMMYFUNCTION("if($F215="""","""",1+AD215-count(filter($S215:$S888,$S215:$S888=$S215,$T215:$T888=$T215,$V215:$V888=$V215,$W215:$W888=$W215,$R215:$R888=$R215)))"),"")</f>
        <v/>
      </c>
      <c r="AF215" s="18" t="str">
        <f t="shared" si="10"/>
        <v/>
      </c>
      <c r="AG215" s="18"/>
      <c r="AH215" s="18" t="str">
        <f t="shared" si="12"/>
        <v/>
      </c>
    </row>
    <row r="216">
      <c r="A216" s="29"/>
      <c r="B216" s="29"/>
      <c r="C216" s="29"/>
      <c r="D216" s="37"/>
      <c r="E216" s="29"/>
      <c r="F216" s="30"/>
      <c r="G216" s="30"/>
      <c r="H216" s="31"/>
      <c r="I216" s="30"/>
      <c r="J216" s="31"/>
      <c r="K216" s="32"/>
      <c r="L216" s="31"/>
      <c r="M216" s="31"/>
      <c r="N216" s="31"/>
      <c r="O216" s="18" t="str">
        <f t="shared" si="2"/>
        <v/>
      </c>
      <c r="P216" s="18" t="str">
        <f t="shared" si="3"/>
        <v/>
      </c>
      <c r="Q216" s="18" t="str">
        <f t="array" ref="Q216">if($F216="","",if($F216&lt;&gt;$F215,VLOOKUP($F216,{Index_Team!$A$2:$A$33,Index_Team!$D$2:$D$33},2,FALSE),Q215))</f>
        <v/>
      </c>
      <c r="R216" s="18" t="str">
        <f t="array" ref="R216">if($F216="","",if($F216&lt;&gt;$F215,VLOOKUP($F216,{Index_Team!$A$2:$A$33,Index_Team!$E$2:$E$33},2,FALSE),R215))</f>
        <v/>
      </c>
      <c r="S216" s="18" t="str">
        <f t="shared" ref="S216:T216" si="225">if($F216="","",if($F216&lt;&gt;$F215,0,V215))</f>
        <v/>
      </c>
      <c r="T216" s="18" t="str">
        <f t="shared" si="225"/>
        <v/>
      </c>
      <c r="U216" s="18" t="str">
        <f t="shared" si="5"/>
        <v/>
      </c>
      <c r="V216" s="18" t="str">
        <f t="shared" si="6"/>
        <v/>
      </c>
      <c r="W216" s="18" t="str">
        <f t="shared" si="7"/>
        <v/>
      </c>
      <c r="X216" s="18" t="str">
        <f t="shared" si="8"/>
        <v/>
      </c>
      <c r="Y216" s="18" t="str">
        <f t="shared" si="9"/>
        <v/>
      </c>
      <c r="Z216" s="18" t="str">
        <f>IFERROR(__xludf.DUMMYFUNCTION("if($F216="""","""",count(filter($S$2:$S888,$S$2:$S888=$S216,$T$2:$T888=$T216,$V$2:$V888=$V216,$W$2:$W888=$W216)))"),"")</f>
        <v/>
      </c>
      <c r="AA216" s="18" t="str">
        <f>IFERROR(__xludf.DUMMYFUNCTION("if($F216="""","""",1+Z216-count(filter($S216:$S888,$S216:$S888=$S216,$T216:$T888=$T216,$V216:$V888=$V216,$W216:$W888=$W216)))"),"")</f>
        <v/>
      </c>
      <c r="AB216" s="18" t="str">
        <f>IFERROR(__xludf.DUMMYFUNCTION("if($F216="""","""",count(filter($S$2:$S888,$S$2:$S888=$S216,$T$2:$T888=$T216,$V$2:$V888=$V216,$W$2:$W888=$W216,$Q$2:$Q888=$Q216)))"),"")</f>
        <v/>
      </c>
      <c r="AC216" s="18" t="str">
        <f>IFERROR(__xludf.DUMMYFUNCTION("if($F216="""","""",1+AB216-count(filter($S216:$S888,$S216:$S888=$S216,$T216:$T888=$T216,$V216:$V888=$V216,$W216:$W888=$W216,$Q216:$Q888=$Q216)))"),"")</f>
        <v/>
      </c>
      <c r="AD216" s="18" t="str">
        <f>IFERROR(__xludf.DUMMYFUNCTION("if($F216="""","""",count(filter($S$2:$S888,$S$2:$S888=$S216,$T$2:$T888=$T216,$V$2:$V888=$V216,$W$2:$W888=$W216,$R$2:$R888=$R216)))"),"")</f>
        <v/>
      </c>
      <c r="AE216" s="18" t="str">
        <f>IFERROR(__xludf.DUMMYFUNCTION("if($F216="""","""",1+AD216-count(filter($S216:$S888,$S216:$S888=$S216,$T216:$T888=$T216,$V216:$V888=$V216,$W216:$W888=$W216,$R216:$R888=$R216)))"),"")</f>
        <v/>
      </c>
      <c r="AF216" s="18" t="str">
        <f t="shared" si="10"/>
        <v/>
      </c>
      <c r="AG216" s="18"/>
      <c r="AH216" s="18" t="str">
        <f t="shared" si="12"/>
        <v/>
      </c>
    </row>
    <row r="217">
      <c r="A217" s="29"/>
      <c r="B217" s="29"/>
      <c r="C217" s="29"/>
      <c r="D217" s="37"/>
      <c r="E217" s="29"/>
      <c r="F217" s="30"/>
      <c r="G217" s="30"/>
      <c r="H217" s="31"/>
      <c r="I217" s="30"/>
      <c r="J217" s="31"/>
      <c r="K217" s="32"/>
      <c r="L217" s="31"/>
      <c r="M217" s="31"/>
      <c r="N217" s="31"/>
      <c r="O217" s="18" t="str">
        <f t="shared" si="2"/>
        <v/>
      </c>
      <c r="P217" s="18" t="str">
        <f t="shared" si="3"/>
        <v/>
      </c>
      <c r="Q217" s="18" t="str">
        <f t="array" ref="Q217">if($F217="","",if($F217&lt;&gt;$F216,VLOOKUP($F217,{Index_Team!$A$2:$A$33,Index_Team!$D$2:$D$33},2,FALSE),Q216))</f>
        <v/>
      </c>
      <c r="R217" s="18" t="str">
        <f t="array" ref="R217">if($F217="","",if($F217&lt;&gt;$F216,VLOOKUP($F217,{Index_Team!$A$2:$A$33,Index_Team!$E$2:$E$33},2,FALSE),R216))</f>
        <v/>
      </c>
      <c r="S217" s="18" t="str">
        <f t="shared" ref="S217:T217" si="226">if($F217="","",if($F217&lt;&gt;$F216,0,V216))</f>
        <v/>
      </c>
      <c r="T217" s="18" t="str">
        <f t="shared" si="226"/>
        <v/>
      </c>
      <c r="U217" s="18" t="str">
        <f t="shared" si="5"/>
        <v/>
      </c>
      <c r="V217" s="18" t="str">
        <f t="shared" si="6"/>
        <v/>
      </c>
      <c r="W217" s="18" t="str">
        <f t="shared" si="7"/>
        <v/>
      </c>
      <c r="X217" s="18" t="str">
        <f t="shared" si="8"/>
        <v/>
      </c>
      <c r="Y217" s="18" t="str">
        <f t="shared" si="9"/>
        <v/>
      </c>
      <c r="Z217" s="18" t="str">
        <f>IFERROR(__xludf.DUMMYFUNCTION("if($F217="""","""",count(filter($S$2:$S888,$S$2:$S888=$S217,$T$2:$T888=$T217,$V$2:$V888=$V217,$W$2:$W888=$W217)))"),"")</f>
        <v/>
      </c>
      <c r="AA217" s="18" t="str">
        <f>IFERROR(__xludf.DUMMYFUNCTION("if($F217="""","""",1+Z217-count(filter($S217:$S888,$S217:$S888=$S217,$T217:$T888=$T217,$V217:$V888=$V217,$W217:$W888=$W217)))"),"")</f>
        <v/>
      </c>
      <c r="AB217" s="18" t="str">
        <f>IFERROR(__xludf.DUMMYFUNCTION("if($F217="""","""",count(filter($S$2:$S888,$S$2:$S888=$S217,$T$2:$T888=$T217,$V$2:$V888=$V217,$W$2:$W888=$W217,$Q$2:$Q888=$Q217)))"),"")</f>
        <v/>
      </c>
      <c r="AC217" s="18" t="str">
        <f>IFERROR(__xludf.DUMMYFUNCTION("if($F217="""","""",1+AB217-count(filter($S217:$S888,$S217:$S888=$S217,$T217:$T888=$T217,$V217:$V888=$V217,$W217:$W888=$W217,$Q217:$Q888=$Q217)))"),"")</f>
        <v/>
      </c>
      <c r="AD217" s="18" t="str">
        <f>IFERROR(__xludf.DUMMYFUNCTION("if($F217="""","""",count(filter($S$2:$S888,$S$2:$S888=$S217,$T$2:$T888=$T217,$V$2:$V888=$V217,$W$2:$W888=$W217,$R$2:$R888=$R217)))"),"")</f>
        <v/>
      </c>
      <c r="AE217" s="18" t="str">
        <f>IFERROR(__xludf.DUMMYFUNCTION("if($F217="""","""",1+AD217-count(filter($S217:$S888,$S217:$S888=$S217,$T217:$T888=$T217,$V217:$V888=$V217,$W217:$W888=$W217,$R217:$R888=$R217)))"),"")</f>
        <v/>
      </c>
      <c r="AF217" s="18" t="str">
        <f t="shared" si="10"/>
        <v/>
      </c>
      <c r="AG217" s="18"/>
      <c r="AH217" s="18" t="str">
        <f t="shared" si="12"/>
        <v/>
      </c>
    </row>
    <row r="218">
      <c r="A218" s="29"/>
      <c r="B218" s="29"/>
      <c r="C218" s="29"/>
      <c r="D218" s="37"/>
      <c r="E218" s="29"/>
      <c r="F218" s="30"/>
      <c r="G218" s="30"/>
      <c r="H218" s="31"/>
      <c r="I218" s="30"/>
      <c r="J218" s="31"/>
      <c r="K218" s="32"/>
      <c r="L218" s="31"/>
      <c r="M218" s="31"/>
      <c r="N218" s="31"/>
      <c r="O218" s="18" t="str">
        <f t="shared" si="2"/>
        <v/>
      </c>
      <c r="P218" s="18" t="str">
        <f t="shared" si="3"/>
        <v/>
      </c>
      <c r="Q218" s="18" t="str">
        <f t="array" ref="Q218">if($F218="","",if($F218&lt;&gt;$F217,VLOOKUP($F218,{Index_Team!$A$2:$A$33,Index_Team!$D$2:$D$33},2,FALSE),Q217))</f>
        <v/>
      </c>
      <c r="R218" s="18" t="str">
        <f t="array" ref="R218">if($F218="","",if($F218&lt;&gt;$F217,VLOOKUP($F218,{Index_Team!$A$2:$A$33,Index_Team!$E$2:$E$33},2,FALSE),R217))</f>
        <v/>
      </c>
      <c r="S218" s="18" t="str">
        <f t="shared" ref="S218:T218" si="227">if($F218="","",if($F218&lt;&gt;$F217,0,V217))</f>
        <v/>
      </c>
      <c r="T218" s="18" t="str">
        <f t="shared" si="227"/>
        <v/>
      </c>
      <c r="U218" s="18" t="str">
        <f t="shared" si="5"/>
        <v/>
      </c>
      <c r="V218" s="18" t="str">
        <f t="shared" si="6"/>
        <v/>
      </c>
      <c r="W218" s="18" t="str">
        <f t="shared" si="7"/>
        <v/>
      </c>
      <c r="X218" s="18" t="str">
        <f t="shared" si="8"/>
        <v/>
      </c>
      <c r="Y218" s="18" t="str">
        <f t="shared" si="9"/>
        <v/>
      </c>
      <c r="Z218" s="18" t="str">
        <f>IFERROR(__xludf.DUMMYFUNCTION("if($F218="""","""",count(filter($S$2:$S888,$S$2:$S888=$S218,$T$2:$T888=$T218,$V$2:$V888=$V218,$W$2:$W888=$W218)))"),"")</f>
        <v/>
      </c>
      <c r="AA218" s="18" t="str">
        <f>IFERROR(__xludf.DUMMYFUNCTION("if($F218="""","""",1+Z218-count(filter($S218:$S888,$S218:$S888=$S218,$T218:$T888=$T218,$V218:$V888=$V218,$W218:$W888=$W218)))"),"")</f>
        <v/>
      </c>
      <c r="AB218" s="18" t="str">
        <f>IFERROR(__xludf.DUMMYFUNCTION("if($F218="""","""",count(filter($S$2:$S888,$S$2:$S888=$S218,$T$2:$T888=$T218,$V$2:$V888=$V218,$W$2:$W888=$W218,$Q$2:$Q888=$Q218)))"),"")</f>
        <v/>
      </c>
      <c r="AC218" s="18" t="str">
        <f>IFERROR(__xludf.DUMMYFUNCTION("if($F218="""","""",1+AB218-count(filter($S218:$S888,$S218:$S888=$S218,$T218:$T888=$T218,$V218:$V888=$V218,$W218:$W888=$W218,$Q218:$Q888=$Q218)))"),"")</f>
        <v/>
      </c>
      <c r="AD218" s="18" t="str">
        <f>IFERROR(__xludf.DUMMYFUNCTION("if($F218="""","""",count(filter($S$2:$S888,$S$2:$S888=$S218,$T$2:$T888=$T218,$V$2:$V888=$V218,$W$2:$W888=$W218,$R$2:$R888=$R218)))"),"")</f>
        <v/>
      </c>
      <c r="AE218" s="18" t="str">
        <f>IFERROR(__xludf.DUMMYFUNCTION("if($F218="""","""",1+AD218-count(filter($S218:$S888,$S218:$S888=$S218,$T218:$T888=$T218,$V218:$V888=$V218,$W218:$W888=$W218,$R218:$R888=$R218)))"),"")</f>
        <v/>
      </c>
      <c r="AF218" s="18" t="str">
        <f t="shared" si="10"/>
        <v/>
      </c>
      <c r="AG218" s="18"/>
      <c r="AH218" s="18" t="str">
        <f t="shared" si="12"/>
        <v/>
      </c>
    </row>
    <row r="219">
      <c r="A219" s="29"/>
      <c r="B219" s="29"/>
      <c r="C219" s="29"/>
      <c r="D219" s="37"/>
      <c r="E219" s="29"/>
      <c r="F219" s="30"/>
      <c r="G219" s="30"/>
      <c r="H219" s="31"/>
      <c r="I219" s="30"/>
      <c r="J219" s="31"/>
      <c r="K219" s="32"/>
      <c r="L219" s="31"/>
      <c r="M219" s="31"/>
      <c r="N219" s="31"/>
      <c r="O219" s="18" t="str">
        <f t="shared" si="2"/>
        <v/>
      </c>
      <c r="P219" s="18" t="str">
        <f t="shared" si="3"/>
        <v/>
      </c>
      <c r="Q219" s="18" t="str">
        <f t="array" ref="Q219">if($F219="","",if($F219&lt;&gt;$F218,VLOOKUP($F219,{Index_Team!$A$2:$A$33,Index_Team!$D$2:$D$33},2,FALSE),Q218))</f>
        <v/>
      </c>
      <c r="R219" s="18" t="str">
        <f t="array" ref="R219">if($F219="","",if($F219&lt;&gt;$F218,VLOOKUP($F219,{Index_Team!$A$2:$A$33,Index_Team!$E$2:$E$33},2,FALSE),R218))</f>
        <v/>
      </c>
      <c r="S219" s="18" t="str">
        <f t="shared" ref="S219:T219" si="228">if($F219="","",if($F219&lt;&gt;$F218,0,V218))</f>
        <v/>
      </c>
      <c r="T219" s="18" t="str">
        <f t="shared" si="228"/>
        <v/>
      </c>
      <c r="U219" s="18" t="str">
        <f t="shared" si="5"/>
        <v/>
      </c>
      <c r="V219" s="18" t="str">
        <f t="shared" si="6"/>
        <v/>
      </c>
      <c r="W219" s="18" t="str">
        <f t="shared" si="7"/>
        <v/>
      </c>
      <c r="X219" s="18" t="str">
        <f t="shared" si="8"/>
        <v/>
      </c>
      <c r="Y219" s="18" t="str">
        <f t="shared" si="9"/>
        <v/>
      </c>
      <c r="Z219" s="18" t="str">
        <f>IFERROR(__xludf.DUMMYFUNCTION("if($F219="""","""",count(filter($S$2:$S888,$S$2:$S888=$S219,$T$2:$T888=$T219,$V$2:$V888=$V219,$W$2:$W888=$W219)))"),"")</f>
        <v/>
      </c>
      <c r="AA219" s="18" t="str">
        <f>IFERROR(__xludf.DUMMYFUNCTION("if($F219="""","""",1+Z219-count(filter($S219:$S888,$S219:$S888=$S219,$T219:$T888=$T219,$V219:$V888=$V219,$W219:$W888=$W219)))"),"")</f>
        <v/>
      </c>
      <c r="AB219" s="18" t="str">
        <f>IFERROR(__xludf.DUMMYFUNCTION("if($F219="""","""",count(filter($S$2:$S888,$S$2:$S888=$S219,$T$2:$T888=$T219,$V$2:$V888=$V219,$W$2:$W888=$W219,$Q$2:$Q888=$Q219)))"),"")</f>
        <v/>
      </c>
      <c r="AC219" s="18" t="str">
        <f>IFERROR(__xludf.DUMMYFUNCTION("if($F219="""","""",1+AB219-count(filter($S219:$S888,$S219:$S888=$S219,$T219:$T888=$T219,$V219:$V888=$V219,$W219:$W888=$W219,$Q219:$Q888=$Q219)))"),"")</f>
        <v/>
      </c>
      <c r="AD219" s="18" t="str">
        <f>IFERROR(__xludf.DUMMYFUNCTION("if($F219="""","""",count(filter($S$2:$S888,$S$2:$S888=$S219,$T$2:$T888=$T219,$V$2:$V888=$V219,$W$2:$W888=$W219,$R$2:$R888=$R219)))"),"")</f>
        <v/>
      </c>
      <c r="AE219" s="18" t="str">
        <f>IFERROR(__xludf.DUMMYFUNCTION("if($F219="""","""",1+AD219-count(filter($S219:$S888,$S219:$S888=$S219,$T219:$T888=$T219,$V219:$V888=$V219,$W219:$W888=$W219,$R219:$R888=$R219)))"),"")</f>
        <v/>
      </c>
      <c r="AF219" s="18" t="str">
        <f t="shared" si="10"/>
        <v/>
      </c>
      <c r="AG219" s="18"/>
      <c r="AH219" s="18" t="str">
        <f t="shared" si="12"/>
        <v/>
      </c>
    </row>
    <row r="220">
      <c r="A220" s="29"/>
      <c r="B220" s="29"/>
      <c r="C220" s="29"/>
      <c r="D220" s="37"/>
      <c r="E220" s="29"/>
      <c r="F220" s="30"/>
      <c r="G220" s="30"/>
      <c r="H220" s="31"/>
      <c r="I220" s="30"/>
      <c r="J220" s="31"/>
      <c r="K220" s="32"/>
      <c r="L220" s="31"/>
      <c r="M220" s="31"/>
      <c r="N220" s="31"/>
      <c r="O220" s="18" t="str">
        <f t="shared" si="2"/>
        <v/>
      </c>
      <c r="P220" s="18" t="str">
        <f t="shared" si="3"/>
        <v/>
      </c>
      <c r="Q220" s="18" t="str">
        <f t="array" ref="Q220">if($F220="","",if($F220&lt;&gt;$F219,VLOOKUP($F220,{Index_Team!$A$2:$A$33,Index_Team!$D$2:$D$33},2,FALSE),Q219))</f>
        <v/>
      </c>
      <c r="R220" s="18" t="str">
        <f t="array" ref="R220">if($F220="","",if($F220&lt;&gt;$F219,VLOOKUP($F220,{Index_Team!$A$2:$A$33,Index_Team!$E$2:$E$33},2,FALSE),R219))</f>
        <v/>
      </c>
      <c r="S220" s="18" t="str">
        <f t="shared" ref="S220:T220" si="229">if($F220="","",if($F220&lt;&gt;$F219,0,V219))</f>
        <v/>
      </c>
      <c r="T220" s="18" t="str">
        <f t="shared" si="229"/>
        <v/>
      </c>
      <c r="U220" s="18" t="str">
        <f t="shared" si="5"/>
        <v/>
      </c>
      <c r="V220" s="18" t="str">
        <f t="shared" si="6"/>
        <v/>
      </c>
      <c r="W220" s="18" t="str">
        <f t="shared" si="7"/>
        <v/>
      </c>
      <c r="X220" s="18" t="str">
        <f t="shared" si="8"/>
        <v/>
      </c>
      <c r="Y220" s="18" t="str">
        <f t="shared" si="9"/>
        <v/>
      </c>
      <c r="Z220" s="18" t="str">
        <f>IFERROR(__xludf.DUMMYFUNCTION("if($F220="""","""",count(filter($S$2:$S888,$S$2:$S888=$S220,$T$2:$T888=$T220,$V$2:$V888=$V220,$W$2:$W888=$W220)))"),"")</f>
        <v/>
      </c>
      <c r="AA220" s="18" t="str">
        <f>IFERROR(__xludf.DUMMYFUNCTION("if($F220="""","""",1+Z220-count(filter($S220:$S888,$S220:$S888=$S220,$T220:$T888=$T220,$V220:$V888=$V220,$W220:$W888=$W220)))"),"")</f>
        <v/>
      </c>
      <c r="AB220" s="18" t="str">
        <f>IFERROR(__xludf.DUMMYFUNCTION("if($F220="""","""",count(filter($S$2:$S888,$S$2:$S888=$S220,$T$2:$T888=$T220,$V$2:$V888=$V220,$W$2:$W888=$W220,$Q$2:$Q888=$Q220)))"),"")</f>
        <v/>
      </c>
      <c r="AC220" s="18" t="str">
        <f>IFERROR(__xludf.DUMMYFUNCTION("if($F220="""","""",1+AB220-count(filter($S220:$S888,$S220:$S888=$S220,$T220:$T888=$T220,$V220:$V888=$V220,$W220:$W888=$W220,$Q220:$Q888=$Q220)))"),"")</f>
        <v/>
      </c>
      <c r="AD220" s="18" t="str">
        <f>IFERROR(__xludf.DUMMYFUNCTION("if($F220="""","""",count(filter($S$2:$S888,$S$2:$S888=$S220,$T$2:$T888=$T220,$V$2:$V888=$V220,$W$2:$W888=$W220,$R$2:$R888=$R220)))"),"")</f>
        <v/>
      </c>
      <c r="AE220" s="18" t="str">
        <f>IFERROR(__xludf.DUMMYFUNCTION("if($F220="""","""",1+AD220-count(filter($S220:$S888,$S220:$S888=$S220,$T220:$T888=$T220,$V220:$V888=$V220,$W220:$W888=$W220,$R220:$R888=$R220)))"),"")</f>
        <v/>
      </c>
      <c r="AF220" s="18" t="str">
        <f t="shared" si="10"/>
        <v/>
      </c>
      <c r="AG220" s="18"/>
      <c r="AH220" s="18" t="str">
        <f t="shared" si="12"/>
        <v/>
      </c>
    </row>
    <row r="221">
      <c r="A221" s="29"/>
      <c r="B221" s="29"/>
      <c r="C221" s="29"/>
      <c r="D221" s="37"/>
      <c r="E221" s="29"/>
      <c r="F221" s="30"/>
      <c r="G221" s="30"/>
      <c r="H221" s="31"/>
      <c r="I221" s="30"/>
      <c r="J221" s="31"/>
      <c r="K221" s="32"/>
      <c r="L221" s="31"/>
      <c r="M221" s="31"/>
      <c r="N221" s="31"/>
      <c r="O221" s="18" t="str">
        <f t="shared" si="2"/>
        <v/>
      </c>
      <c r="P221" s="18" t="str">
        <f t="shared" si="3"/>
        <v/>
      </c>
      <c r="Q221" s="18" t="str">
        <f t="array" ref="Q221">if($F221="","",if($F221&lt;&gt;$F220,VLOOKUP($F221,{Index_Team!$A$2:$A$33,Index_Team!$D$2:$D$33},2,FALSE),Q220))</f>
        <v/>
      </c>
      <c r="R221" s="18" t="str">
        <f t="array" ref="R221">if($F221="","",if($F221&lt;&gt;$F220,VLOOKUP($F221,{Index_Team!$A$2:$A$33,Index_Team!$E$2:$E$33},2,FALSE),R220))</f>
        <v/>
      </c>
      <c r="S221" s="18" t="str">
        <f t="shared" ref="S221:T221" si="230">if($F221="","",if($F221&lt;&gt;$F220,0,V220))</f>
        <v/>
      </c>
      <c r="T221" s="18" t="str">
        <f t="shared" si="230"/>
        <v/>
      </c>
      <c r="U221" s="18" t="str">
        <f t="shared" si="5"/>
        <v/>
      </c>
      <c r="V221" s="18" t="str">
        <f t="shared" si="6"/>
        <v/>
      </c>
      <c r="W221" s="18" t="str">
        <f t="shared" si="7"/>
        <v/>
      </c>
      <c r="X221" s="18" t="str">
        <f t="shared" si="8"/>
        <v/>
      </c>
      <c r="Y221" s="18" t="str">
        <f t="shared" si="9"/>
        <v/>
      </c>
      <c r="Z221" s="18" t="str">
        <f>IFERROR(__xludf.DUMMYFUNCTION("if($F221="""","""",count(filter($S$2:$S888,$S$2:$S888=$S221,$T$2:$T888=$T221,$V$2:$V888=$V221,$W$2:$W888=$W221)))"),"")</f>
        <v/>
      </c>
      <c r="AA221" s="18" t="str">
        <f>IFERROR(__xludf.DUMMYFUNCTION("if($F221="""","""",1+Z221-count(filter($S221:$S888,$S221:$S888=$S221,$T221:$T888=$T221,$V221:$V888=$V221,$W221:$W888=$W221)))"),"")</f>
        <v/>
      </c>
      <c r="AB221" s="18" t="str">
        <f>IFERROR(__xludf.DUMMYFUNCTION("if($F221="""","""",count(filter($S$2:$S888,$S$2:$S888=$S221,$T$2:$T888=$T221,$V$2:$V888=$V221,$W$2:$W888=$W221,$Q$2:$Q888=$Q221)))"),"")</f>
        <v/>
      </c>
      <c r="AC221" s="18" t="str">
        <f>IFERROR(__xludf.DUMMYFUNCTION("if($F221="""","""",1+AB221-count(filter($S221:$S888,$S221:$S888=$S221,$T221:$T888=$T221,$V221:$V888=$V221,$W221:$W888=$W221,$Q221:$Q888=$Q221)))"),"")</f>
        <v/>
      </c>
      <c r="AD221" s="18" t="str">
        <f>IFERROR(__xludf.DUMMYFUNCTION("if($F221="""","""",count(filter($S$2:$S888,$S$2:$S888=$S221,$T$2:$T888=$T221,$V$2:$V888=$V221,$W$2:$W888=$W221,$R$2:$R888=$R221)))"),"")</f>
        <v/>
      </c>
      <c r="AE221" s="18" t="str">
        <f>IFERROR(__xludf.DUMMYFUNCTION("if($F221="""","""",1+AD221-count(filter($S221:$S888,$S221:$S888=$S221,$T221:$T888=$T221,$V221:$V888=$V221,$W221:$W888=$W221,$R221:$R888=$R221)))"),"")</f>
        <v/>
      </c>
      <c r="AF221" s="18" t="str">
        <f t="shared" si="10"/>
        <v/>
      </c>
      <c r="AG221" s="18"/>
      <c r="AH221" s="18" t="str">
        <f t="shared" si="12"/>
        <v/>
      </c>
    </row>
    <row r="222">
      <c r="A222" s="29"/>
      <c r="B222" s="29"/>
      <c r="C222" s="29"/>
      <c r="D222" s="37"/>
      <c r="E222" s="29"/>
      <c r="F222" s="30"/>
      <c r="G222" s="30"/>
      <c r="H222" s="31"/>
      <c r="I222" s="30"/>
      <c r="J222" s="31"/>
      <c r="K222" s="32"/>
      <c r="L222" s="31"/>
      <c r="M222" s="31"/>
      <c r="N222" s="31"/>
      <c r="O222" s="18" t="str">
        <f t="shared" si="2"/>
        <v/>
      </c>
      <c r="P222" s="18" t="str">
        <f t="shared" si="3"/>
        <v/>
      </c>
      <c r="Q222" s="18" t="str">
        <f t="array" ref="Q222">if($F222="","",if($F222&lt;&gt;$F221,VLOOKUP($F222,{Index_Team!$A$2:$A$33,Index_Team!$D$2:$D$33},2,FALSE),Q221))</f>
        <v/>
      </c>
      <c r="R222" s="18" t="str">
        <f t="array" ref="R222">if($F222="","",if($F222&lt;&gt;$F221,VLOOKUP($F222,{Index_Team!$A$2:$A$33,Index_Team!$E$2:$E$33},2,FALSE),R221))</f>
        <v/>
      </c>
      <c r="S222" s="18" t="str">
        <f t="shared" ref="S222:T222" si="231">if($F222="","",if($F222&lt;&gt;$F221,0,V221))</f>
        <v/>
      </c>
      <c r="T222" s="18" t="str">
        <f t="shared" si="231"/>
        <v/>
      </c>
      <c r="U222" s="18" t="str">
        <f t="shared" si="5"/>
        <v/>
      </c>
      <c r="V222" s="18" t="str">
        <f t="shared" si="6"/>
        <v/>
      </c>
      <c r="W222" s="18" t="str">
        <f t="shared" si="7"/>
        <v/>
      </c>
      <c r="X222" s="18" t="str">
        <f t="shared" si="8"/>
        <v/>
      </c>
      <c r="Y222" s="18" t="str">
        <f t="shared" si="9"/>
        <v/>
      </c>
      <c r="Z222" s="18" t="str">
        <f>IFERROR(__xludf.DUMMYFUNCTION("if($F222="""","""",count(filter($S$2:$S888,$S$2:$S888=$S222,$T$2:$T888=$T222,$V$2:$V888=$V222,$W$2:$W888=$W222)))"),"")</f>
        <v/>
      </c>
      <c r="AA222" s="18" t="str">
        <f>IFERROR(__xludf.DUMMYFUNCTION("if($F222="""","""",1+Z222-count(filter($S222:$S888,$S222:$S888=$S222,$T222:$T888=$T222,$V222:$V888=$V222,$W222:$W888=$W222)))"),"")</f>
        <v/>
      </c>
      <c r="AB222" s="18" t="str">
        <f>IFERROR(__xludf.DUMMYFUNCTION("if($F222="""","""",count(filter($S$2:$S888,$S$2:$S888=$S222,$T$2:$T888=$T222,$V$2:$V888=$V222,$W$2:$W888=$W222,$Q$2:$Q888=$Q222)))"),"")</f>
        <v/>
      </c>
      <c r="AC222" s="18" t="str">
        <f>IFERROR(__xludf.DUMMYFUNCTION("if($F222="""","""",1+AB222-count(filter($S222:$S888,$S222:$S888=$S222,$T222:$T888=$T222,$V222:$V888=$V222,$W222:$W888=$W222,$Q222:$Q888=$Q222)))"),"")</f>
        <v/>
      </c>
      <c r="AD222" s="18" t="str">
        <f>IFERROR(__xludf.DUMMYFUNCTION("if($F222="""","""",count(filter($S$2:$S888,$S$2:$S888=$S222,$T$2:$T888=$T222,$V$2:$V888=$V222,$W$2:$W888=$W222,$R$2:$R888=$R222)))"),"")</f>
        <v/>
      </c>
      <c r="AE222" s="18" t="str">
        <f>IFERROR(__xludf.DUMMYFUNCTION("if($F222="""","""",1+AD222-count(filter($S222:$S888,$S222:$S888=$S222,$T222:$T888=$T222,$V222:$V888=$V222,$W222:$W888=$W222,$R222:$R888=$R222)))"),"")</f>
        <v/>
      </c>
      <c r="AF222" s="18" t="str">
        <f t="shared" si="10"/>
        <v/>
      </c>
      <c r="AG222" s="18"/>
      <c r="AH222" s="18" t="str">
        <f t="shared" si="12"/>
        <v/>
      </c>
    </row>
    <row r="223">
      <c r="A223" s="29"/>
      <c r="B223" s="29"/>
      <c r="C223" s="29"/>
      <c r="D223" s="37"/>
      <c r="E223" s="29"/>
      <c r="F223" s="30"/>
      <c r="G223" s="30"/>
      <c r="H223" s="31"/>
      <c r="I223" s="30"/>
      <c r="J223" s="31"/>
      <c r="K223" s="32"/>
      <c r="L223" s="31"/>
      <c r="M223" s="31"/>
      <c r="N223" s="31"/>
      <c r="O223" s="18" t="str">
        <f t="shared" si="2"/>
        <v/>
      </c>
      <c r="P223" s="18" t="str">
        <f t="shared" si="3"/>
        <v/>
      </c>
      <c r="Q223" s="18" t="str">
        <f t="array" ref="Q223">if($F223="","",if($F223&lt;&gt;$F222,VLOOKUP($F223,{Index_Team!$A$2:$A$33,Index_Team!$D$2:$D$33},2,FALSE),Q222))</f>
        <v/>
      </c>
      <c r="R223" s="18" t="str">
        <f t="array" ref="R223">if($F223="","",if($F223&lt;&gt;$F222,VLOOKUP($F223,{Index_Team!$A$2:$A$33,Index_Team!$E$2:$E$33},2,FALSE),R222))</f>
        <v/>
      </c>
      <c r="S223" s="18" t="str">
        <f t="shared" ref="S223:T223" si="232">if($F223="","",if($F223&lt;&gt;$F222,0,V222))</f>
        <v/>
      </c>
      <c r="T223" s="18" t="str">
        <f t="shared" si="232"/>
        <v/>
      </c>
      <c r="U223" s="18" t="str">
        <f t="shared" si="5"/>
        <v/>
      </c>
      <c r="V223" s="18" t="str">
        <f t="shared" si="6"/>
        <v/>
      </c>
      <c r="W223" s="18" t="str">
        <f t="shared" si="7"/>
        <v/>
      </c>
      <c r="X223" s="18" t="str">
        <f t="shared" si="8"/>
        <v/>
      </c>
      <c r="Y223" s="18" t="str">
        <f t="shared" si="9"/>
        <v/>
      </c>
      <c r="Z223" s="18" t="str">
        <f>IFERROR(__xludf.DUMMYFUNCTION("if($F223="""","""",count(filter($S$2:$S888,$S$2:$S888=$S223,$T$2:$T888=$T223,$V$2:$V888=$V223,$W$2:$W888=$W223)))"),"")</f>
        <v/>
      </c>
      <c r="AA223" s="18" t="str">
        <f>IFERROR(__xludf.DUMMYFUNCTION("if($F223="""","""",1+Z223-count(filter($S223:$S888,$S223:$S888=$S223,$T223:$T888=$T223,$V223:$V888=$V223,$W223:$W888=$W223)))"),"")</f>
        <v/>
      </c>
      <c r="AB223" s="18" t="str">
        <f>IFERROR(__xludf.DUMMYFUNCTION("if($F223="""","""",count(filter($S$2:$S888,$S$2:$S888=$S223,$T$2:$T888=$T223,$V$2:$V888=$V223,$W$2:$W888=$W223,$Q$2:$Q888=$Q223)))"),"")</f>
        <v/>
      </c>
      <c r="AC223" s="18" t="str">
        <f>IFERROR(__xludf.DUMMYFUNCTION("if($F223="""","""",1+AB223-count(filter($S223:$S888,$S223:$S888=$S223,$T223:$T888=$T223,$V223:$V888=$V223,$W223:$W888=$W223,$Q223:$Q888=$Q223)))"),"")</f>
        <v/>
      </c>
      <c r="AD223" s="18" t="str">
        <f>IFERROR(__xludf.DUMMYFUNCTION("if($F223="""","""",count(filter($S$2:$S888,$S$2:$S888=$S223,$T$2:$T888=$T223,$V$2:$V888=$V223,$W$2:$W888=$W223,$R$2:$R888=$R223)))"),"")</f>
        <v/>
      </c>
      <c r="AE223" s="18" t="str">
        <f>IFERROR(__xludf.DUMMYFUNCTION("if($F223="""","""",1+AD223-count(filter($S223:$S888,$S223:$S888=$S223,$T223:$T888=$T223,$V223:$V888=$V223,$W223:$W888=$W223,$R223:$R888=$R223)))"),"")</f>
        <v/>
      </c>
      <c r="AF223" s="18" t="str">
        <f t="shared" si="10"/>
        <v/>
      </c>
      <c r="AG223" s="18"/>
      <c r="AH223" s="18" t="str">
        <f t="shared" si="12"/>
        <v/>
      </c>
    </row>
    <row r="224">
      <c r="A224" s="29"/>
      <c r="B224" s="29"/>
      <c r="C224" s="29"/>
      <c r="D224" s="37"/>
      <c r="E224" s="29"/>
      <c r="F224" s="30"/>
      <c r="G224" s="30"/>
      <c r="H224" s="31"/>
      <c r="I224" s="30"/>
      <c r="J224" s="31"/>
      <c r="K224" s="32"/>
      <c r="L224" s="31"/>
      <c r="M224" s="31"/>
      <c r="N224" s="31"/>
      <c r="O224" s="18" t="str">
        <f t="shared" si="2"/>
        <v/>
      </c>
      <c r="P224" s="18" t="str">
        <f t="shared" si="3"/>
        <v/>
      </c>
      <c r="Q224" s="18" t="str">
        <f t="array" ref="Q224">if($F224="","",if($F224&lt;&gt;$F223,VLOOKUP($F224,{Index_Team!$A$2:$A$33,Index_Team!$D$2:$D$33},2,FALSE),Q223))</f>
        <v/>
      </c>
      <c r="R224" s="18" t="str">
        <f t="array" ref="R224">if($F224="","",if($F224&lt;&gt;$F223,VLOOKUP($F224,{Index_Team!$A$2:$A$33,Index_Team!$E$2:$E$33},2,FALSE),R223))</f>
        <v/>
      </c>
      <c r="S224" s="18" t="str">
        <f t="shared" ref="S224:T224" si="233">if($F224="","",if($F224&lt;&gt;$F223,0,V223))</f>
        <v/>
      </c>
      <c r="T224" s="18" t="str">
        <f t="shared" si="233"/>
        <v/>
      </c>
      <c r="U224" s="18" t="str">
        <f t="shared" si="5"/>
        <v/>
      </c>
      <c r="V224" s="18" t="str">
        <f t="shared" si="6"/>
        <v/>
      </c>
      <c r="W224" s="18" t="str">
        <f t="shared" si="7"/>
        <v/>
      </c>
      <c r="X224" s="18" t="str">
        <f t="shared" si="8"/>
        <v/>
      </c>
      <c r="Y224" s="18" t="str">
        <f t="shared" si="9"/>
        <v/>
      </c>
      <c r="Z224" s="18" t="str">
        <f>IFERROR(__xludf.DUMMYFUNCTION("if($F224="""","""",count(filter($S$2:$S888,$S$2:$S888=$S224,$T$2:$T888=$T224,$V$2:$V888=$V224,$W$2:$W888=$W224)))"),"")</f>
        <v/>
      </c>
      <c r="AA224" s="18" t="str">
        <f>IFERROR(__xludf.DUMMYFUNCTION("if($F224="""","""",1+Z224-count(filter($S224:$S888,$S224:$S888=$S224,$T224:$T888=$T224,$V224:$V888=$V224,$W224:$W888=$W224)))"),"")</f>
        <v/>
      </c>
      <c r="AB224" s="18" t="str">
        <f>IFERROR(__xludf.DUMMYFUNCTION("if($F224="""","""",count(filter($S$2:$S888,$S$2:$S888=$S224,$T$2:$T888=$T224,$V$2:$V888=$V224,$W$2:$W888=$W224,$Q$2:$Q888=$Q224)))"),"")</f>
        <v/>
      </c>
      <c r="AC224" s="18" t="str">
        <f>IFERROR(__xludf.DUMMYFUNCTION("if($F224="""","""",1+AB224-count(filter($S224:$S888,$S224:$S888=$S224,$T224:$T888=$T224,$V224:$V888=$V224,$W224:$W888=$W224,$Q224:$Q888=$Q224)))"),"")</f>
        <v/>
      </c>
      <c r="AD224" s="18" t="str">
        <f>IFERROR(__xludf.DUMMYFUNCTION("if($F224="""","""",count(filter($S$2:$S888,$S$2:$S888=$S224,$T$2:$T888=$T224,$V$2:$V888=$V224,$W$2:$W888=$W224,$R$2:$R888=$R224)))"),"")</f>
        <v/>
      </c>
      <c r="AE224" s="18" t="str">
        <f>IFERROR(__xludf.DUMMYFUNCTION("if($F224="""","""",1+AD224-count(filter($S224:$S888,$S224:$S888=$S224,$T224:$T888=$T224,$V224:$V888=$V224,$W224:$W888=$W224,$R224:$R888=$R224)))"),"")</f>
        <v/>
      </c>
      <c r="AF224" s="18" t="str">
        <f t="shared" si="10"/>
        <v/>
      </c>
      <c r="AG224" s="18"/>
      <c r="AH224" s="18" t="str">
        <f t="shared" si="12"/>
        <v/>
      </c>
    </row>
    <row r="225">
      <c r="A225" s="29"/>
      <c r="B225" s="29"/>
      <c r="C225" s="29"/>
      <c r="D225" s="37"/>
      <c r="E225" s="29"/>
      <c r="F225" s="30"/>
      <c r="G225" s="30"/>
      <c r="H225" s="31"/>
      <c r="I225" s="30"/>
      <c r="J225" s="31"/>
      <c r="K225" s="32"/>
      <c r="L225" s="31"/>
      <c r="M225" s="31"/>
      <c r="N225" s="31"/>
      <c r="O225" s="18" t="str">
        <f t="shared" si="2"/>
        <v/>
      </c>
      <c r="P225" s="18" t="str">
        <f t="shared" si="3"/>
        <v/>
      </c>
      <c r="Q225" s="18" t="str">
        <f t="array" ref="Q225">if($F225="","",if($F225&lt;&gt;$F224,VLOOKUP($F225,{Index_Team!$A$2:$A$33,Index_Team!$D$2:$D$33},2,FALSE),Q224))</f>
        <v/>
      </c>
      <c r="R225" s="18" t="str">
        <f t="array" ref="R225">if($F225="","",if($F225&lt;&gt;$F224,VLOOKUP($F225,{Index_Team!$A$2:$A$33,Index_Team!$E$2:$E$33},2,FALSE),R224))</f>
        <v/>
      </c>
      <c r="S225" s="18" t="str">
        <f t="shared" ref="S225:T225" si="234">if($F225="","",if($F225&lt;&gt;$F224,0,V224))</f>
        <v/>
      </c>
      <c r="T225" s="18" t="str">
        <f t="shared" si="234"/>
        <v/>
      </c>
      <c r="U225" s="18" t="str">
        <f t="shared" si="5"/>
        <v/>
      </c>
      <c r="V225" s="18" t="str">
        <f t="shared" si="6"/>
        <v/>
      </c>
      <c r="W225" s="18" t="str">
        <f t="shared" si="7"/>
        <v/>
      </c>
      <c r="X225" s="18" t="str">
        <f t="shared" si="8"/>
        <v/>
      </c>
      <c r="Y225" s="18" t="str">
        <f t="shared" si="9"/>
        <v/>
      </c>
      <c r="Z225" s="18" t="str">
        <f>IFERROR(__xludf.DUMMYFUNCTION("if($F225="""","""",count(filter($S$2:$S888,$S$2:$S888=$S225,$T$2:$T888=$T225,$V$2:$V888=$V225,$W$2:$W888=$W225)))"),"")</f>
        <v/>
      </c>
      <c r="AA225" s="18" t="str">
        <f>IFERROR(__xludf.DUMMYFUNCTION("if($F225="""","""",1+Z225-count(filter($S225:$S888,$S225:$S888=$S225,$T225:$T888=$T225,$V225:$V888=$V225,$W225:$W888=$W225)))"),"")</f>
        <v/>
      </c>
      <c r="AB225" s="18" t="str">
        <f>IFERROR(__xludf.DUMMYFUNCTION("if($F225="""","""",count(filter($S$2:$S888,$S$2:$S888=$S225,$T$2:$T888=$T225,$V$2:$V888=$V225,$W$2:$W888=$W225,$Q$2:$Q888=$Q225)))"),"")</f>
        <v/>
      </c>
      <c r="AC225" s="18" t="str">
        <f>IFERROR(__xludf.DUMMYFUNCTION("if($F225="""","""",1+AB225-count(filter($S225:$S888,$S225:$S888=$S225,$T225:$T888=$T225,$V225:$V888=$V225,$W225:$W888=$W225,$Q225:$Q888=$Q225)))"),"")</f>
        <v/>
      </c>
      <c r="AD225" s="18" t="str">
        <f>IFERROR(__xludf.DUMMYFUNCTION("if($F225="""","""",count(filter($S$2:$S888,$S$2:$S888=$S225,$T$2:$T888=$T225,$V$2:$V888=$V225,$W$2:$W888=$W225,$R$2:$R888=$R225)))"),"")</f>
        <v/>
      </c>
      <c r="AE225" s="18" t="str">
        <f>IFERROR(__xludf.DUMMYFUNCTION("if($F225="""","""",1+AD225-count(filter($S225:$S888,$S225:$S888=$S225,$T225:$T888=$T225,$V225:$V888=$V225,$W225:$W888=$W225,$R225:$R888=$R225)))"),"")</f>
        <v/>
      </c>
      <c r="AF225" s="18" t="str">
        <f t="shared" si="10"/>
        <v/>
      </c>
      <c r="AG225" s="18"/>
      <c r="AH225" s="18" t="str">
        <f t="shared" si="12"/>
        <v/>
      </c>
    </row>
    <row r="226">
      <c r="A226" s="29"/>
      <c r="B226" s="29"/>
      <c r="C226" s="29"/>
      <c r="D226" s="37"/>
      <c r="E226" s="29"/>
      <c r="F226" s="30"/>
      <c r="G226" s="30"/>
      <c r="H226" s="31"/>
      <c r="I226" s="30"/>
      <c r="J226" s="31"/>
      <c r="K226" s="32"/>
      <c r="L226" s="31"/>
      <c r="M226" s="31"/>
      <c r="N226" s="31"/>
      <c r="O226" s="18" t="str">
        <f t="shared" si="2"/>
        <v/>
      </c>
      <c r="P226" s="18" t="str">
        <f t="shared" si="3"/>
        <v/>
      </c>
      <c r="Q226" s="18" t="str">
        <f t="array" ref="Q226">if($F226="","",if($F226&lt;&gt;$F225,VLOOKUP($F226,{Index_Team!$A$2:$A$33,Index_Team!$D$2:$D$33},2,FALSE),Q225))</f>
        <v/>
      </c>
      <c r="R226" s="18" t="str">
        <f t="array" ref="R226">if($F226="","",if($F226&lt;&gt;$F225,VLOOKUP($F226,{Index_Team!$A$2:$A$33,Index_Team!$E$2:$E$33},2,FALSE),R225))</f>
        <v/>
      </c>
      <c r="S226" s="18" t="str">
        <f t="shared" ref="S226:T226" si="235">if($F226="","",if($F226&lt;&gt;$F225,0,V225))</f>
        <v/>
      </c>
      <c r="T226" s="18" t="str">
        <f t="shared" si="235"/>
        <v/>
      </c>
      <c r="U226" s="18" t="str">
        <f t="shared" si="5"/>
        <v/>
      </c>
      <c r="V226" s="18" t="str">
        <f t="shared" si="6"/>
        <v/>
      </c>
      <c r="W226" s="18" t="str">
        <f t="shared" si="7"/>
        <v/>
      </c>
      <c r="X226" s="18" t="str">
        <f t="shared" si="8"/>
        <v/>
      </c>
      <c r="Y226" s="18" t="str">
        <f t="shared" si="9"/>
        <v/>
      </c>
      <c r="Z226" s="18" t="str">
        <f>IFERROR(__xludf.DUMMYFUNCTION("if($F226="""","""",count(filter($S$2:$S888,$S$2:$S888=$S226,$T$2:$T888=$T226,$V$2:$V888=$V226,$W$2:$W888=$W226)))"),"")</f>
        <v/>
      </c>
      <c r="AA226" s="18" t="str">
        <f>IFERROR(__xludf.DUMMYFUNCTION("if($F226="""","""",1+Z226-count(filter($S226:$S888,$S226:$S888=$S226,$T226:$T888=$T226,$V226:$V888=$V226,$W226:$W888=$W226)))"),"")</f>
        <v/>
      </c>
      <c r="AB226" s="18" t="str">
        <f>IFERROR(__xludf.DUMMYFUNCTION("if($F226="""","""",count(filter($S$2:$S888,$S$2:$S888=$S226,$T$2:$T888=$T226,$V$2:$V888=$V226,$W$2:$W888=$W226,$Q$2:$Q888=$Q226)))"),"")</f>
        <v/>
      </c>
      <c r="AC226" s="18" t="str">
        <f>IFERROR(__xludf.DUMMYFUNCTION("if($F226="""","""",1+AB226-count(filter($S226:$S888,$S226:$S888=$S226,$T226:$T888=$T226,$V226:$V888=$V226,$W226:$W888=$W226,$Q226:$Q888=$Q226)))"),"")</f>
        <v/>
      </c>
      <c r="AD226" s="18" t="str">
        <f>IFERROR(__xludf.DUMMYFUNCTION("if($F226="""","""",count(filter($S$2:$S888,$S$2:$S888=$S226,$T$2:$T888=$T226,$V$2:$V888=$V226,$W$2:$W888=$W226,$R$2:$R888=$R226)))"),"")</f>
        <v/>
      </c>
      <c r="AE226" s="18" t="str">
        <f>IFERROR(__xludf.DUMMYFUNCTION("if($F226="""","""",1+AD226-count(filter($S226:$S888,$S226:$S888=$S226,$T226:$T888=$T226,$V226:$V888=$V226,$W226:$W888=$W226,$R226:$R888=$R226)))"),"")</f>
        <v/>
      </c>
      <c r="AF226" s="18" t="str">
        <f t="shared" si="10"/>
        <v/>
      </c>
      <c r="AG226" s="18"/>
      <c r="AH226" s="18" t="str">
        <f t="shared" si="12"/>
        <v/>
      </c>
    </row>
    <row r="227">
      <c r="A227" s="29"/>
      <c r="B227" s="29"/>
      <c r="C227" s="29"/>
      <c r="D227" s="37"/>
      <c r="E227" s="29"/>
      <c r="F227" s="30"/>
      <c r="G227" s="30"/>
      <c r="H227" s="31"/>
      <c r="I227" s="30"/>
      <c r="J227" s="31"/>
      <c r="K227" s="32"/>
      <c r="L227" s="31"/>
      <c r="M227" s="31"/>
      <c r="N227" s="31"/>
      <c r="O227" s="18" t="str">
        <f t="shared" si="2"/>
        <v/>
      </c>
      <c r="P227" s="18" t="str">
        <f t="shared" si="3"/>
        <v/>
      </c>
      <c r="Q227" s="18" t="str">
        <f t="array" ref="Q227">if($F227="","",if($F227&lt;&gt;$F226,VLOOKUP($F227,{Index_Team!$A$2:$A$33,Index_Team!$D$2:$D$33},2,FALSE),Q226))</f>
        <v/>
      </c>
      <c r="R227" s="18" t="str">
        <f t="array" ref="R227">if($F227="","",if($F227&lt;&gt;$F226,VLOOKUP($F227,{Index_Team!$A$2:$A$33,Index_Team!$E$2:$E$33},2,FALSE),R226))</f>
        <v/>
      </c>
      <c r="S227" s="18" t="str">
        <f t="shared" ref="S227:T227" si="236">if($F227="","",if($F227&lt;&gt;$F226,0,V226))</f>
        <v/>
      </c>
      <c r="T227" s="18" t="str">
        <f t="shared" si="236"/>
        <v/>
      </c>
      <c r="U227" s="18" t="str">
        <f t="shared" si="5"/>
        <v/>
      </c>
      <c r="V227" s="18" t="str">
        <f t="shared" si="6"/>
        <v/>
      </c>
      <c r="W227" s="18" t="str">
        <f t="shared" si="7"/>
        <v/>
      </c>
      <c r="X227" s="18" t="str">
        <f t="shared" si="8"/>
        <v/>
      </c>
      <c r="Y227" s="18" t="str">
        <f t="shared" si="9"/>
        <v/>
      </c>
      <c r="Z227" s="18" t="str">
        <f>IFERROR(__xludf.DUMMYFUNCTION("if($F227="""","""",count(filter($S$2:$S888,$S$2:$S888=$S227,$T$2:$T888=$T227,$V$2:$V888=$V227,$W$2:$W888=$W227)))"),"")</f>
        <v/>
      </c>
      <c r="AA227" s="18" t="str">
        <f>IFERROR(__xludf.DUMMYFUNCTION("if($F227="""","""",1+Z227-count(filter($S227:$S888,$S227:$S888=$S227,$T227:$T888=$T227,$V227:$V888=$V227,$W227:$W888=$W227)))"),"")</f>
        <v/>
      </c>
      <c r="AB227" s="18" t="str">
        <f>IFERROR(__xludf.DUMMYFUNCTION("if($F227="""","""",count(filter($S$2:$S888,$S$2:$S888=$S227,$T$2:$T888=$T227,$V$2:$V888=$V227,$W$2:$W888=$W227,$Q$2:$Q888=$Q227)))"),"")</f>
        <v/>
      </c>
      <c r="AC227" s="18" t="str">
        <f>IFERROR(__xludf.DUMMYFUNCTION("if($F227="""","""",1+AB227-count(filter($S227:$S888,$S227:$S888=$S227,$T227:$T888=$T227,$V227:$V888=$V227,$W227:$W888=$W227,$Q227:$Q888=$Q227)))"),"")</f>
        <v/>
      </c>
      <c r="AD227" s="18" t="str">
        <f>IFERROR(__xludf.DUMMYFUNCTION("if($F227="""","""",count(filter($S$2:$S888,$S$2:$S888=$S227,$T$2:$T888=$T227,$V$2:$V888=$V227,$W$2:$W888=$W227,$R$2:$R888=$R227)))"),"")</f>
        <v/>
      </c>
      <c r="AE227" s="18" t="str">
        <f>IFERROR(__xludf.DUMMYFUNCTION("if($F227="""","""",1+AD227-count(filter($S227:$S888,$S227:$S888=$S227,$T227:$T888=$T227,$V227:$V888=$V227,$W227:$W888=$W227,$R227:$R888=$R227)))"),"")</f>
        <v/>
      </c>
      <c r="AF227" s="18" t="str">
        <f t="shared" si="10"/>
        <v/>
      </c>
      <c r="AG227" s="18"/>
      <c r="AH227" s="18" t="str">
        <f t="shared" si="12"/>
        <v/>
      </c>
    </row>
    <row r="228">
      <c r="A228" s="29"/>
      <c r="B228" s="29"/>
      <c r="C228" s="29"/>
      <c r="D228" s="37"/>
      <c r="E228" s="29"/>
      <c r="F228" s="30"/>
      <c r="G228" s="30"/>
      <c r="H228" s="31"/>
      <c r="I228" s="30"/>
      <c r="J228" s="31"/>
      <c r="K228" s="32"/>
      <c r="L228" s="31"/>
      <c r="M228" s="31"/>
      <c r="N228" s="31"/>
      <c r="O228" s="18" t="str">
        <f t="shared" si="2"/>
        <v/>
      </c>
      <c r="P228" s="18" t="str">
        <f t="shared" si="3"/>
        <v/>
      </c>
      <c r="Q228" s="18" t="str">
        <f t="array" ref="Q228">if($F228="","",if($F228&lt;&gt;$F227,VLOOKUP($F228,{Index_Team!$A$2:$A$33,Index_Team!$D$2:$D$33},2,FALSE),Q227))</f>
        <v/>
      </c>
      <c r="R228" s="18" t="str">
        <f t="array" ref="R228">if($F228="","",if($F228&lt;&gt;$F227,VLOOKUP($F228,{Index_Team!$A$2:$A$33,Index_Team!$E$2:$E$33},2,FALSE),R227))</f>
        <v/>
      </c>
      <c r="S228" s="18" t="str">
        <f t="shared" ref="S228:T228" si="237">if($F228="","",if($F228&lt;&gt;$F227,0,V227))</f>
        <v/>
      </c>
      <c r="T228" s="18" t="str">
        <f t="shared" si="237"/>
        <v/>
      </c>
      <c r="U228" s="18" t="str">
        <f t="shared" si="5"/>
        <v/>
      </c>
      <c r="V228" s="18" t="str">
        <f t="shared" si="6"/>
        <v/>
      </c>
      <c r="W228" s="18" t="str">
        <f t="shared" si="7"/>
        <v/>
      </c>
      <c r="X228" s="18" t="str">
        <f t="shared" si="8"/>
        <v/>
      </c>
      <c r="Y228" s="18" t="str">
        <f t="shared" si="9"/>
        <v/>
      </c>
      <c r="Z228" s="18" t="str">
        <f>IFERROR(__xludf.DUMMYFUNCTION("if($F228="""","""",count(filter($S$2:$S888,$S$2:$S888=$S228,$T$2:$T888=$T228,$V$2:$V888=$V228,$W$2:$W888=$W228)))"),"")</f>
        <v/>
      </c>
      <c r="AA228" s="18" t="str">
        <f>IFERROR(__xludf.DUMMYFUNCTION("if($F228="""","""",1+Z228-count(filter($S228:$S888,$S228:$S888=$S228,$T228:$T888=$T228,$V228:$V888=$V228,$W228:$W888=$W228)))"),"")</f>
        <v/>
      </c>
      <c r="AB228" s="18" t="str">
        <f>IFERROR(__xludf.DUMMYFUNCTION("if($F228="""","""",count(filter($S$2:$S888,$S$2:$S888=$S228,$T$2:$T888=$T228,$V$2:$V888=$V228,$W$2:$W888=$W228,$Q$2:$Q888=$Q228)))"),"")</f>
        <v/>
      </c>
      <c r="AC228" s="18" t="str">
        <f>IFERROR(__xludf.DUMMYFUNCTION("if($F228="""","""",1+AB228-count(filter($S228:$S888,$S228:$S888=$S228,$T228:$T888=$T228,$V228:$V888=$V228,$W228:$W888=$W228,$Q228:$Q888=$Q228)))"),"")</f>
        <v/>
      </c>
      <c r="AD228" s="18" t="str">
        <f>IFERROR(__xludf.DUMMYFUNCTION("if($F228="""","""",count(filter($S$2:$S888,$S$2:$S888=$S228,$T$2:$T888=$T228,$V$2:$V888=$V228,$W$2:$W888=$W228,$R$2:$R888=$R228)))"),"")</f>
        <v/>
      </c>
      <c r="AE228" s="18" t="str">
        <f>IFERROR(__xludf.DUMMYFUNCTION("if($F228="""","""",1+AD228-count(filter($S228:$S888,$S228:$S888=$S228,$T228:$T888=$T228,$V228:$V888=$V228,$W228:$W888=$W228,$R228:$R888=$R228)))"),"")</f>
        <v/>
      </c>
      <c r="AF228" s="18" t="str">
        <f t="shared" si="10"/>
        <v/>
      </c>
      <c r="AG228" s="18"/>
      <c r="AH228" s="18" t="str">
        <f t="shared" si="12"/>
        <v/>
      </c>
    </row>
    <row r="229">
      <c r="A229" s="29"/>
      <c r="B229" s="29"/>
      <c r="C229" s="29"/>
      <c r="D229" s="37"/>
      <c r="E229" s="29"/>
      <c r="F229" s="30"/>
      <c r="G229" s="30"/>
      <c r="H229" s="31"/>
      <c r="I229" s="30"/>
      <c r="J229" s="31"/>
      <c r="K229" s="32"/>
      <c r="L229" s="31"/>
      <c r="M229" s="31"/>
      <c r="N229" s="31"/>
      <c r="O229" s="18" t="str">
        <f t="shared" si="2"/>
        <v/>
      </c>
      <c r="P229" s="18" t="str">
        <f t="shared" si="3"/>
        <v/>
      </c>
      <c r="Q229" s="18" t="str">
        <f t="array" ref="Q229">if($F229="","",if($F229&lt;&gt;$F228,VLOOKUP($F229,{Index_Team!$A$2:$A$33,Index_Team!$D$2:$D$33},2,FALSE),Q228))</f>
        <v/>
      </c>
      <c r="R229" s="18" t="str">
        <f t="array" ref="R229">if($F229="","",if($F229&lt;&gt;$F228,VLOOKUP($F229,{Index_Team!$A$2:$A$33,Index_Team!$E$2:$E$33},2,FALSE),R228))</f>
        <v/>
      </c>
      <c r="S229" s="18" t="str">
        <f t="shared" ref="S229:T229" si="238">if($F229="","",if($F229&lt;&gt;$F228,0,V228))</f>
        <v/>
      </c>
      <c r="T229" s="18" t="str">
        <f t="shared" si="238"/>
        <v/>
      </c>
      <c r="U229" s="18" t="str">
        <f t="shared" si="5"/>
        <v/>
      </c>
      <c r="V229" s="18" t="str">
        <f t="shared" si="6"/>
        <v/>
      </c>
      <c r="W229" s="18" t="str">
        <f t="shared" si="7"/>
        <v/>
      </c>
      <c r="X229" s="18" t="str">
        <f t="shared" si="8"/>
        <v/>
      </c>
      <c r="Y229" s="18" t="str">
        <f t="shared" si="9"/>
        <v/>
      </c>
      <c r="Z229" s="18" t="str">
        <f>IFERROR(__xludf.DUMMYFUNCTION("if($F229="""","""",count(filter($S$2:$S888,$S$2:$S888=$S229,$T$2:$T888=$T229,$V$2:$V888=$V229,$W$2:$W888=$W229)))"),"")</f>
        <v/>
      </c>
      <c r="AA229" s="18" t="str">
        <f>IFERROR(__xludf.DUMMYFUNCTION("if($F229="""","""",1+Z229-count(filter($S229:$S888,$S229:$S888=$S229,$T229:$T888=$T229,$V229:$V888=$V229,$W229:$W888=$W229)))"),"")</f>
        <v/>
      </c>
      <c r="AB229" s="18" t="str">
        <f>IFERROR(__xludf.DUMMYFUNCTION("if($F229="""","""",count(filter($S$2:$S888,$S$2:$S888=$S229,$T$2:$T888=$T229,$V$2:$V888=$V229,$W$2:$W888=$W229,$Q$2:$Q888=$Q229)))"),"")</f>
        <v/>
      </c>
      <c r="AC229" s="18" t="str">
        <f>IFERROR(__xludf.DUMMYFUNCTION("if($F229="""","""",1+AB229-count(filter($S229:$S888,$S229:$S888=$S229,$T229:$T888=$T229,$V229:$V888=$V229,$W229:$W888=$W229,$Q229:$Q888=$Q229)))"),"")</f>
        <v/>
      </c>
      <c r="AD229" s="18" t="str">
        <f>IFERROR(__xludf.DUMMYFUNCTION("if($F229="""","""",count(filter($S$2:$S888,$S$2:$S888=$S229,$T$2:$T888=$T229,$V$2:$V888=$V229,$W$2:$W888=$W229,$R$2:$R888=$R229)))"),"")</f>
        <v/>
      </c>
      <c r="AE229" s="18" t="str">
        <f>IFERROR(__xludf.DUMMYFUNCTION("if($F229="""","""",1+AD229-count(filter($S229:$S888,$S229:$S888=$S229,$T229:$T888=$T229,$V229:$V888=$V229,$W229:$W888=$W229,$R229:$R888=$R229)))"),"")</f>
        <v/>
      </c>
      <c r="AF229" s="18" t="str">
        <f t="shared" si="10"/>
        <v/>
      </c>
      <c r="AG229" s="18"/>
      <c r="AH229" s="18" t="str">
        <f t="shared" si="12"/>
        <v/>
      </c>
    </row>
    <row r="230">
      <c r="A230" s="29"/>
      <c r="B230" s="29"/>
      <c r="C230" s="29"/>
      <c r="D230" s="37"/>
      <c r="E230" s="29"/>
      <c r="F230" s="30"/>
      <c r="G230" s="30"/>
      <c r="H230" s="31"/>
      <c r="I230" s="30"/>
      <c r="J230" s="31"/>
      <c r="K230" s="32"/>
      <c r="L230" s="31"/>
      <c r="M230" s="31"/>
      <c r="N230" s="31"/>
      <c r="O230" s="18" t="str">
        <f t="shared" si="2"/>
        <v/>
      </c>
      <c r="P230" s="18" t="str">
        <f t="shared" si="3"/>
        <v/>
      </c>
      <c r="Q230" s="18" t="str">
        <f t="array" ref="Q230">if($F230="","",if($F230&lt;&gt;$F229,VLOOKUP($F230,{Index_Team!$A$2:$A$33,Index_Team!$D$2:$D$33},2,FALSE),Q229))</f>
        <v/>
      </c>
      <c r="R230" s="18" t="str">
        <f t="array" ref="R230">if($F230="","",if($F230&lt;&gt;$F229,VLOOKUP($F230,{Index_Team!$A$2:$A$33,Index_Team!$E$2:$E$33},2,FALSE),R229))</f>
        <v/>
      </c>
      <c r="S230" s="18" t="str">
        <f t="shared" ref="S230:T230" si="239">if($F230="","",if($F230&lt;&gt;$F229,0,V229))</f>
        <v/>
      </c>
      <c r="T230" s="18" t="str">
        <f t="shared" si="239"/>
        <v/>
      </c>
      <c r="U230" s="18" t="str">
        <f t="shared" si="5"/>
        <v/>
      </c>
      <c r="V230" s="18" t="str">
        <f t="shared" si="6"/>
        <v/>
      </c>
      <c r="W230" s="18" t="str">
        <f t="shared" si="7"/>
        <v/>
      </c>
      <c r="X230" s="18" t="str">
        <f t="shared" si="8"/>
        <v/>
      </c>
      <c r="Y230" s="18" t="str">
        <f t="shared" si="9"/>
        <v/>
      </c>
      <c r="Z230" s="18" t="str">
        <f>IFERROR(__xludf.DUMMYFUNCTION("if($F230="""","""",count(filter($S$2:$S888,$S$2:$S888=$S230,$T$2:$T888=$T230,$V$2:$V888=$V230,$W$2:$W888=$W230)))"),"")</f>
        <v/>
      </c>
      <c r="AA230" s="18" t="str">
        <f>IFERROR(__xludf.DUMMYFUNCTION("if($F230="""","""",1+Z230-count(filter($S230:$S888,$S230:$S888=$S230,$T230:$T888=$T230,$V230:$V888=$V230,$W230:$W888=$W230)))"),"")</f>
        <v/>
      </c>
      <c r="AB230" s="18" t="str">
        <f>IFERROR(__xludf.DUMMYFUNCTION("if($F230="""","""",count(filter($S$2:$S888,$S$2:$S888=$S230,$T$2:$T888=$T230,$V$2:$V888=$V230,$W$2:$W888=$W230,$Q$2:$Q888=$Q230)))"),"")</f>
        <v/>
      </c>
      <c r="AC230" s="18" t="str">
        <f>IFERROR(__xludf.DUMMYFUNCTION("if($F230="""","""",1+AB230-count(filter($S230:$S888,$S230:$S888=$S230,$T230:$T888=$T230,$V230:$V888=$V230,$W230:$W888=$W230,$Q230:$Q888=$Q230)))"),"")</f>
        <v/>
      </c>
      <c r="AD230" s="18" t="str">
        <f>IFERROR(__xludf.DUMMYFUNCTION("if($F230="""","""",count(filter($S$2:$S888,$S$2:$S888=$S230,$T$2:$T888=$T230,$V$2:$V888=$V230,$W$2:$W888=$W230,$R$2:$R888=$R230)))"),"")</f>
        <v/>
      </c>
      <c r="AE230" s="18" t="str">
        <f>IFERROR(__xludf.DUMMYFUNCTION("if($F230="""","""",1+AD230-count(filter($S230:$S888,$S230:$S888=$S230,$T230:$T888=$T230,$V230:$V888=$V230,$W230:$W888=$W230,$R230:$R888=$R230)))"),"")</f>
        <v/>
      </c>
      <c r="AF230" s="18" t="str">
        <f t="shared" si="10"/>
        <v/>
      </c>
      <c r="AG230" s="18"/>
      <c r="AH230" s="18" t="str">
        <f t="shared" si="12"/>
        <v/>
      </c>
    </row>
    <row r="231">
      <c r="A231" s="29"/>
      <c r="B231" s="29"/>
      <c r="C231" s="29"/>
      <c r="D231" s="37"/>
      <c r="E231" s="29"/>
      <c r="F231" s="30"/>
      <c r="G231" s="30"/>
      <c r="H231" s="31"/>
      <c r="I231" s="30"/>
      <c r="J231" s="31"/>
      <c r="K231" s="32"/>
      <c r="L231" s="31"/>
      <c r="M231" s="31"/>
      <c r="N231" s="31"/>
      <c r="O231" s="18" t="str">
        <f t="shared" si="2"/>
        <v/>
      </c>
      <c r="P231" s="18" t="str">
        <f t="shared" si="3"/>
        <v/>
      </c>
      <c r="Q231" s="18" t="str">
        <f t="array" ref="Q231">if($F231="","",if($F231&lt;&gt;$F230,VLOOKUP($F231,{Index_Team!$A$2:$A$33,Index_Team!$D$2:$D$33},2,FALSE),Q230))</f>
        <v/>
      </c>
      <c r="R231" s="18" t="str">
        <f t="array" ref="R231">if($F231="","",if($F231&lt;&gt;$F230,VLOOKUP($F231,{Index_Team!$A$2:$A$33,Index_Team!$E$2:$E$33},2,FALSE),R230))</f>
        <v/>
      </c>
      <c r="S231" s="18" t="str">
        <f t="shared" ref="S231:T231" si="240">if($F231="","",if($F231&lt;&gt;$F230,0,V230))</f>
        <v/>
      </c>
      <c r="T231" s="18" t="str">
        <f t="shared" si="240"/>
        <v/>
      </c>
      <c r="U231" s="18" t="str">
        <f t="shared" si="5"/>
        <v/>
      </c>
      <c r="V231" s="18" t="str">
        <f t="shared" si="6"/>
        <v/>
      </c>
      <c r="W231" s="18" t="str">
        <f t="shared" si="7"/>
        <v/>
      </c>
      <c r="X231" s="18" t="str">
        <f t="shared" si="8"/>
        <v/>
      </c>
      <c r="Y231" s="18" t="str">
        <f t="shared" si="9"/>
        <v/>
      </c>
      <c r="Z231" s="18" t="str">
        <f>IFERROR(__xludf.DUMMYFUNCTION("if($F231="""","""",count(filter($S$2:$S888,$S$2:$S888=$S231,$T$2:$T888=$T231,$V$2:$V888=$V231,$W$2:$W888=$W231)))"),"")</f>
        <v/>
      </c>
      <c r="AA231" s="18" t="str">
        <f>IFERROR(__xludf.DUMMYFUNCTION("if($F231="""","""",1+Z231-count(filter($S231:$S888,$S231:$S888=$S231,$T231:$T888=$T231,$V231:$V888=$V231,$W231:$W888=$W231)))"),"")</f>
        <v/>
      </c>
      <c r="AB231" s="18" t="str">
        <f>IFERROR(__xludf.DUMMYFUNCTION("if($F231="""","""",count(filter($S$2:$S888,$S$2:$S888=$S231,$T$2:$T888=$T231,$V$2:$V888=$V231,$W$2:$W888=$W231,$Q$2:$Q888=$Q231)))"),"")</f>
        <v/>
      </c>
      <c r="AC231" s="18" t="str">
        <f>IFERROR(__xludf.DUMMYFUNCTION("if($F231="""","""",1+AB231-count(filter($S231:$S888,$S231:$S888=$S231,$T231:$T888=$T231,$V231:$V888=$V231,$W231:$W888=$W231,$Q231:$Q888=$Q231)))"),"")</f>
        <v/>
      </c>
      <c r="AD231" s="18" t="str">
        <f>IFERROR(__xludf.DUMMYFUNCTION("if($F231="""","""",count(filter($S$2:$S888,$S$2:$S888=$S231,$T$2:$T888=$T231,$V$2:$V888=$V231,$W$2:$W888=$W231,$R$2:$R888=$R231)))"),"")</f>
        <v/>
      </c>
      <c r="AE231" s="18" t="str">
        <f>IFERROR(__xludf.DUMMYFUNCTION("if($F231="""","""",1+AD231-count(filter($S231:$S888,$S231:$S888=$S231,$T231:$T888=$T231,$V231:$V888=$V231,$W231:$W888=$W231,$R231:$R888=$R231)))"),"")</f>
        <v/>
      </c>
      <c r="AF231" s="18" t="str">
        <f t="shared" si="10"/>
        <v/>
      </c>
      <c r="AG231" s="18"/>
      <c r="AH231" s="18" t="str">
        <f t="shared" si="12"/>
        <v/>
      </c>
    </row>
    <row r="232">
      <c r="A232" s="29"/>
      <c r="B232" s="29"/>
      <c r="C232" s="29"/>
      <c r="D232" s="37"/>
      <c r="E232" s="29"/>
      <c r="F232" s="30"/>
      <c r="G232" s="30"/>
      <c r="H232" s="31"/>
      <c r="I232" s="30"/>
      <c r="J232" s="31"/>
      <c r="K232" s="32"/>
      <c r="L232" s="31"/>
      <c r="M232" s="31"/>
      <c r="N232" s="31"/>
      <c r="O232" s="18" t="str">
        <f t="shared" si="2"/>
        <v/>
      </c>
      <c r="P232" s="18" t="str">
        <f t="shared" si="3"/>
        <v/>
      </c>
      <c r="Q232" s="18" t="str">
        <f t="array" ref="Q232">if($F232="","",if($F232&lt;&gt;$F231,VLOOKUP($F232,{Index_Team!$A$2:$A$33,Index_Team!$D$2:$D$33},2,FALSE),Q231))</f>
        <v/>
      </c>
      <c r="R232" s="18" t="str">
        <f t="array" ref="R232">if($F232="","",if($F232&lt;&gt;$F231,VLOOKUP($F232,{Index_Team!$A$2:$A$33,Index_Team!$E$2:$E$33},2,FALSE),R231))</f>
        <v/>
      </c>
      <c r="S232" s="18" t="str">
        <f t="shared" ref="S232:T232" si="241">if($F232="","",if($F232&lt;&gt;$F231,0,V231))</f>
        <v/>
      </c>
      <c r="T232" s="18" t="str">
        <f t="shared" si="241"/>
        <v/>
      </c>
      <c r="U232" s="18" t="str">
        <f t="shared" si="5"/>
        <v/>
      </c>
      <c r="V232" s="18" t="str">
        <f t="shared" si="6"/>
        <v/>
      </c>
      <c r="W232" s="18" t="str">
        <f t="shared" si="7"/>
        <v/>
      </c>
      <c r="X232" s="18" t="str">
        <f t="shared" si="8"/>
        <v/>
      </c>
      <c r="Y232" s="18" t="str">
        <f t="shared" si="9"/>
        <v/>
      </c>
      <c r="Z232" s="18" t="str">
        <f>IFERROR(__xludf.DUMMYFUNCTION("if($F232="""","""",count(filter($S$2:$S888,$S$2:$S888=$S232,$T$2:$T888=$T232,$V$2:$V888=$V232,$W$2:$W888=$W232)))"),"")</f>
        <v/>
      </c>
      <c r="AA232" s="18" t="str">
        <f>IFERROR(__xludf.DUMMYFUNCTION("if($F232="""","""",1+Z232-count(filter($S232:$S888,$S232:$S888=$S232,$T232:$T888=$T232,$V232:$V888=$V232,$W232:$W888=$W232)))"),"")</f>
        <v/>
      </c>
      <c r="AB232" s="18" t="str">
        <f>IFERROR(__xludf.DUMMYFUNCTION("if($F232="""","""",count(filter($S$2:$S888,$S$2:$S888=$S232,$T$2:$T888=$T232,$V$2:$V888=$V232,$W$2:$W888=$W232,$Q$2:$Q888=$Q232)))"),"")</f>
        <v/>
      </c>
      <c r="AC232" s="18" t="str">
        <f>IFERROR(__xludf.DUMMYFUNCTION("if($F232="""","""",1+AB232-count(filter($S232:$S888,$S232:$S888=$S232,$T232:$T888=$T232,$V232:$V888=$V232,$W232:$W888=$W232,$Q232:$Q888=$Q232)))"),"")</f>
        <v/>
      </c>
      <c r="AD232" s="18" t="str">
        <f>IFERROR(__xludf.DUMMYFUNCTION("if($F232="""","""",count(filter($S$2:$S888,$S$2:$S888=$S232,$T$2:$T888=$T232,$V$2:$V888=$V232,$W$2:$W888=$W232,$R$2:$R888=$R232)))"),"")</f>
        <v/>
      </c>
      <c r="AE232" s="18" t="str">
        <f>IFERROR(__xludf.DUMMYFUNCTION("if($F232="""","""",1+AD232-count(filter($S232:$S888,$S232:$S888=$S232,$T232:$T888=$T232,$V232:$V888=$V232,$W232:$W888=$W232,$R232:$R888=$R232)))"),"")</f>
        <v/>
      </c>
      <c r="AF232" s="18" t="str">
        <f t="shared" si="10"/>
        <v/>
      </c>
      <c r="AG232" s="18"/>
      <c r="AH232" s="18" t="str">
        <f t="shared" si="12"/>
        <v/>
      </c>
    </row>
    <row r="233">
      <c r="A233" s="29"/>
      <c r="B233" s="29"/>
      <c r="C233" s="29"/>
      <c r="D233" s="37"/>
      <c r="E233" s="29"/>
      <c r="F233" s="30"/>
      <c r="G233" s="30"/>
      <c r="H233" s="31"/>
      <c r="I233" s="30"/>
      <c r="J233" s="31"/>
      <c r="K233" s="32"/>
      <c r="L233" s="31"/>
      <c r="M233" s="31"/>
      <c r="N233" s="31"/>
      <c r="O233" s="18" t="str">
        <f t="shared" si="2"/>
        <v/>
      </c>
      <c r="P233" s="18" t="str">
        <f t="shared" si="3"/>
        <v/>
      </c>
      <c r="Q233" s="18" t="str">
        <f t="array" ref="Q233">if($F233="","",if($F233&lt;&gt;$F232,VLOOKUP($F233,{Index_Team!$A$2:$A$33,Index_Team!$D$2:$D$33},2,FALSE),Q232))</f>
        <v/>
      </c>
      <c r="R233" s="18" t="str">
        <f t="array" ref="R233">if($F233="","",if($F233&lt;&gt;$F232,VLOOKUP($F233,{Index_Team!$A$2:$A$33,Index_Team!$E$2:$E$33},2,FALSE),R232))</f>
        <v/>
      </c>
      <c r="S233" s="18" t="str">
        <f t="shared" ref="S233:T233" si="242">if($F233="","",if($F233&lt;&gt;$F232,0,V232))</f>
        <v/>
      </c>
      <c r="T233" s="18" t="str">
        <f t="shared" si="242"/>
        <v/>
      </c>
      <c r="U233" s="18" t="str">
        <f t="shared" si="5"/>
        <v/>
      </c>
      <c r="V233" s="18" t="str">
        <f t="shared" si="6"/>
        <v/>
      </c>
      <c r="W233" s="18" t="str">
        <f t="shared" si="7"/>
        <v/>
      </c>
      <c r="X233" s="18" t="str">
        <f t="shared" si="8"/>
        <v/>
      </c>
      <c r="Y233" s="18" t="str">
        <f t="shared" si="9"/>
        <v/>
      </c>
      <c r="Z233" s="18" t="str">
        <f>IFERROR(__xludf.DUMMYFUNCTION("if($F233="""","""",count(filter($S$2:$S888,$S$2:$S888=$S233,$T$2:$T888=$T233,$V$2:$V888=$V233,$W$2:$W888=$W233)))"),"")</f>
        <v/>
      </c>
      <c r="AA233" s="18" t="str">
        <f>IFERROR(__xludf.DUMMYFUNCTION("if($F233="""","""",1+Z233-count(filter($S233:$S888,$S233:$S888=$S233,$T233:$T888=$T233,$V233:$V888=$V233,$W233:$W888=$W233)))"),"")</f>
        <v/>
      </c>
      <c r="AB233" s="18" t="str">
        <f>IFERROR(__xludf.DUMMYFUNCTION("if($F233="""","""",count(filter($S$2:$S888,$S$2:$S888=$S233,$T$2:$T888=$T233,$V$2:$V888=$V233,$W$2:$W888=$W233,$Q$2:$Q888=$Q233)))"),"")</f>
        <v/>
      </c>
      <c r="AC233" s="18" t="str">
        <f>IFERROR(__xludf.DUMMYFUNCTION("if($F233="""","""",1+AB233-count(filter($S233:$S888,$S233:$S888=$S233,$T233:$T888=$T233,$V233:$V888=$V233,$W233:$W888=$W233,$Q233:$Q888=$Q233)))"),"")</f>
        <v/>
      </c>
      <c r="AD233" s="18" t="str">
        <f>IFERROR(__xludf.DUMMYFUNCTION("if($F233="""","""",count(filter($S$2:$S888,$S$2:$S888=$S233,$T$2:$T888=$T233,$V$2:$V888=$V233,$W$2:$W888=$W233,$R$2:$R888=$R233)))"),"")</f>
        <v/>
      </c>
      <c r="AE233" s="18" t="str">
        <f>IFERROR(__xludf.DUMMYFUNCTION("if($F233="""","""",1+AD233-count(filter($S233:$S888,$S233:$S888=$S233,$T233:$T888=$T233,$V233:$V888=$V233,$W233:$W888=$W233,$R233:$R888=$R233)))"),"")</f>
        <v/>
      </c>
      <c r="AF233" s="18" t="str">
        <f t="shared" si="10"/>
        <v/>
      </c>
      <c r="AG233" s="18"/>
      <c r="AH233" s="18" t="str">
        <f t="shared" si="12"/>
        <v/>
      </c>
    </row>
    <row r="234">
      <c r="A234" s="29"/>
      <c r="B234" s="29"/>
      <c r="C234" s="29"/>
      <c r="D234" s="37"/>
      <c r="E234" s="29"/>
      <c r="F234" s="30"/>
      <c r="G234" s="30"/>
      <c r="H234" s="31"/>
      <c r="I234" s="30"/>
      <c r="J234" s="31"/>
      <c r="K234" s="32"/>
      <c r="L234" s="31"/>
      <c r="M234" s="31"/>
      <c r="N234" s="31"/>
      <c r="O234" s="18" t="str">
        <f t="shared" si="2"/>
        <v/>
      </c>
      <c r="P234" s="18" t="str">
        <f t="shared" si="3"/>
        <v/>
      </c>
      <c r="Q234" s="18" t="str">
        <f t="array" ref="Q234">if($F234="","",if($F234&lt;&gt;$F233,VLOOKUP($F234,{Index_Team!$A$2:$A$33,Index_Team!$D$2:$D$33},2,FALSE),Q233))</f>
        <v/>
      </c>
      <c r="R234" s="18" t="str">
        <f t="array" ref="R234">if($F234="","",if($F234&lt;&gt;$F233,VLOOKUP($F234,{Index_Team!$A$2:$A$33,Index_Team!$E$2:$E$33},2,FALSE),R233))</f>
        <v/>
      </c>
      <c r="S234" s="18" t="str">
        <f t="shared" ref="S234:T234" si="243">if($F234="","",if($F234&lt;&gt;$F233,0,V233))</f>
        <v/>
      </c>
      <c r="T234" s="18" t="str">
        <f t="shared" si="243"/>
        <v/>
      </c>
      <c r="U234" s="18" t="str">
        <f t="shared" si="5"/>
        <v/>
      </c>
      <c r="V234" s="18" t="str">
        <f t="shared" si="6"/>
        <v/>
      </c>
      <c r="W234" s="18" t="str">
        <f t="shared" si="7"/>
        <v/>
      </c>
      <c r="X234" s="18" t="str">
        <f t="shared" si="8"/>
        <v/>
      </c>
      <c r="Y234" s="18" t="str">
        <f t="shared" si="9"/>
        <v/>
      </c>
      <c r="Z234" s="18" t="str">
        <f>IFERROR(__xludf.DUMMYFUNCTION("if($F234="""","""",count(filter($S$2:$S888,$S$2:$S888=$S234,$T$2:$T888=$T234,$V$2:$V888=$V234,$W$2:$W888=$W234)))"),"")</f>
        <v/>
      </c>
      <c r="AA234" s="18" t="str">
        <f>IFERROR(__xludf.DUMMYFUNCTION("if($F234="""","""",1+Z234-count(filter($S234:$S888,$S234:$S888=$S234,$T234:$T888=$T234,$V234:$V888=$V234,$W234:$W888=$W234)))"),"")</f>
        <v/>
      </c>
      <c r="AB234" s="18" t="str">
        <f>IFERROR(__xludf.DUMMYFUNCTION("if($F234="""","""",count(filter($S$2:$S888,$S$2:$S888=$S234,$T$2:$T888=$T234,$V$2:$V888=$V234,$W$2:$W888=$W234,$Q$2:$Q888=$Q234)))"),"")</f>
        <v/>
      </c>
      <c r="AC234" s="18" t="str">
        <f>IFERROR(__xludf.DUMMYFUNCTION("if($F234="""","""",1+AB234-count(filter($S234:$S888,$S234:$S888=$S234,$T234:$T888=$T234,$V234:$V888=$V234,$W234:$W888=$W234,$Q234:$Q888=$Q234)))"),"")</f>
        <v/>
      </c>
      <c r="AD234" s="18" t="str">
        <f>IFERROR(__xludf.DUMMYFUNCTION("if($F234="""","""",count(filter($S$2:$S888,$S$2:$S888=$S234,$T$2:$T888=$T234,$V$2:$V888=$V234,$W$2:$W888=$W234,$R$2:$R888=$R234)))"),"")</f>
        <v/>
      </c>
      <c r="AE234" s="18" t="str">
        <f>IFERROR(__xludf.DUMMYFUNCTION("if($F234="""","""",1+AD234-count(filter($S234:$S888,$S234:$S888=$S234,$T234:$T888=$T234,$V234:$V888=$V234,$W234:$W888=$W234,$R234:$R888=$R234)))"),"")</f>
        <v/>
      </c>
      <c r="AF234" s="18" t="str">
        <f t="shared" si="10"/>
        <v/>
      </c>
      <c r="AG234" s="18"/>
      <c r="AH234" s="18" t="str">
        <f t="shared" si="12"/>
        <v/>
      </c>
    </row>
    <row r="235">
      <c r="A235" s="29"/>
      <c r="B235" s="29"/>
      <c r="C235" s="29"/>
      <c r="D235" s="37"/>
      <c r="E235" s="29"/>
      <c r="F235" s="32"/>
      <c r="G235" s="32"/>
      <c r="H235" s="38"/>
      <c r="I235" s="32"/>
      <c r="J235" s="31"/>
      <c r="K235" s="32"/>
      <c r="L235" s="31"/>
      <c r="M235" s="38"/>
      <c r="N235" s="31"/>
      <c r="O235" s="18" t="str">
        <f t="shared" si="2"/>
        <v/>
      </c>
      <c r="P235" s="18" t="str">
        <f t="shared" si="3"/>
        <v/>
      </c>
      <c r="Q235" s="18" t="str">
        <f t="array" ref="Q235">if($F235="","",if($F235&lt;&gt;$F234,VLOOKUP($F235,{Index_Team!$A$2:$A$33,Index_Team!$D$2:$D$33},2,FALSE),Q234))</f>
        <v/>
      </c>
      <c r="R235" s="18" t="str">
        <f t="array" ref="R235">if($F235="","",if($F235&lt;&gt;$F234,VLOOKUP($F235,{Index_Team!$A$2:$A$33,Index_Team!$E$2:$E$33},2,FALSE),R234))</f>
        <v/>
      </c>
      <c r="S235" s="18" t="str">
        <f t="shared" ref="S235:T235" si="244">if($F235="","",if($F235&lt;&gt;$F234,0,V234))</f>
        <v/>
      </c>
      <c r="T235" s="18" t="str">
        <f t="shared" si="244"/>
        <v/>
      </c>
      <c r="U235" s="18" t="str">
        <f t="shared" si="5"/>
        <v/>
      </c>
      <c r="V235" s="18" t="str">
        <f t="shared" si="6"/>
        <v/>
      </c>
      <c r="W235" s="18" t="str">
        <f t="shared" si="7"/>
        <v/>
      </c>
      <c r="X235" s="18" t="str">
        <f t="shared" si="8"/>
        <v/>
      </c>
      <c r="Y235" s="18" t="str">
        <f t="shared" si="9"/>
        <v/>
      </c>
      <c r="Z235" s="18" t="str">
        <f>IFERROR(__xludf.DUMMYFUNCTION("if($F235="""","""",count(filter($S$2:$S888,$S$2:$S888=$S235,$T$2:$T888=$T235,$V$2:$V888=$V235,$W$2:$W888=$W235)))"),"")</f>
        <v/>
      </c>
      <c r="AA235" s="18" t="str">
        <f>IFERROR(__xludf.DUMMYFUNCTION("if($F235="""","""",1+Z235-count(filter($S235:$S888,$S235:$S888=$S235,$T235:$T888=$T235,$V235:$V888=$V235,$W235:$W888=$W235)))"),"")</f>
        <v/>
      </c>
      <c r="AB235" s="18" t="str">
        <f>IFERROR(__xludf.DUMMYFUNCTION("if($F235="""","""",count(filter($S$2:$S888,$S$2:$S888=$S235,$T$2:$T888=$T235,$V$2:$V888=$V235,$W$2:$W888=$W235,$Q$2:$Q888=$Q235)))"),"")</f>
        <v/>
      </c>
      <c r="AC235" s="18" t="str">
        <f>IFERROR(__xludf.DUMMYFUNCTION("if($F235="""","""",1+AB235-count(filter($S235:$S888,$S235:$S888=$S235,$T235:$T888=$T235,$V235:$V888=$V235,$W235:$W888=$W235,$Q235:$Q888=$Q235)))"),"")</f>
        <v/>
      </c>
      <c r="AD235" s="18" t="str">
        <f>IFERROR(__xludf.DUMMYFUNCTION("if($F235="""","""",count(filter($S$2:$S888,$S$2:$S888=$S235,$T$2:$T888=$T235,$V$2:$V888=$V235,$W$2:$W888=$W235,$R$2:$R888=$R235)))"),"")</f>
        <v/>
      </c>
      <c r="AE235" s="18" t="str">
        <f>IFERROR(__xludf.DUMMYFUNCTION("if($F235="""","""",1+AD235-count(filter($S235:$S888,$S235:$S888=$S235,$T235:$T888=$T235,$V235:$V888=$V235,$W235:$W888=$W235,$R235:$R888=$R235)))"),"")</f>
        <v/>
      </c>
      <c r="AF235" s="18" t="str">
        <f t="shared" si="10"/>
        <v/>
      </c>
      <c r="AG235" s="18"/>
      <c r="AH235" s="18" t="str">
        <f t="shared" si="12"/>
        <v/>
      </c>
    </row>
    <row r="236">
      <c r="A236" s="29"/>
      <c r="B236" s="29"/>
      <c r="C236" s="29"/>
      <c r="D236" s="37"/>
      <c r="E236" s="29"/>
      <c r="F236" s="32"/>
      <c r="G236" s="32"/>
      <c r="H236" s="38"/>
      <c r="I236" s="32"/>
      <c r="J236" s="31"/>
      <c r="K236" s="32"/>
      <c r="L236" s="31"/>
      <c r="M236" s="38"/>
      <c r="N236" s="31"/>
      <c r="O236" s="18" t="str">
        <f t="shared" si="2"/>
        <v/>
      </c>
      <c r="P236" s="18" t="str">
        <f t="shared" si="3"/>
        <v/>
      </c>
      <c r="Q236" s="18" t="str">
        <f t="array" ref="Q236">if($F236="","",if($F236&lt;&gt;$F235,VLOOKUP($F236,{Index_Team!$A$2:$A$33,Index_Team!$D$2:$D$33},2,FALSE),Q235))</f>
        <v/>
      </c>
      <c r="R236" s="18" t="str">
        <f t="array" ref="R236">if($F236="","",if($F236&lt;&gt;$F235,VLOOKUP($F236,{Index_Team!$A$2:$A$33,Index_Team!$E$2:$E$33},2,FALSE),R235))</f>
        <v/>
      </c>
      <c r="S236" s="18" t="str">
        <f t="shared" ref="S236:T236" si="245">if($F236="","",if($F236&lt;&gt;$F235,0,V235))</f>
        <v/>
      </c>
      <c r="T236" s="18" t="str">
        <f t="shared" si="245"/>
        <v/>
      </c>
      <c r="U236" s="18" t="str">
        <f t="shared" si="5"/>
        <v/>
      </c>
      <c r="V236" s="18" t="str">
        <f t="shared" si="6"/>
        <v/>
      </c>
      <c r="W236" s="18" t="str">
        <f t="shared" si="7"/>
        <v/>
      </c>
      <c r="X236" s="18" t="str">
        <f t="shared" si="8"/>
        <v/>
      </c>
      <c r="Y236" s="18" t="str">
        <f t="shared" si="9"/>
        <v/>
      </c>
      <c r="Z236" s="18" t="str">
        <f>IFERROR(__xludf.DUMMYFUNCTION("if($F236="""","""",count(filter($S$2:$S888,$S$2:$S888=$S236,$T$2:$T888=$T236,$V$2:$V888=$V236,$W$2:$W888=$W236)))"),"")</f>
        <v/>
      </c>
      <c r="AA236" s="18" t="str">
        <f>IFERROR(__xludf.DUMMYFUNCTION("if($F236="""","""",1+Z236-count(filter($S236:$S888,$S236:$S888=$S236,$T236:$T888=$T236,$V236:$V888=$V236,$W236:$W888=$W236)))"),"")</f>
        <v/>
      </c>
      <c r="AB236" s="18" t="str">
        <f>IFERROR(__xludf.DUMMYFUNCTION("if($F236="""","""",count(filter($S$2:$S888,$S$2:$S888=$S236,$T$2:$T888=$T236,$V$2:$V888=$V236,$W$2:$W888=$W236,$Q$2:$Q888=$Q236)))"),"")</f>
        <v/>
      </c>
      <c r="AC236" s="18" t="str">
        <f>IFERROR(__xludf.DUMMYFUNCTION("if($F236="""","""",1+AB236-count(filter($S236:$S888,$S236:$S888=$S236,$T236:$T888=$T236,$V236:$V888=$V236,$W236:$W888=$W236,$Q236:$Q888=$Q236)))"),"")</f>
        <v/>
      </c>
      <c r="AD236" s="18" t="str">
        <f>IFERROR(__xludf.DUMMYFUNCTION("if($F236="""","""",count(filter($S$2:$S888,$S$2:$S888=$S236,$T$2:$T888=$T236,$V$2:$V888=$V236,$W$2:$W888=$W236,$R$2:$R888=$R236)))"),"")</f>
        <v/>
      </c>
      <c r="AE236" s="18" t="str">
        <f>IFERROR(__xludf.DUMMYFUNCTION("if($F236="""","""",1+AD236-count(filter($S236:$S888,$S236:$S888=$S236,$T236:$T888=$T236,$V236:$V888=$V236,$W236:$W888=$W236,$R236:$R888=$R236)))"),"")</f>
        <v/>
      </c>
      <c r="AF236" s="18" t="str">
        <f t="shared" si="10"/>
        <v/>
      </c>
      <c r="AG236" s="18"/>
      <c r="AH236" s="18" t="str">
        <f t="shared" si="12"/>
        <v/>
      </c>
    </row>
    <row r="237">
      <c r="A237" s="29"/>
      <c r="B237" s="29"/>
      <c r="C237" s="29"/>
      <c r="D237" s="37"/>
      <c r="E237" s="29"/>
      <c r="F237" s="32"/>
      <c r="G237" s="32"/>
      <c r="H237" s="38"/>
      <c r="I237" s="32"/>
      <c r="J237" s="31"/>
      <c r="K237" s="32"/>
      <c r="L237" s="31"/>
      <c r="M237" s="38"/>
      <c r="N237" s="31"/>
      <c r="O237" s="18" t="str">
        <f t="shared" si="2"/>
        <v/>
      </c>
      <c r="P237" s="18" t="str">
        <f t="shared" si="3"/>
        <v/>
      </c>
      <c r="Q237" s="18" t="str">
        <f t="array" ref="Q237">if($F237="","",if($F237&lt;&gt;$F236,VLOOKUP($F237,{Index_Team!$A$2:$A$33,Index_Team!$D$2:$D$33},2,FALSE),Q236))</f>
        <v/>
      </c>
      <c r="R237" s="18" t="str">
        <f t="array" ref="R237">if($F237="","",if($F237&lt;&gt;$F236,VLOOKUP($F237,{Index_Team!$A$2:$A$33,Index_Team!$E$2:$E$33},2,FALSE),R236))</f>
        <v/>
      </c>
      <c r="S237" s="18" t="str">
        <f t="shared" ref="S237:T237" si="246">if($F237="","",if($F237&lt;&gt;$F236,0,V236))</f>
        <v/>
      </c>
      <c r="T237" s="18" t="str">
        <f t="shared" si="246"/>
        <v/>
      </c>
      <c r="U237" s="18" t="str">
        <f t="shared" si="5"/>
        <v/>
      </c>
      <c r="V237" s="18" t="str">
        <f t="shared" si="6"/>
        <v/>
      </c>
      <c r="W237" s="18" t="str">
        <f t="shared" si="7"/>
        <v/>
      </c>
      <c r="X237" s="18" t="str">
        <f t="shared" si="8"/>
        <v/>
      </c>
      <c r="Y237" s="18" t="str">
        <f t="shared" si="9"/>
        <v/>
      </c>
      <c r="Z237" s="18" t="str">
        <f>IFERROR(__xludf.DUMMYFUNCTION("if($F237="""","""",count(filter($S$2:$S888,$S$2:$S888=$S237,$T$2:$T888=$T237,$V$2:$V888=$V237,$W$2:$W888=$W237)))"),"")</f>
        <v/>
      </c>
      <c r="AA237" s="18" t="str">
        <f>IFERROR(__xludf.DUMMYFUNCTION("if($F237="""","""",1+Z237-count(filter($S237:$S888,$S237:$S888=$S237,$T237:$T888=$T237,$V237:$V888=$V237,$W237:$W888=$W237)))"),"")</f>
        <v/>
      </c>
      <c r="AB237" s="18" t="str">
        <f>IFERROR(__xludf.DUMMYFUNCTION("if($F237="""","""",count(filter($S$2:$S888,$S$2:$S888=$S237,$T$2:$T888=$T237,$V$2:$V888=$V237,$W$2:$W888=$W237,$Q$2:$Q888=$Q237)))"),"")</f>
        <v/>
      </c>
      <c r="AC237" s="18" t="str">
        <f>IFERROR(__xludf.DUMMYFUNCTION("if($F237="""","""",1+AB237-count(filter($S237:$S888,$S237:$S888=$S237,$T237:$T888=$T237,$V237:$V888=$V237,$W237:$W888=$W237,$Q237:$Q888=$Q237)))"),"")</f>
        <v/>
      </c>
      <c r="AD237" s="18" t="str">
        <f>IFERROR(__xludf.DUMMYFUNCTION("if($F237="""","""",count(filter($S$2:$S888,$S$2:$S888=$S237,$T$2:$T888=$T237,$V$2:$V888=$V237,$W$2:$W888=$W237,$R$2:$R888=$R237)))"),"")</f>
        <v/>
      </c>
      <c r="AE237" s="18" t="str">
        <f>IFERROR(__xludf.DUMMYFUNCTION("if($F237="""","""",1+AD237-count(filter($S237:$S888,$S237:$S888=$S237,$T237:$T888=$T237,$V237:$V888=$V237,$W237:$W888=$W237,$R237:$R888=$R237)))"),"")</f>
        <v/>
      </c>
      <c r="AF237" s="18" t="str">
        <f t="shared" si="10"/>
        <v/>
      </c>
      <c r="AG237" s="18"/>
      <c r="AH237" s="18" t="str">
        <f t="shared" si="12"/>
        <v/>
      </c>
    </row>
    <row r="238">
      <c r="A238" s="29"/>
      <c r="B238" s="29"/>
      <c r="C238" s="29"/>
      <c r="D238" s="37"/>
      <c r="E238" s="29"/>
      <c r="F238" s="32"/>
      <c r="G238" s="32"/>
      <c r="H238" s="38"/>
      <c r="I238" s="32"/>
      <c r="J238" s="31"/>
      <c r="K238" s="32"/>
      <c r="L238" s="31"/>
      <c r="M238" s="38"/>
      <c r="N238" s="31"/>
      <c r="O238" s="18" t="str">
        <f t="shared" si="2"/>
        <v/>
      </c>
      <c r="P238" s="18" t="str">
        <f t="shared" si="3"/>
        <v/>
      </c>
      <c r="Q238" s="18" t="str">
        <f t="array" ref="Q238">if($F238="","",if($F238&lt;&gt;$F237,VLOOKUP($F238,{Index_Team!$A$2:$A$33,Index_Team!$D$2:$D$33},2,FALSE),Q237))</f>
        <v/>
      </c>
      <c r="R238" s="18" t="str">
        <f t="array" ref="R238">if($F238="","",if($F238&lt;&gt;$F237,VLOOKUP($F238,{Index_Team!$A$2:$A$33,Index_Team!$E$2:$E$33},2,FALSE),R237))</f>
        <v/>
      </c>
      <c r="S238" s="18" t="str">
        <f t="shared" ref="S238:T238" si="247">if($F238="","",if($F238&lt;&gt;$F237,0,V237))</f>
        <v/>
      </c>
      <c r="T238" s="18" t="str">
        <f t="shared" si="247"/>
        <v/>
      </c>
      <c r="U238" s="18" t="str">
        <f t="shared" si="5"/>
        <v/>
      </c>
      <c r="V238" s="18" t="str">
        <f t="shared" si="6"/>
        <v/>
      </c>
      <c r="W238" s="18" t="str">
        <f t="shared" si="7"/>
        <v/>
      </c>
      <c r="X238" s="18" t="str">
        <f t="shared" si="8"/>
        <v/>
      </c>
      <c r="Y238" s="18" t="str">
        <f t="shared" si="9"/>
        <v/>
      </c>
      <c r="Z238" s="18" t="str">
        <f>IFERROR(__xludf.DUMMYFUNCTION("if($F238="""","""",count(filter($S$2:$S888,$S$2:$S888=$S238,$T$2:$T888=$T238,$V$2:$V888=$V238,$W$2:$W888=$W238)))"),"")</f>
        <v/>
      </c>
      <c r="AA238" s="18" t="str">
        <f>IFERROR(__xludf.DUMMYFUNCTION("if($F238="""","""",1+Z238-count(filter($S238:$S888,$S238:$S888=$S238,$T238:$T888=$T238,$V238:$V888=$V238,$W238:$W888=$W238)))"),"")</f>
        <v/>
      </c>
      <c r="AB238" s="18" t="str">
        <f>IFERROR(__xludf.DUMMYFUNCTION("if($F238="""","""",count(filter($S$2:$S888,$S$2:$S888=$S238,$T$2:$T888=$T238,$V$2:$V888=$V238,$W$2:$W888=$W238,$Q$2:$Q888=$Q238)))"),"")</f>
        <v/>
      </c>
      <c r="AC238" s="18" t="str">
        <f>IFERROR(__xludf.DUMMYFUNCTION("if($F238="""","""",1+AB238-count(filter($S238:$S888,$S238:$S888=$S238,$T238:$T888=$T238,$V238:$V888=$V238,$W238:$W888=$W238,$Q238:$Q888=$Q238)))"),"")</f>
        <v/>
      </c>
      <c r="AD238" s="18" t="str">
        <f>IFERROR(__xludf.DUMMYFUNCTION("if($F238="""","""",count(filter($S$2:$S888,$S$2:$S888=$S238,$T$2:$T888=$T238,$V$2:$V888=$V238,$W$2:$W888=$W238,$R$2:$R888=$R238)))"),"")</f>
        <v/>
      </c>
      <c r="AE238" s="18" t="str">
        <f>IFERROR(__xludf.DUMMYFUNCTION("if($F238="""","""",1+AD238-count(filter($S238:$S888,$S238:$S888=$S238,$T238:$T888=$T238,$V238:$V888=$V238,$W238:$W888=$W238,$R238:$R888=$R238)))"),"")</f>
        <v/>
      </c>
      <c r="AF238" s="18" t="str">
        <f t="shared" si="10"/>
        <v/>
      </c>
      <c r="AG238" s="18"/>
      <c r="AH238" s="18" t="str">
        <f t="shared" si="12"/>
        <v/>
      </c>
    </row>
    <row r="239">
      <c r="A239" s="29"/>
      <c r="B239" s="29"/>
      <c r="C239" s="29"/>
      <c r="D239" s="37"/>
      <c r="E239" s="29"/>
      <c r="F239" s="32"/>
      <c r="G239" s="32"/>
      <c r="H239" s="38"/>
      <c r="I239" s="32"/>
      <c r="J239" s="31"/>
      <c r="K239" s="32"/>
      <c r="L239" s="31"/>
      <c r="M239" s="38"/>
      <c r="N239" s="31"/>
      <c r="O239" s="18" t="str">
        <f t="shared" si="2"/>
        <v/>
      </c>
      <c r="P239" s="18" t="str">
        <f t="shared" si="3"/>
        <v/>
      </c>
      <c r="Q239" s="18" t="str">
        <f t="array" ref="Q239">if($F239="","",if($F239&lt;&gt;$F238,VLOOKUP($F239,{Index_Team!$A$2:$A$33,Index_Team!$D$2:$D$33},2,FALSE),Q238))</f>
        <v/>
      </c>
      <c r="R239" s="18" t="str">
        <f t="array" ref="R239">if($F239="","",if($F239&lt;&gt;$F238,VLOOKUP($F239,{Index_Team!$A$2:$A$33,Index_Team!$E$2:$E$33},2,FALSE),R238))</f>
        <v/>
      </c>
      <c r="S239" s="18" t="str">
        <f t="shared" ref="S239:T239" si="248">if($F239="","",if($F239&lt;&gt;$F238,0,V238))</f>
        <v/>
      </c>
      <c r="T239" s="18" t="str">
        <f t="shared" si="248"/>
        <v/>
      </c>
      <c r="U239" s="18" t="str">
        <f t="shared" si="5"/>
        <v/>
      </c>
      <c r="V239" s="18" t="str">
        <f t="shared" si="6"/>
        <v/>
      </c>
      <c r="W239" s="18" t="str">
        <f t="shared" si="7"/>
        <v/>
      </c>
      <c r="X239" s="18" t="str">
        <f t="shared" si="8"/>
        <v/>
      </c>
      <c r="Y239" s="18" t="str">
        <f t="shared" si="9"/>
        <v/>
      </c>
      <c r="Z239" s="18" t="str">
        <f>IFERROR(__xludf.DUMMYFUNCTION("if($F239="""","""",count(filter($S$2:$S888,$S$2:$S888=$S239,$T$2:$T888=$T239,$V$2:$V888=$V239,$W$2:$W888=$W239)))"),"")</f>
        <v/>
      </c>
      <c r="AA239" s="18" t="str">
        <f>IFERROR(__xludf.DUMMYFUNCTION("if($F239="""","""",1+Z239-count(filter($S239:$S888,$S239:$S888=$S239,$T239:$T888=$T239,$V239:$V888=$V239,$W239:$W888=$W239)))"),"")</f>
        <v/>
      </c>
      <c r="AB239" s="18" t="str">
        <f>IFERROR(__xludf.DUMMYFUNCTION("if($F239="""","""",count(filter($S$2:$S888,$S$2:$S888=$S239,$T$2:$T888=$T239,$V$2:$V888=$V239,$W$2:$W888=$W239,$Q$2:$Q888=$Q239)))"),"")</f>
        <v/>
      </c>
      <c r="AC239" s="18" t="str">
        <f>IFERROR(__xludf.DUMMYFUNCTION("if($F239="""","""",1+AB239-count(filter($S239:$S888,$S239:$S888=$S239,$T239:$T888=$T239,$V239:$V888=$V239,$W239:$W888=$W239,$Q239:$Q888=$Q239)))"),"")</f>
        <v/>
      </c>
      <c r="AD239" s="18" t="str">
        <f>IFERROR(__xludf.DUMMYFUNCTION("if($F239="""","""",count(filter($S$2:$S888,$S$2:$S888=$S239,$T$2:$T888=$T239,$V$2:$V888=$V239,$W$2:$W888=$W239,$R$2:$R888=$R239)))"),"")</f>
        <v/>
      </c>
      <c r="AE239" s="18" t="str">
        <f>IFERROR(__xludf.DUMMYFUNCTION("if($F239="""","""",1+AD239-count(filter($S239:$S888,$S239:$S888=$S239,$T239:$T888=$T239,$V239:$V888=$V239,$W239:$W888=$W239,$R239:$R888=$R239)))"),"")</f>
        <v/>
      </c>
      <c r="AF239" s="18" t="str">
        <f t="shared" si="10"/>
        <v/>
      </c>
      <c r="AG239" s="18"/>
      <c r="AH239" s="18" t="str">
        <f t="shared" si="12"/>
        <v/>
      </c>
    </row>
    <row r="240">
      <c r="A240" s="29"/>
      <c r="B240" s="29"/>
      <c r="C240" s="29"/>
      <c r="D240" s="37"/>
      <c r="E240" s="29"/>
      <c r="F240" s="32"/>
      <c r="G240" s="32"/>
      <c r="H240" s="38"/>
      <c r="I240" s="32"/>
      <c r="J240" s="31"/>
      <c r="K240" s="32"/>
      <c r="L240" s="31"/>
      <c r="M240" s="38"/>
      <c r="N240" s="31"/>
      <c r="O240" s="18" t="str">
        <f t="shared" si="2"/>
        <v/>
      </c>
      <c r="P240" s="18" t="str">
        <f t="shared" si="3"/>
        <v/>
      </c>
      <c r="Q240" s="18" t="str">
        <f t="array" ref="Q240">if($F240="","",if($F240&lt;&gt;$F239,VLOOKUP($F240,{Index_Team!$A$2:$A$33,Index_Team!$D$2:$D$33},2,FALSE),Q239))</f>
        <v/>
      </c>
      <c r="R240" s="18" t="str">
        <f t="array" ref="R240">if($F240="","",if($F240&lt;&gt;$F239,VLOOKUP($F240,{Index_Team!$A$2:$A$33,Index_Team!$E$2:$E$33},2,FALSE),R239))</f>
        <v/>
      </c>
      <c r="S240" s="18" t="str">
        <f t="shared" ref="S240:T240" si="249">if($F240="","",if($F240&lt;&gt;$F239,0,V239))</f>
        <v/>
      </c>
      <c r="T240" s="18" t="str">
        <f t="shared" si="249"/>
        <v/>
      </c>
      <c r="U240" s="18" t="str">
        <f t="shared" si="5"/>
        <v/>
      </c>
      <c r="V240" s="18" t="str">
        <f t="shared" si="6"/>
        <v/>
      </c>
      <c r="W240" s="18" t="str">
        <f t="shared" si="7"/>
        <v/>
      </c>
      <c r="X240" s="18" t="str">
        <f t="shared" si="8"/>
        <v/>
      </c>
      <c r="Y240" s="18" t="str">
        <f t="shared" si="9"/>
        <v/>
      </c>
      <c r="Z240" s="18" t="str">
        <f>IFERROR(__xludf.DUMMYFUNCTION("if($F240="""","""",count(filter($S$2:$S888,$S$2:$S888=$S240,$T$2:$T888=$T240,$V$2:$V888=$V240,$W$2:$W888=$W240)))"),"")</f>
        <v/>
      </c>
      <c r="AA240" s="18" t="str">
        <f>IFERROR(__xludf.DUMMYFUNCTION("if($F240="""","""",1+Z240-count(filter($S240:$S888,$S240:$S888=$S240,$T240:$T888=$T240,$V240:$V888=$V240,$W240:$W888=$W240)))"),"")</f>
        <v/>
      </c>
      <c r="AB240" s="18" t="str">
        <f>IFERROR(__xludf.DUMMYFUNCTION("if($F240="""","""",count(filter($S$2:$S888,$S$2:$S888=$S240,$T$2:$T888=$T240,$V$2:$V888=$V240,$W$2:$W888=$W240,$Q$2:$Q888=$Q240)))"),"")</f>
        <v/>
      </c>
      <c r="AC240" s="18" t="str">
        <f>IFERROR(__xludf.DUMMYFUNCTION("if($F240="""","""",1+AB240-count(filter($S240:$S888,$S240:$S888=$S240,$T240:$T888=$T240,$V240:$V888=$V240,$W240:$W888=$W240,$Q240:$Q888=$Q240)))"),"")</f>
        <v/>
      </c>
      <c r="AD240" s="18" t="str">
        <f>IFERROR(__xludf.DUMMYFUNCTION("if($F240="""","""",count(filter($S$2:$S888,$S$2:$S888=$S240,$T$2:$T888=$T240,$V$2:$V888=$V240,$W$2:$W888=$W240,$R$2:$R888=$R240)))"),"")</f>
        <v/>
      </c>
      <c r="AE240" s="18" t="str">
        <f>IFERROR(__xludf.DUMMYFUNCTION("if($F240="""","""",1+AD240-count(filter($S240:$S888,$S240:$S888=$S240,$T240:$T888=$T240,$V240:$V888=$V240,$W240:$W888=$W240,$R240:$R888=$R240)))"),"")</f>
        <v/>
      </c>
      <c r="AF240" s="18" t="str">
        <f t="shared" si="10"/>
        <v/>
      </c>
      <c r="AG240" s="18"/>
      <c r="AH240" s="18" t="str">
        <f t="shared" si="12"/>
        <v/>
      </c>
    </row>
    <row r="241">
      <c r="A241" s="29"/>
      <c r="B241" s="29"/>
      <c r="C241" s="29"/>
      <c r="D241" s="37"/>
      <c r="E241" s="29"/>
      <c r="F241" s="30"/>
      <c r="G241" s="30"/>
      <c r="H241" s="31"/>
      <c r="I241" s="30"/>
      <c r="J241" s="31"/>
      <c r="K241" s="32"/>
      <c r="L241" s="31"/>
      <c r="M241" s="31"/>
      <c r="N241" s="31"/>
      <c r="O241" s="18" t="str">
        <f t="shared" si="2"/>
        <v/>
      </c>
      <c r="P241" s="18" t="str">
        <f t="shared" si="3"/>
        <v/>
      </c>
      <c r="Q241" s="18" t="str">
        <f t="array" ref="Q241">if($F241="","",if($F241&lt;&gt;$F240,VLOOKUP($F241,{Index_Team!$A$2:$A$33,Index_Team!$D$2:$D$33},2,FALSE),Q240))</f>
        <v/>
      </c>
      <c r="R241" s="18" t="str">
        <f t="array" ref="R241">if($F241="","",if($F241&lt;&gt;$F240,VLOOKUP($F241,{Index_Team!$A$2:$A$33,Index_Team!$E$2:$E$33},2,FALSE),R240))</f>
        <v/>
      </c>
      <c r="S241" s="18" t="str">
        <f t="shared" ref="S241:T241" si="250">if($F241="","",if($F241&lt;&gt;$F240,0,V240))</f>
        <v/>
      </c>
      <c r="T241" s="18" t="str">
        <f t="shared" si="250"/>
        <v/>
      </c>
      <c r="U241" s="18" t="str">
        <f t="shared" si="5"/>
        <v/>
      </c>
      <c r="V241" s="18" t="str">
        <f t="shared" si="6"/>
        <v/>
      </c>
      <c r="W241" s="18" t="str">
        <f t="shared" si="7"/>
        <v/>
      </c>
      <c r="X241" s="18" t="str">
        <f t="shared" si="8"/>
        <v/>
      </c>
      <c r="Y241" s="18" t="str">
        <f t="shared" si="9"/>
        <v/>
      </c>
      <c r="Z241" s="18" t="str">
        <f>IFERROR(__xludf.DUMMYFUNCTION("if($F241="""","""",count(filter($S$2:$S888,$S$2:$S888=$S241,$T$2:$T888=$T241,$V$2:$V888=$V241,$W$2:$W888=$W241)))"),"")</f>
        <v/>
      </c>
      <c r="AA241" s="18" t="str">
        <f>IFERROR(__xludf.DUMMYFUNCTION("if($F241="""","""",1+Z241-count(filter($S241:$S888,$S241:$S888=$S241,$T241:$T888=$T241,$V241:$V888=$V241,$W241:$W888=$W241)))"),"")</f>
        <v/>
      </c>
      <c r="AB241" s="18" t="str">
        <f>IFERROR(__xludf.DUMMYFUNCTION("if($F241="""","""",count(filter($S$2:$S888,$S$2:$S888=$S241,$T$2:$T888=$T241,$V$2:$V888=$V241,$W$2:$W888=$W241,$Q$2:$Q888=$Q241)))"),"")</f>
        <v/>
      </c>
      <c r="AC241" s="18" t="str">
        <f>IFERROR(__xludf.DUMMYFUNCTION("if($F241="""","""",1+AB241-count(filter($S241:$S888,$S241:$S888=$S241,$T241:$T888=$T241,$V241:$V888=$V241,$W241:$W888=$W241,$Q241:$Q888=$Q241)))"),"")</f>
        <v/>
      </c>
      <c r="AD241" s="18" t="str">
        <f>IFERROR(__xludf.DUMMYFUNCTION("if($F241="""","""",count(filter($S$2:$S888,$S$2:$S888=$S241,$T$2:$T888=$T241,$V$2:$V888=$V241,$W$2:$W888=$W241,$R$2:$R888=$R241)))"),"")</f>
        <v/>
      </c>
      <c r="AE241" s="18" t="str">
        <f>IFERROR(__xludf.DUMMYFUNCTION("if($F241="""","""",1+AD241-count(filter($S241:$S888,$S241:$S888=$S241,$T241:$T888=$T241,$V241:$V888=$V241,$W241:$W888=$W241,$R241:$R888=$R241)))"),"")</f>
        <v/>
      </c>
      <c r="AF241" s="18" t="str">
        <f t="shared" si="10"/>
        <v/>
      </c>
      <c r="AG241" s="18"/>
      <c r="AH241" s="18" t="str">
        <f t="shared" si="12"/>
        <v/>
      </c>
    </row>
    <row r="242">
      <c r="A242" s="29"/>
      <c r="B242" s="29"/>
      <c r="C242" s="29"/>
      <c r="D242" s="37"/>
      <c r="E242" s="29"/>
      <c r="F242" s="30"/>
      <c r="G242" s="30"/>
      <c r="H242" s="31"/>
      <c r="I242" s="30"/>
      <c r="J242" s="31"/>
      <c r="K242" s="32"/>
      <c r="L242" s="31"/>
      <c r="M242" s="31"/>
      <c r="N242" s="31"/>
      <c r="O242" s="18" t="str">
        <f t="shared" si="2"/>
        <v/>
      </c>
      <c r="P242" s="18" t="str">
        <f t="shared" si="3"/>
        <v/>
      </c>
      <c r="Q242" s="18" t="str">
        <f t="array" ref="Q242">if($F242="","",if($F242&lt;&gt;$F241,VLOOKUP($F242,{Index_Team!$A$2:$A$33,Index_Team!$D$2:$D$33},2,FALSE),Q241))</f>
        <v/>
      </c>
      <c r="R242" s="18" t="str">
        <f t="array" ref="R242">if($F242="","",if($F242&lt;&gt;$F241,VLOOKUP($F242,{Index_Team!$A$2:$A$33,Index_Team!$E$2:$E$33},2,FALSE),R241))</f>
        <v/>
      </c>
      <c r="S242" s="18" t="str">
        <f t="shared" ref="S242:T242" si="251">if($F242="","",if($F242&lt;&gt;$F241,0,V241))</f>
        <v/>
      </c>
      <c r="T242" s="18" t="str">
        <f t="shared" si="251"/>
        <v/>
      </c>
      <c r="U242" s="18" t="str">
        <f t="shared" si="5"/>
        <v/>
      </c>
      <c r="V242" s="18" t="str">
        <f t="shared" si="6"/>
        <v/>
      </c>
      <c r="W242" s="18" t="str">
        <f t="shared" si="7"/>
        <v/>
      </c>
      <c r="X242" s="18" t="str">
        <f t="shared" si="8"/>
        <v/>
      </c>
      <c r="Y242" s="18" t="str">
        <f t="shared" si="9"/>
        <v/>
      </c>
      <c r="Z242" s="18" t="str">
        <f>IFERROR(__xludf.DUMMYFUNCTION("if($F242="""","""",count(filter($S$2:$S888,$S$2:$S888=$S242,$T$2:$T888=$T242,$V$2:$V888=$V242,$W$2:$W888=$W242)))"),"")</f>
        <v/>
      </c>
      <c r="AA242" s="18" t="str">
        <f>IFERROR(__xludf.DUMMYFUNCTION("if($F242="""","""",1+Z242-count(filter($S242:$S888,$S242:$S888=$S242,$T242:$T888=$T242,$V242:$V888=$V242,$W242:$W888=$W242)))"),"")</f>
        <v/>
      </c>
      <c r="AB242" s="18" t="str">
        <f>IFERROR(__xludf.DUMMYFUNCTION("if($F242="""","""",count(filter($S$2:$S888,$S$2:$S888=$S242,$T$2:$T888=$T242,$V$2:$V888=$V242,$W$2:$W888=$W242,$Q$2:$Q888=$Q242)))"),"")</f>
        <v/>
      </c>
      <c r="AC242" s="18" t="str">
        <f>IFERROR(__xludf.DUMMYFUNCTION("if($F242="""","""",1+AB242-count(filter($S242:$S888,$S242:$S888=$S242,$T242:$T888=$T242,$V242:$V888=$V242,$W242:$W888=$W242,$Q242:$Q888=$Q242)))"),"")</f>
        <v/>
      </c>
      <c r="AD242" s="18" t="str">
        <f>IFERROR(__xludf.DUMMYFUNCTION("if($F242="""","""",count(filter($S$2:$S888,$S$2:$S888=$S242,$T$2:$T888=$T242,$V$2:$V888=$V242,$W$2:$W888=$W242,$R$2:$R888=$R242)))"),"")</f>
        <v/>
      </c>
      <c r="AE242" s="18" t="str">
        <f>IFERROR(__xludf.DUMMYFUNCTION("if($F242="""","""",1+AD242-count(filter($S242:$S888,$S242:$S888=$S242,$T242:$T888=$T242,$V242:$V888=$V242,$W242:$W888=$W242,$R242:$R888=$R242)))"),"")</f>
        <v/>
      </c>
      <c r="AF242" s="18" t="str">
        <f t="shared" si="10"/>
        <v/>
      </c>
      <c r="AG242" s="18"/>
      <c r="AH242" s="18" t="str">
        <f t="shared" si="12"/>
        <v/>
      </c>
    </row>
    <row r="243">
      <c r="A243" s="29"/>
      <c r="B243" s="29"/>
      <c r="C243" s="29"/>
      <c r="D243" s="37"/>
      <c r="E243" s="29"/>
      <c r="F243" s="30"/>
      <c r="G243" s="30"/>
      <c r="H243" s="31"/>
      <c r="I243" s="30"/>
      <c r="J243" s="31"/>
      <c r="K243" s="32"/>
      <c r="L243" s="31"/>
      <c r="M243" s="31"/>
      <c r="N243" s="31"/>
      <c r="O243" s="18" t="str">
        <f t="shared" si="2"/>
        <v/>
      </c>
      <c r="P243" s="18" t="str">
        <f t="shared" si="3"/>
        <v/>
      </c>
      <c r="Q243" s="18" t="str">
        <f t="array" ref="Q243">if($F243="","",if($F243&lt;&gt;$F242,VLOOKUP($F243,{Index_Team!$A$2:$A$33,Index_Team!$D$2:$D$33},2,FALSE),Q242))</f>
        <v/>
      </c>
      <c r="R243" s="18" t="str">
        <f t="array" ref="R243">if($F243="","",if($F243&lt;&gt;$F242,VLOOKUP($F243,{Index_Team!$A$2:$A$33,Index_Team!$E$2:$E$33},2,FALSE),R242))</f>
        <v/>
      </c>
      <c r="S243" s="18" t="str">
        <f t="shared" ref="S243:T243" si="252">if($F243="","",if($F243&lt;&gt;$F242,0,V242))</f>
        <v/>
      </c>
      <c r="T243" s="18" t="str">
        <f t="shared" si="252"/>
        <v/>
      </c>
      <c r="U243" s="18" t="str">
        <f t="shared" si="5"/>
        <v/>
      </c>
      <c r="V243" s="18" t="str">
        <f t="shared" si="6"/>
        <v/>
      </c>
      <c r="W243" s="18" t="str">
        <f t="shared" si="7"/>
        <v/>
      </c>
      <c r="X243" s="18" t="str">
        <f t="shared" si="8"/>
        <v/>
      </c>
      <c r="Y243" s="18" t="str">
        <f t="shared" si="9"/>
        <v/>
      </c>
      <c r="Z243" s="18" t="str">
        <f>IFERROR(__xludf.DUMMYFUNCTION("if($F243="""","""",count(filter($S$2:$S888,$S$2:$S888=$S243,$T$2:$T888=$T243,$V$2:$V888=$V243,$W$2:$W888=$W243)))"),"")</f>
        <v/>
      </c>
      <c r="AA243" s="18" t="str">
        <f>IFERROR(__xludf.DUMMYFUNCTION("if($F243="""","""",1+Z243-count(filter($S243:$S888,$S243:$S888=$S243,$T243:$T888=$T243,$V243:$V888=$V243,$W243:$W888=$W243)))"),"")</f>
        <v/>
      </c>
      <c r="AB243" s="18" t="str">
        <f>IFERROR(__xludf.DUMMYFUNCTION("if($F243="""","""",count(filter($S$2:$S888,$S$2:$S888=$S243,$T$2:$T888=$T243,$V$2:$V888=$V243,$W$2:$W888=$W243,$Q$2:$Q888=$Q243)))"),"")</f>
        <v/>
      </c>
      <c r="AC243" s="18" t="str">
        <f>IFERROR(__xludf.DUMMYFUNCTION("if($F243="""","""",1+AB243-count(filter($S243:$S888,$S243:$S888=$S243,$T243:$T888=$T243,$V243:$V888=$V243,$W243:$W888=$W243,$Q243:$Q888=$Q243)))"),"")</f>
        <v/>
      </c>
      <c r="AD243" s="18" t="str">
        <f>IFERROR(__xludf.DUMMYFUNCTION("if($F243="""","""",count(filter($S$2:$S888,$S$2:$S888=$S243,$T$2:$T888=$T243,$V$2:$V888=$V243,$W$2:$W888=$W243,$R$2:$R888=$R243)))"),"")</f>
        <v/>
      </c>
      <c r="AE243" s="18" t="str">
        <f>IFERROR(__xludf.DUMMYFUNCTION("if($F243="""","""",1+AD243-count(filter($S243:$S888,$S243:$S888=$S243,$T243:$T888=$T243,$V243:$V888=$V243,$W243:$W888=$W243,$R243:$R888=$R243)))"),"")</f>
        <v/>
      </c>
      <c r="AF243" s="18" t="str">
        <f t="shared" si="10"/>
        <v/>
      </c>
      <c r="AG243" s="18"/>
      <c r="AH243" s="18" t="str">
        <f t="shared" si="12"/>
        <v/>
      </c>
    </row>
    <row r="244">
      <c r="A244" s="29"/>
      <c r="B244" s="29"/>
      <c r="C244" s="29"/>
      <c r="D244" s="37"/>
      <c r="E244" s="29"/>
      <c r="F244" s="30"/>
      <c r="G244" s="30"/>
      <c r="H244" s="31"/>
      <c r="I244" s="30"/>
      <c r="J244" s="31"/>
      <c r="K244" s="32"/>
      <c r="L244" s="31"/>
      <c r="M244" s="31"/>
      <c r="N244" s="31"/>
      <c r="O244" s="18" t="str">
        <f t="shared" si="2"/>
        <v/>
      </c>
      <c r="P244" s="18" t="str">
        <f t="shared" si="3"/>
        <v/>
      </c>
      <c r="Q244" s="18" t="str">
        <f t="array" ref="Q244">if($F244="","",if($F244&lt;&gt;$F243,VLOOKUP($F244,{Index_Team!$A$2:$A$33,Index_Team!$D$2:$D$33},2,FALSE),Q243))</f>
        <v/>
      </c>
      <c r="R244" s="18" t="str">
        <f t="array" ref="R244">if($F244="","",if($F244&lt;&gt;$F243,VLOOKUP($F244,{Index_Team!$A$2:$A$33,Index_Team!$E$2:$E$33},2,FALSE),R243))</f>
        <v/>
      </c>
      <c r="S244" s="18" t="str">
        <f t="shared" ref="S244:T244" si="253">if($F244="","",if($F244&lt;&gt;$F243,0,V243))</f>
        <v/>
      </c>
      <c r="T244" s="18" t="str">
        <f t="shared" si="253"/>
        <v/>
      </c>
      <c r="U244" s="18" t="str">
        <f t="shared" si="5"/>
        <v/>
      </c>
      <c r="V244" s="18" t="str">
        <f t="shared" si="6"/>
        <v/>
      </c>
      <c r="W244" s="18" t="str">
        <f t="shared" si="7"/>
        <v/>
      </c>
      <c r="X244" s="18" t="str">
        <f t="shared" si="8"/>
        <v/>
      </c>
      <c r="Y244" s="18" t="str">
        <f t="shared" si="9"/>
        <v/>
      </c>
      <c r="Z244" s="18" t="str">
        <f>IFERROR(__xludf.DUMMYFUNCTION("if($F244="""","""",count(filter($S$2:$S888,$S$2:$S888=$S244,$T$2:$T888=$T244,$V$2:$V888=$V244,$W$2:$W888=$W244)))"),"")</f>
        <v/>
      </c>
      <c r="AA244" s="18" t="str">
        <f>IFERROR(__xludf.DUMMYFUNCTION("if($F244="""","""",1+Z244-count(filter($S244:$S888,$S244:$S888=$S244,$T244:$T888=$T244,$V244:$V888=$V244,$W244:$W888=$W244)))"),"")</f>
        <v/>
      </c>
      <c r="AB244" s="18" t="str">
        <f>IFERROR(__xludf.DUMMYFUNCTION("if($F244="""","""",count(filter($S$2:$S888,$S$2:$S888=$S244,$T$2:$T888=$T244,$V$2:$V888=$V244,$W$2:$W888=$W244,$Q$2:$Q888=$Q244)))"),"")</f>
        <v/>
      </c>
      <c r="AC244" s="18" t="str">
        <f>IFERROR(__xludf.DUMMYFUNCTION("if($F244="""","""",1+AB244-count(filter($S244:$S888,$S244:$S888=$S244,$T244:$T888=$T244,$V244:$V888=$V244,$W244:$W888=$W244,$Q244:$Q888=$Q244)))"),"")</f>
        <v/>
      </c>
      <c r="AD244" s="18" t="str">
        <f>IFERROR(__xludf.DUMMYFUNCTION("if($F244="""","""",count(filter($S$2:$S888,$S$2:$S888=$S244,$T$2:$T888=$T244,$V$2:$V888=$V244,$W$2:$W888=$W244,$R$2:$R888=$R244)))"),"")</f>
        <v/>
      </c>
      <c r="AE244" s="18" t="str">
        <f>IFERROR(__xludf.DUMMYFUNCTION("if($F244="""","""",1+AD244-count(filter($S244:$S888,$S244:$S888=$S244,$T244:$T888=$T244,$V244:$V888=$V244,$W244:$W888=$W244,$R244:$R888=$R244)))"),"")</f>
        <v/>
      </c>
      <c r="AF244" s="18" t="str">
        <f t="shared" si="10"/>
        <v/>
      </c>
      <c r="AG244" s="18"/>
      <c r="AH244" s="18" t="str">
        <f t="shared" si="12"/>
        <v/>
      </c>
    </row>
    <row r="245">
      <c r="A245" s="29"/>
      <c r="B245" s="29"/>
      <c r="C245" s="29"/>
      <c r="D245" s="37"/>
      <c r="E245" s="29"/>
      <c r="F245" s="30"/>
      <c r="G245" s="30"/>
      <c r="H245" s="31"/>
      <c r="I245" s="30"/>
      <c r="J245" s="31"/>
      <c r="K245" s="32"/>
      <c r="L245" s="31"/>
      <c r="M245" s="31"/>
      <c r="N245" s="31"/>
      <c r="O245" s="18" t="str">
        <f t="shared" si="2"/>
        <v/>
      </c>
      <c r="P245" s="18" t="str">
        <f t="shared" si="3"/>
        <v/>
      </c>
      <c r="Q245" s="18" t="str">
        <f t="array" ref="Q245">if($F245="","",if($F245&lt;&gt;$F244,VLOOKUP($F245,{Index_Team!$A$2:$A$33,Index_Team!$D$2:$D$33},2,FALSE),Q244))</f>
        <v/>
      </c>
      <c r="R245" s="18" t="str">
        <f t="array" ref="R245">if($F245="","",if($F245&lt;&gt;$F244,VLOOKUP($F245,{Index_Team!$A$2:$A$33,Index_Team!$E$2:$E$33},2,FALSE),R244))</f>
        <v/>
      </c>
      <c r="S245" s="18" t="str">
        <f t="shared" ref="S245:T245" si="254">if($F245="","",if($F245&lt;&gt;$F244,0,V244))</f>
        <v/>
      </c>
      <c r="T245" s="18" t="str">
        <f t="shared" si="254"/>
        <v/>
      </c>
      <c r="U245" s="18" t="str">
        <f t="shared" si="5"/>
        <v/>
      </c>
      <c r="V245" s="18" t="str">
        <f t="shared" si="6"/>
        <v/>
      </c>
      <c r="W245" s="18" t="str">
        <f t="shared" si="7"/>
        <v/>
      </c>
      <c r="X245" s="18" t="str">
        <f t="shared" si="8"/>
        <v/>
      </c>
      <c r="Y245" s="18" t="str">
        <f t="shared" si="9"/>
        <v/>
      </c>
      <c r="Z245" s="18" t="str">
        <f>IFERROR(__xludf.DUMMYFUNCTION("if($F245="""","""",count(filter($S$2:$S888,$S$2:$S888=$S245,$T$2:$T888=$T245,$V$2:$V888=$V245,$W$2:$W888=$W245)))"),"")</f>
        <v/>
      </c>
      <c r="AA245" s="18" t="str">
        <f>IFERROR(__xludf.DUMMYFUNCTION("if($F245="""","""",1+Z245-count(filter($S245:$S888,$S245:$S888=$S245,$T245:$T888=$T245,$V245:$V888=$V245,$W245:$W888=$W245)))"),"")</f>
        <v/>
      </c>
      <c r="AB245" s="18" t="str">
        <f>IFERROR(__xludf.DUMMYFUNCTION("if($F245="""","""",count(filter($S$2:$S888,$S$2:$S888=$S245,$T$2:$T888=$T245,$V$2:$V888=$V245,$W$2:$W888=$W245,$Q$2:$Q888=$Q245)))"),"")</f>
        <v/>
      </c>
      <c r="AC245" s="18" t="str">
        <f>IFERROR(__xludf.DUMMYFUNCTION("if($F245="""","""",1+AB245-count(filter($S245:$S888,$S245:$S888=$S245,$T245:$T888=$T245,$V245:$V888=$V245,$W245:$W888=$W245,$Q245:$Q888=$Q245)))"),"")</f>
        <v/>
      </c>
      <c r="AD245" s="18" t="str">
        <f>IFERROR(__xludf.DUMMYFUNCTION("if($F245="""","""",count(filter($S$2:$S888,$S$2:$S888=$S245,$T$2:$T888=$T245,$V$2:$V888=$V245,$W$2:$W888=$W245,$R$2:$R888=$R245)))"),"")</f>
        <v/>
      </c>
      <c r="AE245" s="18" t="str">
        <f>IFERROR(__xludf.DUMMYFUNCTION("if($F245="""","""",1+AD245-count(filter($S245:$S888,$S245:$S888=$S245,$T245:$T888=$T245,$V245:$V888=$V245,$W245:$W888=$W245,$R245:$R888=$R245)))"),"")</f>
        <v/>
      </c>
      <c r="AF245" s="18" t="str">
        <f t="shared" si="10"/>
        <v/>
      </c>
      <c r="AG245" s="18"/>
      <c r="AH245" s="18" t="str">
        <f t="shared" si="12"/>
        <v/>
      </c>
    </row>
    <row r="246">
      <c r="A246" s="29"/>
      <c r="B246" s="29"/>
      <c r="C246" s="29"/>
      <c r="D246" s="37"/>
      <c r="E246" s="29"/>
      <c r="F246" s="30"/>
      <c r="G246" s="30"/>
      <c r="H246" s="31"/>
      <c r="I246" s="30"/>
      <c r="J246" s="31"/>
      <c r="K246" s="32"/>
      <c r="L246" s="31"/>
      <c r="M246" s="31"/>
      <c r="N246" s="31"/>
      <c r="O246" s="18" t="str">
        <f t="shared" si="2"/>
        <v/>
      </c>
      <c r="P246" s="18" t="str">
        <f t="shared" si="3"/>
        <v/>
      </c>
      <c r="Q246" s="18" t="str">
        <f t="array" ref="Q246">if($F246="","",if($F246&lt;&gt;$F245,VLOOKUP($F246,{Index_Team!$A$2:$A$33,Index_Team!$D$2:$D$33},2,FALSE),Q245))</f>
        <v/>
      </c>
      <c r="R246" s="18" t="str">
        <f t="array" ref="R246">if($F246="","",if($F246&lt;&gt;$F245,VLOOKUP($F246,{Index_Team!$A$2:$A$33,Index_Team!$E$2:$E$33},2,FALSE),R245))</f>
        <v/>
      </c>
      <c r="S246" s="18" t="str">
        <f t="shared" ref="S246:T246" si="255">if($F246="","",if($F246&lt;&gt;$F245,0,V245))</f>
        <v/>
      </c>
      <c r="T246" s="18" t="str">
        <f t="shared" si="255"/>
        <v/>
      </c>
      <c r="U246" s="18" t="str">
        <f t="shared" si="5"/>
        <v/>
      </c>
      <c r="V246" s="18" t="str">
        <f t="shared" si="6"/>
        <v/>
      </c>
      <c r="W246" s="18" t="str">
        <f t="shared" si="7"/>
        <v/>
      </c>
      <c r="X246" s="18" t="str">
        <f t="shared" si="8"/>
        <v/>
      </c>
      <c r="Y246" s="18" t="str">
        <f t="shared" si="9"/>
        <v/>
      </c>
      <c r="Z246" s="18" t="str">
        <f>IFERROR(__xludf.DUMMYFUNCTION("if($F246="""","""",count(filter($S$2:$S888,$S$2:$S888=$S246,$T$2:$T888=$T246,$V$2:$V888=$V246,$W$2:$W888=$W246)))"),"")</f>
        <v/>
      </c>
      <c r="AA246" s="18" t="str">
        <f>IFERROR(__xludf.DUMMYFUNCTION("if($F246="""","""",1+Z246-count(filter($S246:$S888,$S246:$S888=$S246,$T246:$T888=$T246,$V246:$V888=$V246,$W246:$W888=$W246)))"),"")</f>
        <v/>
      </c>
      <c r="AB246" s="18" t="str">
        <f>IFERROR(__xludf.DUMMYFUNCTION("if($F246="""","""",count(filter($S$2:$S888,$S$2:$S888=$S246,$T$2:$T888=$T246,$V$2:$V888=$V246,$W$2:$W888=$W246,$Q$2:$Q888=$Q246)))"),"")</f>
        <v/>
      </c>
      <c r="AC246" s="18" t="str">
        <f>IFERROR(__xludf.DUMMYFUNCTION("if($F246="""","""",1+AB246-count(filter($S246:$S888,$S246:$S888=$S246,$T246:$T888=$T246,$V246:$V888=$V246,$W246:$W888=$W246,$Q246:$Q888=$Q246)))"),"")</f>
        <v/>
      </c>
      <c r="AD246" s="18" t="str">
        <f>IFERROR(__xludf.DUMMYFUNCTION("if($F246="""","""",count(filter($S$2:$S888,$S$2:$S888=$S246,$T$2:$T888=$T246,$V$2:$V888=$V246,$W$2:$W888=$W246,$R$2:$R888=$R246)))"),"")</f>
        <v/>
      </c>
      <c r="AE246" s="18" t="str">
        <f>IFERROR(__xludf.DUMMYFUNCTION("if($F246="""","""",1+AD246-count(filter($S246:$S888,$S246:$S888=$S246,$T246:$T888=$T246,$V246:$V888=$V246,$W246:$W888=$W246,$R246:$R888=$R246)))"),"")</f>
        <v/>
      </c>
      <c r="AF246" s="18" t="str">
        <f t="shared" si="10"/>
        <v/>
      </c>
      <c r="AG246" s="18"/>
      <c r="AH246" s="18" t="str">
        <f t="shared" si="12"/>
        <v/>
      </c>
    </row>
    <row r="247">
      <c r="A247" s="29"/>
      <c r="B247" s="29"/>
      <c r="C247" s="29"/>
      <c r="D247" s="37"/>
      <c r="E247" s="29"/>
      <c r="F247" s="30"/>
      <c r="G247" s="30"/>
      <c r="H247" s="31"/>
      <c r="I247" s="30"/>
      <c r="J247" s="31"/>
      <c r="K247" s="32"/>
      <c r="L247" s="31"/>
      <c r="M247" s="31"/>
      <c r="N247" s="31"/>
      <c r="O247" s="18" t="str">
        <f t="shared" si="2"/>
        <v/>
      </c>
      <c r="P247" s="18" t="str">
        <f t="shared" si="3"/>
        <v/>
      </c>
      <c r="Q247" s="18" t="str">
        <f t="array" ref="Q247">if($F247="","",if($F247&lt;&gt;$F246,VLOOKUP($F247,{Index_Team!$A$2:$A$33,Index_Team!$D$2:$D$33},2,FALSE),Q246))</f>
        <v/>
      </c>
      <c r="R247" s="18" t="str">
        <f t="array" ref="R247">if($F247="","",if($F247&lt;&gt;$F246,VLOOKUP($F247,{Index_Team!$A$2:$A$33,Index_Team!$E$2:$E$33},2,FALSE),R246))</f>
        <v/>
      </c>
      <c r="S247" s="18" t="str">
        <f t="shared" ref="S247:T247" si="256">if($F247="","",if($F247&lt;&gt;$F246,0,V246))</f>
        <v/>
      </c>
      <c r="T247" s="18" t="str">
        <f t="shared" si="256"/>
        <v/>
      </c>
      <c r="U247" s="18" t="str">
        <f t="shared" si="5"/>
        <v/>
      </c>
      <c r="V247" s="18" t="str">
        <f t="shared" si="6"/>
        <v/>
      </c>
      <c r="W247" s="18" t="str">
        <f t="shared" si="7"/>
        <v/>
      </c>
      <c r="X247" s="18" t="str">
        <f t="shared" si="8"/>
        <v/>
      </c>
      <c r="Y247" s="18" t="str">
        <f t="shared" si="9"/>
        <v/>
      </c>
      <c r="Z247" s="18" t="str">
        <f>IFERROR(__xludf.DUMMYFUNCTION("if($F247="""","""",count(filter($S$2:$S888,$S$2:$S888=$S247,$T$2:$T888=$T247,$V$2:$V888=$V247,$W$2:$W888=$W247)))"),"")</f>
        <v/>
      </c>
      <c r="AA247" s="18" t="str">
        <f>IFERROR(__xludf.DUMMYFUNCTION("if($F247="""","""",1+Z247-count(filter($S247:$S888,$S247:$S888=$S247,$T247:$T888=$T247,$V247:$V888=$V247,$W247:$W888=$W247)))"),"")</f>
        <v/>
      </c>
      <c r="AB247" s="18" t="str">
        <f>IFERROR(__xludf.DUMMYFUNCTION("if($F247="""","""",count(filter($S$2:$S888,$S$2:$S888=$S247,$T$2:$T888=$T247,$V$2:$V888=$V247,$W$2:$W888=$W247,$Q$2:$Q888=$Q247)))"),"")</f>
        <v/>
      </c>
      <c r="AC247" s="18" t="str">
        <f>IFERROR(__xludf.DUMMYFUNCTION("if($F247="""","""",1+AB247-count(filter($S247:$S888,$S247:$S888=$S247,$T247:$T888=$T247,$V247:$V888=$V247,$W247:$W888=$W247,$Q247:$Q888=$Q247)))"),"")</f>
        <v/>
      </c>
      <c r="AD247" s="18" t="str">
        <f>IFERROR(__xludf.DUMMYFUNCTION("if($F247="""","""",count(filter($S$2:$S888,$S$2:$S888=$S247,$T$2:$T888=$T247,$V$2:$V888=$V247,$W$2:$W888=$W247,$R$2:$R888=$R247)))"),"")</f>
        <v/>
      </c>
      <c r="AE247" s="18" t="str">
        <f>IFERROR(__xludf.DUMMYFUNCTION("if($F247="""","""",1+AD247-count(filter($S247:$S888,$S247:$S888=$S247,$T247:$T888=$T247,$V247:$V888=$V247,$W247:$W888=$W247,$R247:$R888=$R247)))"),"")</f>
        <v/>
      </c>
      <c r="AF247" s="18" t="str">
        <f t="shared" si="10"/>
        <v/>
      </c>
      <c r="AG247" s="18"/>
      <c r="AH247" s="18" t="str">
        <f t="shared" si="12"/>
        <v/>
      </c>
    </row>
    <row r="248">
      <c r="A248" s="29"/>
      <c r="B248" s="29"/>
      <c r="C248" s="29"/>
      <c r="D248" s="37"/>
      <c r="E248" s="29"/>
      <c r="F248" s="30"/>
      <c r="G248" s="30"/>
      <c r="H248" s="31"/>
      <c r="I248" s="30"/>
      <c r="J248" s="31"/>
      <c r="K248" s="32"/>
      <c r="L248" s="31"/>
      <c r="M248" s="31"/>
      <c r="N248" s="31"/>
      <c r="O248" s="18" t="str">
        <f t="shared" si="2"/>
        <v/>
      </c>
      <c r="P248" s="18" t="str">
        <f t="shared" si="3"/>
        <v/>
      </c>
      <c r="Q248" s="18" t="str">
        <f t="array" ref="Q248">if($F248="","",if($F248&lt;&gt;$F247,VLOOKUP($F248,{Index_Team!$A$2:$A$33,Index_Team!$D$2:$D$33},2,FALSE),Q247))</f>
        <v/>
      </c>
      <c r="R248" s="18" t="str">
        <f t="array" ref="R248">if($F248="","",if($F248&lt;&gt;$F247,VLOOKUP($F248,{Index_Team!$A$2:$A$33,Index_Team!$E$2:$E$33},2,FALSE),R247))</f>
        <v/>
      </c>
      <c r="S248" s="18" t="str">
        <f t="shared" ref="S248:T248" si="257">if($F248="","",if($F248&lt;&gt;$F247,0,V247))</f>
        <v/>
      </c>
      <c r="T248" s="18" t="str">
        <f t="shared" si="257"/>
        <v/>
      </c>
      <c r="U248" s="18" t="str">
        <f t="shared" si="5"/>
        <v/>
      </c>
      <c r="V248" s="18" t="str">
        <f t="shared" si="6"/>
        <v/>
      </c>
      <c r="W248" s="18" t="str">
        <f t="shared" si="7"/>
        <v/>
      </c>
      <c r="X248" s="18" t="str">
        <f t="shared" si="8"/>
        <v/>
      </c>
      <c r="Y248" s="18" t="str">
        <f t="shared" si="9"/>
        <v/>
      </c>
      <c r="Z248" s="18" t="str">
        <f>IFERROR(__xludf.DUMMYFUNCTION("if($F248="""","""",count(filter($S$2:$S888,$S$2:$S888=$S248,$T$2:$T888=$T248,$V$2:$V888=$V248,$W$2:$W888=$W248)))"),"")</f>
        <v/>
      </c>
      <c r="AA248" s="18" t="str">
        <f>IFERROR(__xludf.DUMMYFUNCTION("if($F248="""","""",1+Z248-count(filter($S248:$S888,$S248:$S888=$S248,$T248:$T888=$T248,$V248:$V888=$V248,$W248:$W888=$W248)))"),"")</f>
        <v/>
      </c>
      <c r="AB248" s="18" t="str">
        <f>IFERROR(__xludf.DUMMYFUNCTION("if($F248="""","""",count(filter($S$2:$S888,$S$2:$S888=$S248,$T$2:$T888=$T248,$V$2:$V888=$V248,$W$2:$W888=$W248,$Q$2:$Q888=$Q248)))"),"")</f>
        <v/>
      </c>
      <c r="AC248" s="18" t="str">
        <f>IFERROR(__xludf.DUMMYFUNCTION("if($F248="""","""",1+AB248-count(filter($S248:$S888,$S248:$S888=$S248,$T248:$T888=$T248,$V248:$V888=$V248,$W248:$W888=$W248,$Q248:$Q888=$Q248)))"),"")</f>
        <v/>
      </c>
      <c r="AD248" s="18" t="str">
        <f>IFERROR(__xludf.DUMMYFUNCTION("if($F248="""","""",count(filter($S$2:$S888,$S$2:$S888=$S248,$T$2:$T888=$T248,$V$2:$V888=$V248,$W$2:$W888=$W248,$R$2:$R888=$R248)))"),"")</f>
        <v/>
      </c>
      <c r="AE248" s="18" t="str">
        <f>IFERROR(__xludf.DUMMYFUNCTION("if($F248="""","""",1+AD248-count(filter($S248:$S888,$S248:$S888=$S248,$T248:$T888=$T248,$V248:$V888=$V248,$W248:$W888=$W248,$R248:$R888=$R248)))"),"")</f>
        <v/>
      </c>
      <c r="AF248" s="18" t="str">
        <f t="shared" si="10"/>
        <v/>
      </c>
      <c r="AG248" s="18"/>
      <c r="AH248" s="18" t="str">
        <f t="shared" si="12"/>
        <v/>
      </c>
    </row>
    <row r="249">
      <c r="A249" s="29"/>
      <c r="B249" s="29"/>
      <c r="C249" s="29"/>
      <c r="D249" s="37"/>
      <c r="E249" s="29"/>
      <c r="F249" s="30"/>
      <c r="G249" s="30"/>
      <c r="H249" s="31"/>
      <c r="I249" s="30"/>
      <c r="J249" s="31"/>
      <c r="K249" s="32"/>
      <c r="L249" s="31"/>
      <c r="M249" s="31"/>
      <c r="N249" s="31"/>
      <c r="O249" s="18" t="str">
        <f t="shared" si="2"/>
        <v/>
      </c>
      <c r="P249" s="18" t="str">
        <f t="shared" si="3"/>
        <v/>
      </c>
      <c r="Q249" s="18" t="str">
        <f t="array" ref="Q249">if($F249="","",if($F249&lt;&gt;$F248,VLOOKUP($F249,{Index_Team!$A$2:$A$33,Index_Team!$D$2:$D$33},2,FALSE),Q248))</f>
        <v/>
      </c>
      <c r="R249" s="18" t="str">
        <f t="array" ref="R249">if($F249="","",if($F249&lt;&gt;$F248,VLOOKUP($F249,{Index_Team!$A$2:$A$33,Index_Team!$E$2:$E$33},2,FALSE),R248))</f>
        <v/>
      </c>
      <c r="S249" s="18" t="str">
        <f t="shared" ref="S249:T249" si="258">if($F249="","",if($F249&lt;&gt;$F248,0,V248))</f>
        <v/>
      </c>
      <c r="T249" s="18" t="str">
        <f t="shared" si="258"/>
        <v/>
      </c>
      <c r="U249" s="18" t="str">
        <f t="shared" si="5"/>
        <v/>
      </c>
      <c r="V249" s="18" t="str">
        <f t="shared" si="6"/>
        <v/>
      </c>
      <c r="W249" s="18" t="str">
        <f t="shared" si="7"/>
        <v/>
      </c>
      <c r="X249" s="18" t="str">
        <f t="shared" si="8"/>
        <v/>
      </c>
      <c r="Y249" s="18" t="str">
        <f t="shared" si="9"/>
        <v/>
      </c>
      <c r="Z249" s="18" t="str">
        <f>IFERROR(__xludf.DUMMYFUNCTION("if($F249="""","""",count(filter($S$2:$S888,$S$2:$S888=$S249,$T$2:$T888=$T249,$V$2:$V888=$V249,$W$2:$W888=$W249)))"),"")</f>
        <v/>
      </c>
      <c r="AA249" s="18" t="str">
        <f>IFERROR(__xludf.DUMMYFUNCTION("if($F249="""","""",1+Z249-count(filter($S249:$S888,$S249:$S888=$S249,$T249:$T888=$T249,$V249:$V888=$V249,$W249:$W888=$W249)))"),"")</f>
        <v/>
      </c>
      <c r="AB249" s="18" t="str">
        <f>IFERROR(__xludf.DUMMYFUNCTION("if($F249="""","""",count(filter($S$2:$S888,$S$2:$S888=$S249,$T$2:$T888=$T249,$V$2:$V888=$V249,$W$2:$W888=$W249,$Q$2:$Q888=$Q249)))"),"")</f>
        <v/>
      </c>
      <c r="AC249" s="18" t="str">
        <f>IFERROR(__xludf.DUMMYFUNCTION("if($F249="""","""",1+AB249-count(filter($S249:$S888,$S249:$S888=$S249,$T249:$T888=$T249,$V249:$V888=$V249,$W249:$W888=$W249,$Q249:$Q888=$Q249)))"),"")</f>
        <v/>
      </c>
      <c r="AD249" s="18" t="str">
        <f>IFERROR(__xludf.DUMMYFUNCTION("if($F249="""","""",count(filter($S$2:$S888,$S$2:$S888=$S249,$T$2:$T888=$T249,$V$2:$V888=$V249,$W$2:$W888=$W249,$R$2:$R888=$R249)))"),"")</f>
        <v/>
      </c>
      <c r="AE249" s="18" t="str">
        <f>IFERROR(__xludf.DUMMYFUNCTION("if($F249="""","""",1+AD249-count(filter($S249:$S888,$S249:$S888=$S249,$T249:$T888=$T249,$V249:$V888=$V249,$W249:$W888=$W249,$R249:$R888=$R249)))"),"")</f>
        <v/>
      </c>
      <c r="AF249" s="18" t="str">
        <f t="shared" si="10"/>
        <v/>
      </c>
      <c r="AG249" s="18"/>
      <c r="AH249" s="18" t="str">
        <f t="shared" si="12"/>
        <v/>
      </c>
    </row>
    <row r="250">
      <c r="A250" s="29"/>
      <c r="B250" s="29"/>
      <c r="C250" s="29"/>
      <c r="D250" s="37"/>
      <c r="E250" s="29"/>
      <c r="F250" s="30"/>
      <c r="G250" s="30"/>
      <c r="H250" s="31"/>
      <c r="I250" s="30"/>
      <c r="J250" s="31"/>
      <c r="K250" s="32"/>
      <c r="L250" s="31"/>
      <c r="M250" s="31"/>
      <c r="N250" s="31"/>
      <c r="O250" s="18" t="str">
        <f t="shared" si="2"/>
        <v/>
      </c>
      <c r="P250" s="18" t="str">
        <f t="shared" si="3"/>
        <v/>
      </c>
      <c r="Q250" s="18" t="str">
        <f t="array" ref="Q250">if($F250="","",if($F250&lt;&gt;$F249,VLOOKUP($F250,{Index_Team!$A$2:$A$33,Index_Team!$D$2:$D$33},2,FALSE),Q249))</f>
        <v/>
      </c>
      <c r="R250" s="18" t="str">
        <f t="array" ref="R250">if($F250="","",if($F250&lt;&gt;$F249,VLOOKUP($F250,{Index_Team!$A$2:$A$33,Index_Team!$E$2:$E$33},2,FALSE),R249))</f>
        <v/>
      </c>
      <c r="S250" s="18" t="str">
        <f t="shared" ref="S250:T250" si="259">if($F250="","",if($F250&lt;&gt;$F249,0,V249))</f>
        <v/>
      </c>
      <c r="T250" s="18" t="str">
        <f t="shared" si="259"/>
        <v/>
      </c>
      <c r="U250" s="18" t="str">
        <f t="shared" si="5"/>
        <v/>
      </c>
      <c r="V250" s="18" t="str">
        <f t="shared" si="6"/>
        <v/>
      </c>
      <c r="W250" s="18" t="str">
        <f t="shared" si="7"/>
        <v/>
      </c>
      <c r="X250" s="18" t="str">
        <f t="shared" si="8"/>
        <v/>
      </c>
      <c r="Y250" s="18" t="str">
        <f t="shared" si="9"/>
        <v/>
      </c>
      <c r="Z250" s="18" t="str">
        <f>IFERROR(__xludf.DUMMYFUNCTION("if($F250="""","""",count(filter($S$2:$S888,$S$2:$S888=$S250,$T$2:$T888=$T250,$V$2:$V888=$V250,$W$2:$W888=$W250)))"),"")</f>
        <v/>
      </c>
      <c r="AA250" s="18" t="str">
        <f>IFERROR(__xludf.DUMMYFUNCTION("if($F250="""","""",1+Z250-count(filter($S250:$S888,$S250:$S888=$S250,$T250:$T888=$T250,$V250:$V888=$V250,$W250:$W888=$W250)))"),"")</f>
        <v/>
      </c>
      <c r="AB250" s="18" t="str">
        <f>IFERROR(__xludf.DUMMYFUNCTION("if($F250="""","""",count(filter($S$2:$S888,$S$2:$S888=$S250,$T$2:$T888=$T250,$V$2:$V888=$V250,$W$2:$W888=$W250,$Q$2:$Q888=$Q250)))"),"")</f>
        <v/>
      </c>
      <c r="AC250" s="18" t="str">
        <f>IFERROR(__xludf.DUMMYFUNCTION("if($F250="""","""",1+AB250-count(filter($S250:$S888,$S250:$S888=$S250,$T250:$T888=$T250,$V250:$V888=$V250,$W250:$W888=$W250,$Q250:$Q888=$Q250)))"),"")</f>
        <v/>
      </c>
      <c r="AD250" s="18" t="str">
        <f>IFERROR(__xludf.DUMMYFUNCTION("if($F250="""","""",count(filter($S$2:$S888,$S$2:$S888=$S250,$T$2:$T888=$T250,$V$2:$V888=$V250,$W$2:$W888=$W250,$R$2:$R888=$R250)))"),"")</f>
        <v/>
      </c>
      <c r="AE250" s="18" t="str">
        <f>IFERROR(__xludf.DUMMYFUNCTION("if($F250="""","""",1+AD250-count(filter($S250:$S888,$S250:$S888=$S250,$T250:$T888=$T250,$V250:$V888=$V250,$W250:$W888=$W250,$R250:$R888=$R250)))"),"")</f>
        <v/>
      </c>
      <c r="AF250" s="18" t="str">
        <f t="shared" si="10"/>
        <v/>
      </c>
      <c r="AG250" s="18"/>
      <c r="AH250" s="18" t="str">
        <f t="shared" si="12"/>
        <v/>
      </c>
    </row>
    <row r="251">
      <c r="A251" s="29"/>
      <c r="B251" s="29"/>
      <c r="C251" s="29"/>
      <c r="D251" s="37"/>
      <c r="E251" s="29"/>
      <c r="F251" s="30"/>
      <c r="G251" s="30"/>
      <c r="H251" s="31"/>
      <c r="I251" s="30"/>
      <c r="J251" s="31"/>
      <c r="K251" s="32"/>
      <c r="L251" s="31"/>
      <c r="M251" s="31"/>
      <c r="N251" s="31"/>
      <c r="O251" s="18" t="str">
        <f t="shared" si="2"/>
        <v/>
      </c>
      <c r="P251" s="18" t="str">
        <f t="shared" si="3"/>
        <v/>
      </c>
      <c r="Q251" s="18" t="str">
        <f t="array" ref="Q251">if($F251="","",if($F251&lt;&gt;$F250,VLOOKUP($F251,{Index_Team!$A$2:$A$33,Index_Team!$D$2:$D$33},2,FALSE),Q250))</f>
        <v/>
      </c>
      <c r="R251" s="18" t="str">
        <f t="array" ref="R251">if($F251="","",if($F251&lt;&gt;$F250,VLOOKUP($F251,{Index_Team!$A$2:$A$33,Index_Team!$E$2:$E$33},2,FALSE),R250))</f>
        <v/>
      </c>
      <c r="S251" s="18" t="str">
        <f t="shared" ref="S251:T251" si="260">if($F251="","",if($F251&lt;&gt;$F250,0,V250))</f>
        <v/>
      </c>
      <c r="T251" s="18" t="str">
        <f t="shared" si="260"/>
        <v/>
      </c>
      <c r="U251" s="18" t="str">
        <f t="shared" si="5"/>
        <v/>
      </c>
      <c r="V251" s="18" t="str">
        <f t="shared" si="6"/>
        <v/>
      </c>
      <c r="W251" s="18" t="str">
        <f t="shared" si="7"/>
        <v/>
      </c>
      <c r="X251" s="18" t="str">
        <f t="shared" si="8"/>
        <v/>
      </c>
      <c r="Y251" s="18" t="str">
        <f t="shared" si="9"/>
        <v/>
      </c>
      <c r="Z251" s="18" t="str">
        <f>IFERROR(__xludf.DUMMYFUNCTION("if($F251="""","""",count(filter($S$2:$S888,$S$2:$S888=$S251,$T$2:$T888=$T251,$V$2:$V888=$V251,$W$2:$W888=$W251)))"),"")</f>
        <v/>
      </c>
      <c r="AA251" s="18" t="str">
        <f>IFERROR(__xludf.DUMMYFUNCTION("if($F251="""","""",1+Z251-count(filter($S251:$S888,$S251:$S888=$S251,$T251:$T888=$T251,$V251:$V888=$V251,$W251:$W888=$W251)))"),"")</f>
        <v/>
      </c>
      <c r="AB251" s="18" t="str">
        <f>IFERROR(__xludf.DUMMYFUNCTION("if($F251="""","""",count(filter($S$2:$S888,$S$2:$S888=$S251,$T$2:$T888=$T251,$V$2:$V888=$V251,$W$2:$W888=$W251,$Q$2:$Q888=$Q251)))"),"")</f>
        <v/>
      </c>
      <c r="AC251" s="18" t="str">
        <f>IFERROR(__xludf.DUMMYFUNCTION("if($F251="""","""",1+AB251-count(filter($S251:$S888,$S251:$S888=$S251,$T251:$T888=$T251,$V251:$V888=$V251,$W251:$W888=$W251,$Q251:$Q888=$Q251)))"),"")</f>
        <v/>
      </c>
      <c r="AD251" s="18" t="str">
        <f>IFERROR(__xludf.DUMMYFUNCTION("if($F251="""","""",count(filter($S$2:$S888,$S$2:$S888=$S251,$T$2:$T888=$T251,$V$2:$V888=$V251,$W$2:$W888=$W251,$R$2:$R888=$R251)))"),"")</f>
        <v/>
      </c>
      <c r="AE251" s="18" t="str">
        <f>IFERROR(__xludf.DUMMYFUNCTION("if($F251="""","""",1+AD251-count(filter($S251:$S888,$S251:$S888=$S251,$T251:$T888=$T251,$V251:$V888=$V251,$W251:$W888=$W251,$R251:$R888=$R251)))"),"")</f>
        <v/>
      </c>
      <c r="AF251" s="18" t="str">
        <f t="shared" si="10"/>
        <v/>
      </c>
      <c r="AG251" s="18"/>
      <c r="AH251" s="18" t="str">
        <f t="shared" si="12"/>
        <v/>
      </c>
    </row>
    <row r="252">
      <c r="A252" s="29"/>
      <c r="B252" s="29"/>
      <c r="C252" s="29"/>
      <c r="D252" s="37"/>
      <c r="E252" s="29"/>
      <c r="F252" s="30"/>
      <c r="G252" s="30"/>
      <c r="H252" s="31"/>
      <c r="I252" s="30"/>
      <c r="J252" s="31"/>
      <c r="K252" s="32"/>
      <c r="L252" s="31"/>
      <c r="M252" s="31"/>
      <c r="N252" s="31"/>
      <c r="O252" s="18" t="str">
        <f t="shared" si="2"/>
        <v/>
      </c>
      <c r="P252" s="18" t="str">
        <f t="shared" si="3"/>
        <v/>
      </c>
      <c r="Q252" s="18" t="str">
        <f t="array" ref="Q252">if($F252="","",if($F252&lt;&gt;$F251,VLOOKUP($F252,{Index_Team!$A$2:$A$33,Index_Team!$D$2:$D$33},2,FALSE),Q251))</f>
        <v/>
      </c>
      <c r="R252" s="18" t="str">
        <f t="array" ref="R252">if($F252="","",if($F252&lt;&gt;$F251,VLOOKUP($F252,{Index_Team!$A$2:$A$33,Index_Team!$E$2:$E$33},2,FALSE),R251))</f>
        <v/>
      </c>
      <c r="S252" s="18" t="str">
        <f t="shared" ref="S252:T252" si="261">if($F252="","",if($F252&lt;&gt;$F251,0,V251))</f>
        <v/>
      </c>
      <c r="T252" s="18" t="str">
        <f t="shared" si="261"/>
        <v/>
      </c>
      <c r="U252" s="18" t="str">
        <f t="shared" si="5"/>
        <v/>
      </c>
      <c r="V252" s="18" t="str">
        <f t="shared" si="6"/>
        <v/>
      </c>
      <c r="W252" s="18" t="str">
        <f t="shared" si="7"/>
        <v/>
      </c>
      <c r="X252" s="18" t="str">
        <f t="shared" si="8"/>
        <v/>
      </c>
      <c r="Y252" s="18" t="str">
        <f t="shared" si="9"/>
        <v/>
      </c>
      <c r="Z252" s="18" t="str">
        <f>IFERROR(__xludf.DUMMYFUNCTION("if($F252="""","""",count(filter($S$2:$S888,$S$2:$S888=$S252,$T$2:$T888=$T252,$V$2:$V888=$V252,$W$2:$W888=$W252)))"),"")</f>
        <v/>
      </c>
      <c r="AA252" s="18" t="str">
        <f>IFERROR(__xludf.DUMMYFUNCTION("if($F252="""","""",1+Z252-count(filter($S252:$S888,$S252:$S888=$S252,$T252:$T888=$T252,$V252:$V888=$V252,$W252:$W888=$W252)))"),"")</f>
        <v/>
      </c>
      <c r="AB252" s="18" t="str">
        <f>IFERROR(__xludf.DUMMYFUNCTION("if($F252="""","""",count(filter($S$2:$S888,$S$2:$S888=$S252,$T$2:$T888=$T252,$V$2:$V888=$V252,$W$2:$W888=$W252,$Q$2:$Q888=$Q252)))"),"")</f>
        <v/>
      </c>
      <c r="AC252" s="18" t="str">
        <f>IFERROR(__xludf.DUMMYFUNCTION("if($F252="""","""",1+AB252-count(filter($S252:$S888,$S252:$S888=$S252,$T252:$T888=$T252,$V252:$V888=$V252,$W252:$W888=$W252,$Q252:$Q888=$Q252)))"),"")</f>
        <v/>
      </c>
      <c r="AD252" s="18" t="str">
        <f>IFERROR(__xludf.DUMMYFUNCTION("if($F252="""","""",count(filter($S$2:$S888,$S$2:$S888=$S252,$T$2:$T888=$T252,$V$2:$V888=$V252,$W$2:$W888=$W252,$R$2:$R888=$R252)))"),"")</f>
        <v/>
      </c>
      <c r="AE252" s="18" t="str">
        <f>IFERROR(__xludf.DUMMYFUNCTION("if($F252="""","""",1+AD252-count(filter($S252:$S888,$S252:$S888=$S252,$T252:$T888=$T252,$V252:$V888=$V252,$W252:$W888=$W252,$R252:$R888=$R252)))"),"")</f>
        <v/>
      </c>
      <c r="AF252" s="18" t="str">
        <f t="shared" si="10"/>
        <v/>
      </c>
      <c r="AG252" s="18"/>
      <c r="AH252" s="18" t="str">
        <f t="shared" si="12"/>
        <v/>
      </c>
    </row>
    <row r="253">
      <c r="A253" s="29"/>
      <c r="B253" s="29"/>
      <c r="C253" s="29"/>
      <c r="D253" s="37"/>
      <c r="E253" s="29"/>
      <c r="F253" s="30"/>
      <c r="G253" s="30"/>
      <c r="H253" s="31"/>
      <c r="I253" s="30"/>
      <c r="J253" s="31"/>
      <c r="K253" s="32"/>
      <c r="L253" s="31"/>
      <c r="M253" s="31"/>
      <c r="N253" s="31"/>
      <c r="O253" s="18" t="str">
        <f t="shared" si="2"/>
        <v/>
      </c>
      <c r="P253" s="18" t="str">
        <f t="shared" si="3"/>
        <v/>
      </c>
      <c r="Q253" s="18" t="str">
        <f t="array" ref="Q253">if($F253="","",if($F253&lt;&gt;$F252,VLOOKUP($F253,{Index_Team!$A$2:$A$33,Index_Team!$D$2:$D$33},2,FALSE),Q252))</f>
        <v/>
      </c>
      <c r="R253" s="18" t="str">
        <f t="array" ref="R253">if($F253="","",if($F253&lt;&gt;$F252,VLOOKUP($F253,{Index_Team!$A$2:$A$33,Index_Team!$E$2:$E$33},2,FALSE),R252))</f>
        <v/>
      </c>
      <c r="S253" s="18" t="str">
        <f t="shared" ref="S253:T253" si="262">if($F253="","",if($F253&lt;&gt;$F252,0,V252))</f>
        <v/>
      </c>
      <c r="T253" s="18" t="str">
        <f t="shared" si="262"/>
        <v/>
      </c>
      <c r="U253" s="18" t="str">
        <f t="shared" si="5"/>
        <v/>
      </c>
      <c r="V253" s="18" t="str">
        <f t="shared" si="6"/>
        <v/>
      </c>
      <c r="W253" s="18" t="str">
        <f t="shared" si="7"/>
        <v/>
      </c>
      <c r="X253" s="18" t="str">
        <f t="shared" si="8"/>
        <v/>
      </c>
      <c r="Y253" s="18" t="str">
        <f t="shared" si="9"/>
        <v/>
      </c>
      <c r="Z253" s="18" t="str">
        <f>IFERROR(__xludf.DUMMYFUNCTION("if($F253="""","""",count(filter($S$2:$S888,$S$2:$S888=$S253,$T$2:$T888=$T253,$V$2:$V888=$V253,$W$2:$W888=$W253)))"),"")</f>
        <v/>
      </c>
      <c r="AA253" s="18" t="str">
        <f>IFERROR(__xludf.DUMMYFUNCTION("if($F253="""","""",1+Z253-count(filter($S253:$S888,$S253:$S888=$S253,$T253:$T888=$T253,$V253:$V888=$V253,$W253:$W888=$W253)))"),"")</f>
        <v/>
      </c>
      <c r="AB253" s="18" t="str">
        <f>IFERROR(__xludf.DUMMYFUNCTION("if($F253="""","""",count(filter($S$2:$S888,$S$2:$S888=$S253,$T$2:$T888=$T253,$V$2:$V888=$V253,$W$2:$W888=$W253,$Q$2:$Q888=$Q253)))"),"")</f>
        <v/>
      </c>
      <c r="AC253" s="18" t="str">
        <f>IFERROR(__xludf.DUMMYFUNCTION("if($F253="""","""",1+AB253-count(filter($S253:$S888,$S253:$S888=$S253,$T253:$T888=$T253,$V253:$V888=$V253,$W253:$W888=$W253,$Q253:$Q888=$Q253)))"),"")</f>
        <v/>
      </c>
      <c r="AD253" s="18" t="str">
        <f>IFERROR(__xludf.DUMMYFUNCTION("if($F253="""","""",count(filter($S$2:$S888,$S$2:$S888=$S253,$T$2:$T888=$T253,$V$2:$V888=$V253,$W$2:$W888=$W253,$R$2:$R888=$R253)))"),"")</f>
        <v/>
      </c>
      <c r="AE253" s="18" t="str">
        <f>IFERROR(__xludf.DUMMYFUNCTION("if($F253="""","""",1+AD253-count(filter($S253:$S888,$S253:$S888=$S253,$T253:$T888=$T253,$V253:$V888=$V253,$W253:$W888=$W253,$R253:$R888=$R253)))"),"")</f>
        <v/>
      </c>
      <c r="AF253" s="18" t="str">
        <f t="shared" si="10"/>
        <v/>
      </c>
      <c r="AG253" s="18"/>
      <c r="AH253" s="18" t="str">
        <f t="shared" si="12"/>
        <v/>
      </c>
    </row>
    <row r="254">
      <c r="A254" s="29"/>
      <c r="B254" s="29"/>
      <c r="C254" s="29"/>
      <c r="D254" s="37"/>
      <c r="E254" s="29"/>
      <c r="F254" s="30"/>
      <c r="G254" s="30"/>
      <c r="H254" s="31"/>
      <c r="I254" s="30"/>
      <c r="J254" s="31"/>
      <c r="K254" s="32"/>
      <c r="L254" s="31"/>
      <c r="M254" s="31"/>
      <c r="N254" s="31"/>
      <c r="O254" s="18" t="str">
        <f t="shared" si="2"/>
        <v/>
      </c>
      <c r="P254" s="18" t="str">
        <f t="shared" si="3"/>
        <v/>
      </c>
      <c r="Q254" s="18" t="str">
        <f t="array" ref="Q254">if($F254="","",if($F254&lt;&gt;$F253,VLOOKUP($F254,{Index_Team!$A$2:$A$33,Index_Team!$D$2:$D$33},2,FALSE),Q253))</f>
        <v/>
      </c>
      <c r="R254" s="18" t="str">
        <f t="array" ref="R254">if($F254="","",if($F254&lt;&gt;$F253,VLOOKUP($F254,{Index_Team!$A$2:$A$33,Index_Team!$E$2:$E$33},2,FALSE),R253))</f>
        <v/>
      </c>
      <c r="S254" s="18" t="str">
        <f t="shared" ref="S254:T254" si="263">if($F254="","",if($F254&lt;&gt;$F253,0,V253))</f>
        <v/>
      </c>
      <c r="T254" s="18" t="str">
        <f t="shared" si="263"/>
        <v/>
      </c>
      <c r="U254" s="18" t="str">
        <f t="shared" si="5"/>
        <v/>
      </c>
      <c r="V254" s="18" t="str">
        <f t="shared" si="6"/>
        <v/>
      </c>
      <c r="W254" s="18" t="str">
        <f t="shared" si="7"/>
        <v/>
      </c>
      <c r="X254" s="18" t="str">
        <f t="shared" si="8"/>
        <v/>
      </c>
      <c r="Y254" s="18" t="str">
        <f t="shared" si="9"/>
        <v/>
      </c>
      <c r="Z254" s="18" t="str">
        <f>IFERROR(__xludf.DUMMYFUNCTION("if($F254="""","""",count(filter($S$2:$S888,$S$2:$S888=$S254,$T$2:$T888=$T254,$V$2:$V888=$V254,$W$2:$W888=$W254)))"),"")</f>
        <v/>
      </c>
      <c r="AA254" s="18" t="str">
        <f>IFERROR(__xludf.DUMMYFUNCTION("if($F254="""","""",1+Z254-count(filter($S254:$S888,$S254:$S888=$S254,$T254:$T888=$T254,$V254:$V888=$V254,$W254:$W888=$W254)))"),"")</f>
        <v/>
      </c>
      <c r="AB254" s="18" t="str">
        <f>IFERROR(__xludf.DUMMYFUNCTION("if($F254="""","""",count(filter($S$2:$S888,$S$2:$S888=$S254,$T$2:$T888=$T254,$V$2:$V888=$V254,$W$2:$W888=$W254,$Q$2:$Q888=$Q254)))"),"")</f>
        <v/>
      </c>
      <c r="AC254" s="18" t="str">
        <f>IFERROR(__xludf.DUMMYFUNCTION("if($F254="""","""",1+AB254-count(filter($S254:$S888,$S254:$S888=$S254,$T254:$T888=$T254,$V254:$V888=$V254,$W254:$W888=$W254,$Q254:$Q888=$Q254)))"),"")</f>
        <v/>
      </c>
      <c r="AD254" s="18" t="str">
        <f>IFERROR(__xludf.DUMMYFUNCTION("if($F254="""","""",count(filter($S$2:$S888,$S$2:$S888=$S254,$T$2:$T888=$T254,$V$2:$V888=$V254,$W$2:$W888=$W254,$R$2:$R888=$R254)))"),"")</f>
        <v/>
      </c>
      <c r="AE254" s="18" t="str">
        <f>IFERROR(__xludf.DUMMYFUNCTION("if($F254="""","""",1+AD254-count(filter($S254:$S888,$S254:$S888=$S254,$T254:$T888=$T254,$V254:$V888=$V254,$W254:$W888=$W254,$R254:$R888=$R254)))"),"")</f>
        <v/>
      </c>
      <c r="AF254" s="18" t="str">
        <f t="shared" si="10"/>
        <v/>
      </c>
      <c r="AG254" s="18"/>
      <c r="AH254" s="18" t="str">
        <f t="shared" si="12"/>
        <v/>
      </c>
    </row>
    <row r="255">
      <c r="A255" s="29"/>
      <c r="B255" s="29"/>
      <c r="C255" s="29"/>
      <c r="D255" s="37"/>
      <c r="E255" s="29"/>
      <c r="F255" s="30"/>
      <c r="G255" s="30"/>
      <c r="H255" s="31"/>
      <c r="I255" s="30"/>
      <c r="J255" s="31"/>
      <c r="K255" s="32"/>
      <c r="L255" s="31"/>
      <c r="M255" s="31"/>
      <c r="N255" s="31"/>
      <c r="O255" s="18" t="str">
        <f t="shared" si="2"/>
        <v/>
      </c>
      <c r="P255" s="18" t="str">
        <f t="shared" si="3"/>
        <v/>
      </c>
      <c r="Q255" s="18" t="str">
        <f t="array" ref="Q255">if($F255="","",if($F255&lt;&gt;$F254,VLOOKUP($F255,{Index_Team!$A$2:$A$33,Index_Team!$D$2:$D$33},2,FALSE),Q254))</f>
        <v/>
      </c>
      <c r="R255" s="18" t="str">
        <f t="array" ref="R255">if($F255="","",if($F255&lt;&gt;$F254,VLOOKUP($F255,{Index_Team!$A$2:$A$33,Index_Team!$E$2:$E$33},2,FALSE),R254))</f>
        <v/>
      </c>
      <c r="S255" s="18" t="str">
        <f t="shared" ref="S255:T255" si="264">if($F255="","",if($F255&lt;&gt;$F254,0,V254))</f>
        <v/>
      </c>
      <c r="T255" s="18" t="str">
        <f t="shared" si="264"/>
        <v/>
      </c>
      <c r="U255" s="18" t="str">
        <f t="shared" si="5"/>
        <v/>
      </c>
      <c r="V255" s="18" t="str">
        <f t="shared" si="6"/>
        <v/>
      </c>
      <c r="W255" s="18" t="str">
        <f t="shared" si="7"/>
        <v/>
      </c>
      <c r="X255" s="18" t="str">
        <f t="shared" si="8"/>
        <v/>
      </c>
      <c r="Y255" s="18" t="str">
        <f t="shared" si="9"/>
        <v/>
      </c>
      <c r="Z255" s="18" t="str">
        <f>IFERROR(__xludf.DUMMYFUNCTION("if($F255="""","""",count(filter($S$2:$S888,$S$2:$S888=$S255,$T$2:$T888=$T255,$V$2:$V888=$V255,$W$2:$W888=$W255)))"),"")</f>
        <v/>
      </c>
      <c r="AA255" s="18" t="str">
        <f>IFERROR(__xludf.DUMMYFUNCTION("if($F255="""","""",1+Z255-count(filter($S255:$S888,$S255:$S888=$S255,$T255:$T888=$T255,$V255:$V888=$V255,$W255:$W888=$W255)))"),"")</f>
        <v/>
      </c>
      <c r="AB255" s="18" t="str">
        <f>IFERROR(__xludf.DUMMYFUNCTION("if($F255="""","""",count(filter($S$2:$S888,$S$2:$S888=$S255,$T$2:$T888=$T255,$V$2:$V888=$V255,$W$2:$W888=$W255,$Q$2:$Q888=$Q255)))"),"")</f>
        <v/>
      </c>
      <c r="AC255" s="18" t="str">
        <f>IFERROR(__xludf.DUMMYFUNCTION("if($F255="""","""",1+AB255-count(filter($S255:$S888,$S255:$S888=$S255,$T255:$T888=$T255,$V255:$V888=$V255,$W255:$W888=$W255,$Q255:$Q888=$Q255)))"),"")</f>
        <v/>
      </c>
      <c r="AD255" s="18" t="str">
        <f>IFERROR(__xludf.DUMMYFUNCTION("if($F255="""","""",count(filter($S$2:$S888,$S$2:$S888=$S255,$T$2:$T888=$T255,$V$2:$V888=$V255,$W$2:$W888=$W255,$R$2:$R888=$R255)))"),"")</f>
        <v/>
      </c>
      <c r="AE255" s="18" t="str">
        <f>IFERROR(__xludf.DUMMYFUNCTION("if($F255="""","""",1+AD255-count(filter($S255:$S888,$S255:$S888=$S255,$T255:$T888=$T255,$V255:$V888=$V255,$W255:$W888=$W255,$R255:$R888=$R255)))"),"")</f>
        <v/>
      </c>
      <c r="AF255" s="18" t="str">
        <f t="shared" si="10"/>
        <v/>
      </c>
      <c r="AG255" s="18"/>
      <c r="AH255" s="18" t="str">
        <f t="shared" si="12"/>
        <v/>
      </c>
    </row>
    <row r="256">
      <c r="A256" s="29"/>
      <c r="B256" s="29"/>
      <c r="C256" s="29"/>
      <c r="D256" s="37"/>
      <c r="E256" s="29"/>
      <c r="F256" s="30"/>
      <c r="G256" s="30"/>
      <c r="H256" s="31"/>
      <c r="I256" s="30"/>
      <c r="J256" s="31"/>
      <c r="K256" s="32"/>
      <c r="L256" s="31"/>
      <c r="M256" s="31"/>
      <c r="N256" s="31"/>
      <c r="O256" s="18" t="str">
        <f t="shared" si="2"/>
        <v/>
      </c>
      <c r="P256" s="18" t="str">
        <f t="shared" si="3"/>
        <v/>
      </c>
      <c r="Q256" s="18" t="str">
        <f t="array" ref="Q256">if($F256="","",if($F256&lt;&gt;$F255,VLOOKUP($F256,{Index_Team!$A$2:$A$33,Index_Team!$D$2:$D$33},2,FALSE),Q255))</f>
        <v/>
      </c>
      <c r="R256" s="18" t="str">
        <f t="array" ref="R256">if($F256="","",if($F256&lt;&gt;$F255,VLOOKUP($F256,{Index_Team!$A$2:$A$33,Index_Team!$E$2:$E$33},2,FALSE),R255))</f>
        <v/>
      </c>
      <c r="S256" s="18" t="str">
        <f t="shared" ref="S256:T256" si="265">if($F256="","",if($F256&lt;&gt;$F255,0,V255))</f>
        <v/>
      </c>
      <c r="T256" s="18" t="str">
        <f t="shared" si="265"/>
        <v/>
      </c>
      <c r="U256" s="18" t="str">
        <f t="shared" si="5"/>
        <v/>
      </c>
      <c r="V256" s="18" t="str">
        <f t="shared" si="6"/>
        <v/>
      </c>
      <c r="W256" s="18" t="str">
        <f t="shared" si="7"/>
        <v/>
      </c>
      <c r="X256" s="18" t="str">
        <f t="shared" si="8"/>
        <v/>
      </c>
      <c r="Y256" s="18" t="str">
        <f t="shared" si="9"/>
        <v/>
      </c>
      <c r="Z256" s="18" t="str">
        <f>IFERROR(__xludf.DUMMYFUNCTION("if($F256="""","""",count(filter($S$2:$S888,$S$2:$S888=$S256,$T$2:$T888=$T256,$V$2:$V888=$V256,$W$2:$W888=$W256)))"),"")</f>
        <v/>
      </c>
      <c r="AA256" s="18" t="str">
        <f>IFERROR(__xludf.DUMMYFUNCTION("if($F256="""","""",1+Z256-count(filter($S256:$S888,$S256:$S888=$S256,$T256:$T888=$T256,$V256:$V888=$V256,$W256:$W888=$W256)))"),"")</f>
        <v/>
      </c>
      <c r="AB256" s="18" t="str">
        <f>IFERROR(__xludf.DUMMYFUNCTION("if($F256="""","""",count(filter($S$2:$S888,$S$2:$S888=$S256,$T$2:$T888=$T256,$V$2:$V888=$V256,$W$2:$W888=$W256,$Q$2:$Q888=$Q256)))"),"")</f>
        <v/>
      </c>
      <c r="AC256" s="18" t="str">
        <f>IFERROR(__xludf.DUMMYFUNCTION("if($F256="""","""",1+AB256-count(filter($S256:$S888,$S256:$S888=$S256,$T256:$T888=$T256,$V256:$V888=$V256,$W256:$W888=$W256,$Q256:$Q888=$Q256)))"),"")</f>
        <v/>
      </c>
      <c r="AD256" s="18" t="str">
        <f>IFERROR(__xludf.DUMMYFUNCTION("if($F256="""","""",count(filter($S$2:$S888,$S$2:$S888=$S256,$T$2:$T888=$T256,$V$2:$V888=$V256,$W$2:$W888=$W256,$R$2:$R888=$R256)))"),"")</f>
        <v/>
      </c>
      <c r="AE256" s="18" t="str">
        <f>IFERROR(__xludf.DUMMYFUNCTION("if($F256="""","""",1+AD256-count(filter($S256:$S888,$S256:$S888=$S256,$T256:$T888=$T256,$V256:$V888=$V256,$W256:$W888=$W256,$R256:$R888=$R256)))"),"")</f>
        <v/>
      </c>
      <c r="AF256" s="18" t="str">
        <f t="shared" si="10"/>
        <v/>
      </c>
      <c r="AG256" s="18"/>
      <c r="AH256" s="18" t="str">
        <f t="shared" si="12"/>
        <v/>
      </c>
    </row>
    <row r="257">
      <c r="A257" s="29"/>
      <c r="B257" s="29"/>
      <c r="C257" s="29"/>
      <c r="D257" s="37"/>
      <c r="E257" s="29"/>
      <c r="F257" s="30"/>
      <c r="G257" s="30"/>
      <c r="H257" s="31"/>
      <c r="I257" s="30"/>
      <c r="J257" s="31"/>
      <c r="K257" s="32"/>
      <c r="L257" s="31"/>
      <c r="M257" s="31"/>
      <c r="N257" s="31"/>
      <c r="O257" s="18" t="str">
        <f t="shared" si="2"/>
        <v/>
      </c>
      <c r="P257" s="18" t="str">
        <f t="shared" si="3"/>
        <v/>
      </c>
      <c r="Q257" s="18" t="str">
        <f t="array" ref="Q257">if($F257="","",if($F257&lt;&gt;$F256,VLOOKUP($F257,{Index_Team!$A$2:$A$33,Index_Team!$D$2:$D$33},2,FALSE),Q256))</f>
        <v/>
      </c>
      <c r="R257" s="18" t="str">
        <f t="array" ref="R257">if($F257="","",if($F257&lt;&gt;$F256,VLOOKUP($F257,{Index_Team!$A$2:$A$33,Index_Team!$E$2:$E$33},2,FALSE),R256))</f>
        <v/>
      </c>
      <c r="S257" s="18" t="str">
        <f t="shared" ref="S257:T257" si="266">if($F257="","",if($F257&lt;&gt;$F256,0,V256))</f>
        <v/>
      </c>
      <c r="T257" s="18" t="str">
        <f t="shared" si="266"/>
        <v/>
      </c>
      <c r="U257" s="18" t="str">
        <f t="shared" si="5"/>
        <v/>
      </c>
      <c r="V257" s="18" t="str">
        <f t="shared" si="6"/>
        <v/>
      </c>
      <c r="W257" s="18" t="str">
        <f t="shared" si="7"/>
        <v/>
      </c>
      <c r="X257" s="18" t="str">
        <f t="shared" si="8"/>
        <v/>
      </c>
      <c r="Y257" s="18" t="str">
        <f t="shared" si="9"/>
        <v/>
      </c>
      <c r="Z257" s="18" t="str">
        <f>IFERROR(__xludf.DUMMYFUNCTION("if($F257="""","""",count(filter($S$2:$S888,$S$2:$S888=$S257,$T$2:$T888=$T257,$V$2:$V888=$V257,$W$2:$W888=$W257)))"),"")</f>
        <v/>
      </c>
      <c r="AA257" s="18" t="str">
        <f>IFERROR(__xludf.DUMMYFUNCTION("if($F257="""","""",1+Z257-count(filter($S257:$S888,$S257:$S888=$S257,$T257:$T888=$T257,$V257:$V888=$V257,$W257:$W888=$W257)))"),"")</f>
        <v/>
      </c>
      <c r="AB257" s="18" t="str">
        <f>IFERROR(__xludf.DUMMYFUNCTION("if($F257="""","""",count(filter($S$2:$S888,$S$2:$S888=$S257,$T$2:$T888=$T257,$V$2:$V888=$V257,$W$2:$W888=$W257,$Q$2:$Q888=$Q257)))"),"")</f>
        <v/>
      </c>
      <c r="AC257" s="18" t="str">
        <f>IFERROR(__xludf.DUMMYFUNCTION("if($F257="""","""",1+AB257-count(filter($S257:$S888,$S257:$S888=$S257,$T257:$T888=$T257,$V257:$V888=$V257,$W257:$W888=$W257,$Q257:$Q888=$Q257)))"),"")</f>
        <v/>
      </c>
      <c r="AD257" s="18" t="str">
        <f>IFERROR(__xludf.DUMMYFUNCTION("if($F257="""","""",count(filter($S$2:$S888,$S$2:$S888=$S257,$T$2:$T888=$T257,$V$2:$V888=$V257,$W$2:$W888=$W257,$R$2:$R888=$R257)))"),"")</f>
        <v/>
      </c>
      <c r="AE257" s="18" t="str">
        <f>IFERROR(__xludf.DUMMYFUNCTION("if($F257="""","""",1+AD257-count(filter($S257:$S888,$S257:$S888=$S257,$T257:$T888=$T257,$V257:$V888=$V257,$W257:$W888=$W257,$R257:$R888=$R257)))"),"")</f>
        <v/>
      </c>
      <c r="AF257" s="18" t="str">
        <f t="shared" si="10"/>
        <v/>
      </c>
      <c r="AG257" s="18"/>
      <c r="AH257" s="18" t="str">
        <f t="shared" si="12"/>
        <v/>
      </c>
    </row>
    <row r="258">
      <c r="A258" s="29"/>
      <c r="B258" s="29"/>
      <c r="C258" s="29"/>
      <c r="D258" s="37"/>
      <c r="E258" s="29"/>
      <c r="F258" s="30"/>
      <c r="G258" s="30"/>
      <c r="H258" s="31"/>
      <c r="I258" s="30"/>
      <c r="J258" s="31"/>
      <c r="K258" s="32"/>
      <c r="L258" s="31"/>
      <c r="M258" s="31"/>
      <c r="N258" s="31"/>
      <c r="O258" s="18" t="str">
        <f t="shared" si="2"/>
        <v/>
      </c>
      <c r="P258" s="18" t="str">
        <f t="shared" si="3"/>
        <v/>
      </c>
      <c r="Q258" s="18" t="str">
        <f t="array" ref="Q258">if($F258="","",if($F258&lt;&gt;$F257,VLOOKUP($F258,{Index_Team!$A$2:$A$33,Index_Team!$D$2:$D$33},2,FALSE),Q257))</f>
        <v/>
      </c>
      <c r="R258" s="18" t="str">
        <f t="array" ref="R258">if($F258="","",if($F258&lt;&gt;$F257,VLOOKUP($F258,{Index_Team!$A$2:$A$33,Index_Team!$E$2:$E$33},2,FALSE),R257))</f>
        <v/>
      </c>
      <c r="S258" s="18" t="str">
        <f t="shared" ref="S258:T258" si="267">if($F258="","",if($F258&lt;&gt;$F257,0,V257))</f>
        <v/>
      </c>
      <c r="T258" s="18" t="str">
        <f t="shared" si="267"/>
        <v/>
      </c>
      <c r="U258" s="18" t="str">
        <f t="shared" si="5"/>
        <v/>
      </c>
      <c r="V258" s="18" t="str">
        <f t="shared" si="6"/>
        <v/>
      </c>
      <c r="W258" s="18" t="str">
        <f t="shared" si="7"/>
        <v/>
      </c>
      <c r="X258" s="18" t="str">
        <f t="shared" si="8"/>
        <v/>
      </c>
      <c r="Y258" s="18" t="str">
        <f t="shared" si="9"/>
        <v/>
      </c>
      <c r="Z258" s="18" t="str">
        <f>IFERROR(__xludf.DUMMYFUNCTION("if($F258="""","""",count(filter($S$2:$S888,$S$2:$S888=$S258,$T$2:$T888=$T258,$V$2:$V888=$V258,$W$2:$W888=$W258)))"),"")</f>
        <v/>
      </c>
      <c r="AA258" s="18" t="str">
        <f>IFERROR(__xludf.DUMMYFUNCTION("if($F258="""","""",1+Z258-count(filter($S258:$S888,$S258:$S888=$S258,$T258:$T888=$T258,$V258:$V888=$V258,$W258:$W888=$W258)))"),"")</f>
        <v/>
      </c>
      <c r="AB258" s="18" t="str">
        <f>IFERROR(__xludf.DUMMYFUNCTION("if($F258="""","""",count(filter($S$2:$S888,$S$2:$S888=$S258,$T$2:$T888=$T258,$V$2:$V888=$V258,$W$2:$W888=$W258,$Q$2:$Q888=$Q258)))"),"")</f>
        <v/>
      </c>
      <c r="AC258" s="18" t="str">
        <f>IFERROR(__xludf.DUMMYFUNCTION("if($F258="""","""",1+AB258-count(filter($S258:$S888,$S258:$S888=$S258,$T258:$T888=$T258,$V258:$V888=$V258,$W258:$W888=$W258,$Q258:$Q888=$Q258)))"),"")</f>
        <v/>
      </c>
      <c r="AD258" s="18" t="str">
        <f>IFERROR(__xludf.DUMMYFUNCTION("if($F258="""","""",count(filter($S$2:$S888,$S$2:$S888=$S258,$T$2:$T888=$T258,$V$2:$V888=$V258,$W$2:$W888=$W258,$R$2:$R888=$R258)))"),"")</f>
        <v/>
      </c>
      <c r="AE258" s="18" t="str">
        <f>IFERROR(__xludf.DUMMYFUNCTION("if($F258="""","""",1+AD258-count(filter($S258:$S888,$S258:$S888=$S258,$T258:$T888=$T258,$V258:$V888=$V258,$W258:$W888=$W258,$R258:$R888=$R258)))"),"")</f>
        <v/>
      </c>
      <c r="AF258" s="18" t="str">
        <f t="shared" si="10"/>
        <v/>
      </c>
      <c r="AG258" s="18"/>
      <c r="AH258" s="18" t="str">
        <f t="shared" si="12"/>
        <v/>
      </c>
    </row>
    <row r="259">
      <c r="A259" s="29"/>
      <c r="B259" s="29"/>
      <c r="C259" s="29"/>
      <c r="D259" s="37"/>
      <c r="E259" s="29"/>
      <c r="F259" s="30"/>
      <c r="G259" s="30"/>
      <c r="H259" s="31"/>
      <c r="I259" s="30"/>
      <c r="J259" s="31"/>
      <c r="K259" s="32"/>
      <c r="L259" s="31"/>
      <c r="M259" s="31"/>
      <c r="N259" s="31"/>
      <c r="O259" s="18" t="str">
        <f t="shared" si="2"/>
        <v/>
      </c>
      <c r="P259" s="18" t="str">
        <f t="shared" si="3"/>
        <v/>
      </c>
      <c r="Q259" s="18" t="str">
        <f t="array" ref="Q259">if($F259="","",if($F259&lt;&gt;$F258,VLOOKUP($F259,{Index_Team!$A$2:$A$33,Index_Team!$D$2:$D$33},2,FALSE),Q258))</f>
        <v/>
      </c>
      <c r="R259" s="18" t="str">
        <f t="array" ref="R259">if($F259="","",if($F259&lt;&gt;$F258,VLOOKUP($F259,{Index_Team!$A$2:$A$33,Index_Team!$E$2:$E$33},2,FALSE),R258))</f>
        <v/>
      </c>
      <c r="S259" s="18" t="str">
        <f t="shared" ref="S259:T259" si="268">if($F259="","",if($F259&lt;&gt;$F258,0,V258))</f>
        <v/>
      </c>
      <c r="T259" s="18" t="str">
        <f t="shared" si="268"/>
        <v/>
      </c>
      <c r="U259" s="18" t="str">
        <f t="shared" si="5"/>
        <v/>
      </c>
      <c r="V259" s="18" t="str">
        <f t="shared" si="6"/>
        <v/>
      </c>
      <c r="W259" s="18" t="str">
        <f t="shared" si="7"/>
        <v/>
      </c>
      <c r="X259" s="18" t="str">
        <f t="shared" si="8"/>
        <v/>
      </c>
      <c r="Y259" s="18" t="str">
        <f t="shared" si="9"/>
        <v/>
      </c>
      <c r="Z259" s="18" t="str">
        <f>IFERROR(__xludf.DUMMYFUNCTION("if($F259="""","""",count(filter($S$2:$S888,$S$2:$S888=$S259,$T$2:$T888=$T259,$V$2:$V888=$V259,$W$2:$W888=$W259)))"),"")</f>
        <v/>
      </c>
      <c r="AA259" s="18" t="str">
        <f>IFERROR(__xludf.DUMMYFUNCTION("if($F259="""","""",1+Z259-count(filter($S259:$S888,$S259:$S888=$S259,$T259:$T888=$T259,$V259:$V888=$V259,$W259:$W888=$W259)))"),"")</f>
        <v/>
      </c>
      <c r="AB259" s="18" t="str">
        <f>IFERROR(__xludf.DUMMYFUNCTION("if($F259="""","""",count(filter($S$2:$S888,$S$2:$S888=$S259,$T$2:$T888=$T259,$V$2:$V888=$V259,$W$2:$W888=$W259,$Q$2:$Q888=$Q259)))"),"")</f>
        <v/>
      </c>
      <c r="AC259" s="18" t="str">
        <f>IFERROR(__xludf.DUMMYFUNCTION("if($F259="""","""",1+AB259-count(filter($S259:$S888,$S259:$S888=$S259,$T259:$T888=$T259,$V259:$V888=$V259,$W259:$W888=$W259,$Q259:$Q888=$Q259)))"),"")</f>
        <v/>
      </c>
      <c r="AD259" s="18" t="str">
        <f>IFERROR(__xludf.DUMMYFUNCTION("if($F259="""","""",count(filter($S$2:$S888,$S$2:$S888=$S259,$T$2:$T888=$T259,$V$2:$V888=$V259,$W$2:$W888=$W259,$R$2:$R888=$R259)))"),"")</f>
        <v/>
      </c>
      <c r="AE259" s="18" t="str">
        <f>IFERROR(__xludf.DUMMYFUNCTION("if($F259="""","""",1+AD259-count(filter($S259:$S888,$S259:$S888=$S259,$T259:$T888=$T259,$V259:$V888=$V259,$W259:$W888=$W259,$R259:$R888=$R259)))"),"")</f>
        <v/>
      </c>
      <c r="AF259" s="18" t="str">
        <f t="shared" si="10"/>
        <v/>
      </c>
      <c r="AG259" s="18"/>
      <c r="AH259" s="18" t="str">
        <f t="shared" si="12"/>
        <v/>
      </c>
    </row>
    <row r="260">
      <c r="A260" s="29"/>
      <c r="B260" s="29"/>
      <c r="C260" s="29"/>
      <c r="D260" s="37"/>
      <c r="E260" s="29"/>
      <c r="F260" s="30"/>
      <c r="G260" s="30"/>
      <c r="H260" s="31"/>
      <c r="I260" s="30"/>
      <c r="J260" s="31"/>
      <c r="K260" s="32"/>
      <c r="L260" s="31"/>
      <c r="M260" s="31"/>
      <c r="N260" s="31"/>
      <c r="O260" s="18" t="str">
        <f t="shared" si="2"/>
        <v/>
      </c>
      <c r="P260" s="18" t="str">
        <f t="shared" si="3"/>
        <v/>
      </c>
      <c r="Q260" s="18" t="str">
        <f t="array" ref="Q260">if($F260="","",if($F260&lt;&gt;$F259,VLOOKUP($F260,{Index_Team!$A$2:$A$33,Index_Team!$D$2:$D$33},2,FALSE),Q259))</f>
        <v/>
      </c>
      <c r="R260" s="18" t="str">
        <f t="array" ref="R260">if($F260="","",if($F260&lt;&gt;$F259,VLOOKUP($F260,{Index_Team!$A$2:$A$33,Index_Team!$E$2:$E$33},2,FALSE),R259))</f>
        <v/>
      </c>
      <c r="S260" s="18" t="str">
        <f t="shared" ref="S260:T260" si="269">if($F260="","",if($F260&lt;&gt;$F259,0,V259))</f>
        <v/>
      </c>
      <c r="T260" s="18" t="str">
        <f t="shared" si="269"/>
        <v/>
      </c>
      <c r="U260" s="18" t="str">
        <f t="shared" si="5"/>
        <v/>
      </c>
      <c r="V260" s="18" t="str">
        <f t="shared" si="6"/>
        <v/>
      </c>
      <c r="W260" s="18" t="str">
        <f t="shared" si="7"/>
        <v/>
      </c>
      <c r="X260" s="18" t="str">
        <f t="shared" si="8"/>
        <v/>
      </c>
      <c r="Y260" s="18" t="str">
        <f t="shared" si="9"/>
        <v/>
      </c>
      <c r="Z260" s="18" t="str">
        <f>IFERROR(__xludf.DUMMYFUNCTION("if($F260="""","""",count(filter($S$2:$S888,$S$2:$S888=$S260,$T$2:$T888=$T260,$V$2:$V888=$V260,$W$2:$W888=$W260)))"),"")</f>
        <v/>
      </c>
      <c r="AA260" s="18" t="str">
        <f>IFERROR(__xludf.DUMMYFUNCTION("if($F260="""","""",1+Z260-count(filter($S260:$S888,$S260:$S888=$S260,$T260:$T888=$T260,$V260:$V888=$V260,$W260:$W888=$W260)))"),"")</f>
        <v/>
      </c>
      <c r="AB260" s="18" t="str">
        <f>IFERROR(__xludf.DUMMYFUNCTION("if($F260="""","""",count(filter($S$2:$S888,$S$2:$S888=$S260,$T$2:$T888=$T260,$V$2:$V888=$V260,$W$2:$W888=$W260,$Q$2:$Q888=$Q260)))"),"")</f>
        <v/>
      </c>
      <c r="AC260" s="18" t="str">
        <f>IFERROR(__xludf.DUMMYFUNCTION("if($F260="""","""",1+AB260-count(filter($S260:$S888,$S260:$S888=$S260,$T260:$T888=$T260,$V260:$V888=$V260,$W260:$W888=$W260,$Q260:$Q888=$Q260)))"),"")</f>
        <v/>
      </c>
      <c r="AD260" s="18" t="str">
        <f>IFERROR(__xludf.DUMMYFUNCTION("if($F260="""","""",count(filter($S$2:$S888,$S$2:$S888=$S260,$T$2:$T888=$T260,$V$2:$V888=$V260,$W$2:$W888=$W260,$R$2:$R888=$R260)))"),"")</f>
        <v/>
      </c>
      <c r="AE260" s="18" t="str">
        <f>IFERROR(__xludf.DUMMYFUNCTION("if($F260="""","""",1+AD260-count(filter($S260:$S888,$S260:$S888=$S260,$T260:$T888=$T260,$V260:$V888=$V260,$W260:$W888=$W260,$R260:$R888=$R260)))"),"")</f>
        <v/>
      </c>
      <c r="AF260" s="18" t="str">
        <f t="shared" si="10"/>
        <v/>
      </c>
      <c r="AG260" s="18"/>
      <c r="AH260" s="18" t="str">
        <f t="shared" si="12"/>
        <v/>
      </c>
    </row>
    <row r="261">
      <c r="A261" s="29"/>
      <c r="B261" s="29"/>
      <c r="C261" s="29"/>
      <c r="D261" s="37"/>
      <c r="E261" s="29"/>
      <c r="F261" s="30"/>
      <c r="G261" s="30"/>
      <c r="H261" s="31"/>
      <c r="I261" s="30"/>
      <c r="J261" s="31"/>
      <c r="K261" s="32"/>
      <c r="L261" s="31"/>
      <c r="M261" s="31"/>
      <c r="N261" s="31"/>
      <c r="O261" s="18" t="str">
        <f t="shared" si="2"/>
        <v/>
      </c>
      <c r="P261" s="18" t="str">
        <f t="shared" si="3"/>
        <v/>
      </c>
      <c r="Q261" s="18" t="str">
        <f t="array" ref="Q261">if($F261="","",if($F261&lt;&gt;$F260,VLOOKUP($F261,{Index_Team!$A$2:$A$33,Index_Team!$D$2:$D$33},2,FALSE),Q260))</f>
        <v/>
      </c>
      <c r="R261" s="18" t="str">
        <f t="array" ref="R261">if($F261="","",if($F261&lt;&gt;$F260,VLOOKUP($F261,{Index_Team!$A$2:$A$33,Index_Team!$E$2:$E$33},2,FALSE),R260))</f>
        <v/>
      </c>
      <c r="S261" s="18" t="str">
        <f t="shared" ref="S261:T261" si="270">if($F261="","",if($F261&lt;&gt;$F260,0,V260))</f>
        <v/>
      </c>
      <c r="T261" s="18" t="str">
        <f t="shared" si="270"/>
        <v/>
      </c>
      <c r="U261" s="18" t="str">
        <f t="shared" si="5"/>
        <v/>
      </c>
      <c r="V261" s="18" t="str">
        <f t="shared" si="6"/>
        <v/>
      </c>
      <c r="W261" s="18" t="str">
        <f t="shared" si="7"/>
        <v/>
      </c>
      <c r="X261" s="18" t="str">
        <f t="shared" si="8"/>
        <v/>
      </c>
      <c r="Y261" s="18" t="str">
        <f t="shared" si="9"/>
        <v/>
      </c>
      <c r="Z261" s="18" t="str">
        <f>IFERROR(__xludf.DUMMYFUNCTION("if($F261="""","""",count(filter($S$2:$S888,$S$2:$S888=$S261,$T$2:$T888=$T261,$V$2:$V888=$V261,$W$2:$W888=$W261)))"),"")</f>
        <v/>
      </c>
      <c r="AA261" s="18" t="str">
        <f>IFERROR(__xludf.DUMMYFUNCTION("if($F261="""","""",1+Z261-count(filter($S261:$S888,$S261:$S888=$S261,$T261:$T888=$T261,$V261:$V888=$V261,$W261:$W888=$W261)))"),"")</f>
        <v/>
      </c>
      <c r="AB261" s="18" t="str">
        <f>IFERROR(__xludf.DUMMYFUNCTION("if($F261="""","""",count(filter($S$2:$S888,$S$2:$S888=$S261,$T$2:$T888=$T261,$V$2:$V888=$V261,$W$2:$W888=$W261,$Q$2:$Q888=$Q261)))"),"")</f>
        <v/>
      </c>
      <c r="AC261" s="18" t="str">
        <f>IFERROR(__xludf.DUMMYFUNCTION("if($F261="""","""",1+AB261-count(filter($S261:$S888,$S261:$S888=$S261,$T261:$T888=$T261,$V261:$V888=$V261,$W261:$W888=$W261,$Q261:$Q888=$Q261)))"),"")</f>
        <v/>
      </c>
      <c r="AD261" s="18" t="str">
        <f>IFERROR(__xludf.DUMMYFUNCTION("if($F261="""","""",count(filter($S$2:$S888,$S$2:$S888=$S261,$T$2:$T888=$T261,$V$2:$V888=$V261,$W$2:$W888=$W261,$R$2:$R888=$R261)))"),"")</f>
        <v/>
      </c>
      <c r="AE261" s="18" t="str">
        <f>IFERROR(__xludf.DUMMYFUNCTION("if($F261="""","""",1+AD261-count(filter($S261:$S888,$S261:$S888=$S261,$T261:$T888=$T261,$V261:$V888=$V261,$W261:$W888=$W261,$R261:$R888=$R261)))"),"")</f>
        <v/>
      </c>
      <c r="AF261" s="18" t="str">
        <f t="shared" si="10"/>
        <v/>
      </c>
      <c r="AG261" s="18"/>
      <c r="AH261" s="18" t="str">
        <f t="shared" si="12"/>
        <v/>
      </c>
    </row>
    <row r="262">
      <c r="A262" s="29"/>
      <c r="B262" s="29"/>
      <c r="C262" s="29"/>
      <c r="D262" s="37"/>
      <c r="E262" s="29"/>
      <c r="F262" s="30"/>
      <c r="G262" s="30"/>
      <c r="H262" s="31"/>
      <c r="I262" s="30"/>
      <c r="J262" s="31"/>
      <c r="K262" s="32"/>
      <c r="L262" s="31"/>
      <c r="M262" s="31"/>
      <c r="N262" s="31"/>
      <c r="O262" s="18" t="str">
        <f t="shared" si="2"/>
        <v/>
      </c>
      <c r="P262" s="18" t="str">
        <f t="shared" si="3"/>
        <v/>
      </c>
      <c r="Q262" s="18" t="str">
        <f t="array" ref="Q262">if($F262="","",if($F262&lt;&gt;$F261,VLOOKUP($F262,{Index_Team!$A$2:$A$33,Index_Team!$D$2:$D$33},2,FALSE),Q261))</f>
        <v/>
      </c>
      <c r="R262" s="18" t="str">
        <f t="array" ref="R262">if($F262="","",if($F262&lt;&gt;$F261,VLOOKUP($F262,{Index_Team!$A$2:$A$33,Index_Team!$E$2:$E$33},2,FALSE),R261))</f>
        <v/>
      </c>
      <c r="S262" s="18" t="str">
        <f t="shared" ref="S262:T262" si="271">if($F262="","",if($F262&lt;&gt;$F261,0,V261))</f>
        <v/>
      </c>
      <c r="T262" s="18" t="str">
        <f t="shared" si="271"/>
        <v/>
      </c>
      <c r="U262" s="18" t="str">
        <f t="shared" si="5"/>
        <v/>
      </c>
      <c r="V262" s="18" t="str">
        <f t="shared" si="6"/>
        <v/>
      </c>
      <c r="W262" s="18" t="str">
        <f t="shared" si="7"/>
        <v/>
      </c>
      <c r="X262" s="18" t="str">
        <f t="shared" si="8"/>
        <v/>
      </c>
      <c r="Y262" s="18" t="str">
        <f t="shared" si="9"/>
        <v/>
      </c>
      <c r="Z262" s="18" t="str">
        <f>IFERROR(__xludf.DUMMYFUNCTION("if($F262="""","""",count(filter($S$2:$S888,$S$2:$S888=$S262,$T$2:$T888=$T262,$V$2:$V888=$V262,$W$2:$W888=$W262)))"),"")</f>
        <v/>
      </c>
      <c r="AA262" s="18" t="str">
        <f>IFERROR(__xludf.DUMMYFUNCTION("if($F262="""","""",1+Z262-count(filter($S262:$S888,$S262:$S888=$S262,$T262:$T888=$T262,$V262:$V888=$V262,$W262:$W888=$W262)))"),"")</f>
        <v/>
      </c>
      <c r="AB262" s="18" t="str">
        <f>IFERROR(__xludf.DUMMYFUNCTION("if($F262="""","""",count(filter($S$2:$S888,$S$2:$S888=$S262,$T$2:$T888=$T262,$V$2:$V888=$V262,$W$2:$W888=$W262,$Q$2:$Q888=$Q262)))"),"")</f>
        <v/>
      </c>
      <c r="AC262" s="18" t="str">
        <f>IFERROR(__xludf.DUMMYFUNCTION("if($F262="""","""",1+AB262-count(filter($S262:$S888,$S262:$S888=$S262,$T262:$T888=$T262,$V262:$V888=$V262,$W262:$W888=$W262,$Q262:$Q888=$Q262)))"),"")</f>
        <v/>
      </c>
      <c r="AD262" s="18" t="str">
        <f>IFERROR(__xludf.DUMMYFUNCTION("if($F262="""","""",count(filter($S$2:$S888,$S$2:$S888=$S262,$T$2:$T888=$T262,$V$2:$V888=$V262,$W$2:$W888=$W262,$R$2:$R888=$R262)))"),"")</f>
        <v/>
      </c>
      <c r="AE262" s="18" t="str">
        <f>IFERROR(__xludf.DUMMYFUNCTION("if($F262="""","""",1+AD262-count(filter($S262:$S888,$S262:$S888=$S262,$T262:$T888=$T262,$V262:$V888=$V262,$W262:$W888=$W262,$R262:$R888=$R262)))"),"")</f>
        <v/>
      </c>
      <c r="AF262" s="18" t="str">
        <f t="shared" si="10"/>
        <v/>
      </c>
      <c r="AG262" s="18"/>
      <c r="AH262" s="18" t="str">
        <f t="shared" si="12"/>
        <v/>
      </c>
    </row>
    <row r="263">
      <c r="A263" s="29"/>
      <c r="B263" s="29"/>
      <c r="C263" s="29"/>
      <c r="D263" s="37"/>
      <c r="E263" s="29"/>
      <c r="F263" s="30"/>
      <c r="G263" s="30"/>
      <c r="H263" s="31"/>
      <c r="I263" s="30"/>
      <c r="J263" s="31"/>
      <c r="K263" s="32"/>
      <c r="L263" s="31"/>
      <c r="M263" s="31"/>
      <c r="N263" s="31"/>
      <c r="O263" s="18" t="str">
        <f t="shared" si="2"/>
        <v/>
      </c>
      <c r="P263" s="18" t="str">
        <f t="shared" si="3"/>
        <v/>
      </c>
      <c r="Q263" s="18" t="str">
        <f t="array" ref="Q263">if($F263="","",if($F263&lt;&gt;$F262,VLOOKUP($F263,{Index_Team!$A$2:$A$33,Index_Team!$D$2:$D$33},2,FALSE),Q262))</f>
        <v/>
      </c>
      <c r="R263" s="18" t="str">
        <f t="array" ref="R263">if($F263="","",if($F263&lt;&gt;$F262,VLOOKUP($F263,{Index_Team!$A$2:$A$33,Index_Team!$E$2:$E$33},2,FALSE),R262))</f>
        <v/>
      </c>
      <c r="S263" s="18" t="str">
        <f t="shared" ref="S263:T263" si="272">if($F263="","",if($F263&lt;&gt;$F262,0,V262))</f>
        <v/>
      </c>
      <c r="T263" s="18" t="str">
        <f t="shared" si="272"/>
        <v/>
      </c>
      <c r="U263" s="18" t="str">
        <f t="shared" si="5"/>
        <v/>
      </c>
      <c r="V263" s="18" t="str">
        <f t="shared" si="6"/>
        <v/>
      </c>
      <c r="W263" s="18" t="str">
        <f t="shared" si="7"/>
        <v/>
      </c>
      <c r="X263" s="18" t="str">
        <f t="shared" si="8"/>
        <v/>
      </c>
      <c r="Y263" s="18" t="str">
        <f t="shared" si="9"/>
        <v/>
      </c>
      <c r="Z263" s="18" t="str">
        <f>IFERROR(__xludf.DUMMYFUNCTION("if($F263="""","""",count(filter($S$2:$S888,$S$2:$S888=$S263,$T$2:$T888=$T263,$V$2:$V888=$V263,$W$2:$W888=$W263)))"),"")</f>
        <v/>
      </c>
      <c r="AA263" s="18" t="str">
        <f>IFERROR(__xludf.DUMMYFUNCTION("if($F263="""","""",1+Z263-count(filter($S263:$S888,$S263:$S888=$S263,$T263:$T888=$T263,$V263:$V888=$V263,$W263:$W888=$W263)))"),"")</f>
        <v/>
      </c>
      <c r="AB263" s="18" t="str">
        <f>IFERROR(__xludf.DUMMYFUNCTION("if($F263="""","""",count(filter($S$2:$S888,$S$2:$S888=$S263,$T$2:$T888=$T263,$V$2:$V888=$V263,$W$2:$W888=$W263,$Q$2:$Q888=$Q263)))"),"")</f>
        <v/>
      </c>
      <c r="AC263" s="18" t="str">
        <f>IFERROR(__xludf.DUMMYFUNCTION("if($F263="""","""",1+AB263-count(filter($S263:$S888,$S263:$S888=$S263,$T263:$T888=$T263,$V263:$V888=$V263,$W263:$W888=$W263,$Q263:$Q888=$Q263)))"),"")</f>
        <v/>
      </c>
      <c r="AD263" s="18" t="str">
        <f>IFERROR(__xludf.DUMMYFUNCTION("if($F263="""","""",count(filter($S$2:$S888,$S$2:$S888=$S263,$T$2:$T888=$T263,$V$2:$V888=$V263,$W$2:$W888=$W263,$R$2:$R888=$R263)))"),"")</f>
        <v/>
      </c>
      <c r="AE263" s="18" t="str">
        <f>IFERROR(__xludf.DUMMYFUNCTION("if($F263="""","""",1+AD263-count(filter($S263:$S888,$S263:$S888=$S263,$T263:$T888=$T263,$V263:$V888=$V263,$W263:$W888=$W263,$R263:$R888=$R263)))"),"")</f>
        <v/>
      </c>
      <c r="AF263" s="18" t="str">
        <f t="shared" si="10"/>
        <v/>
      </c>
      <c r="AG263" s="18"/>
      <c r="AH263" s="18" t="str">
        <f t="shared" si="12"/>
        <v/>
      </c>
    </row>
    <row r="264">
      <c r="A264" s="29"/>
      <c r="B264" s="29"/>
      <c r="C264" s="29"/>
      <c r="D264" s="37"/>
      <c r="E264" s="29"/>
      <c r="F264" s="30"/>
      <c r="G264" s="30"/>
      <c r="H264" s="31"/>
      <c r="I264" s="30"/>
      <c r="J264" s="31"/>
      <c r="K264" s="32"/>
      <c r="L264" s="31"/>
      <c r="M264" s="31"/>
      <c r="N264" s="31"/>
      <c r="O264" s="18" t="str">
        <f t="shared" si="2"/>
        <v/>
      </c>
      <c r="P264" s="18" t="str">
        <f t="shared" si="3"/>
        <v/>
      </c>
      <c r="Q264" s="18" t="str">
        <f t="array" ref="Q264">if($F264="","",if($F264&lt;&gt;$F263,VLOOKUP($F264,{Index_Team!$A$2:$A$33,Index_Team!$D$2:$D$33},2,FALSE),Q263))</f>
        <v/>
      </c>
      <c r="R264" s="18" t="str">
        <f t="array" ref="R264">if($F264="","",if($F264&lt;&gt;$F263,VLOOKUP($F264,{Index_Team!$A$2:$A$33,Index_Team!$E$2:$E$33},2,FALSE),R263))</f>
        <v/>
      </c>
      <c r="S264" s="18" t="str">
        <f t="shared" ref="S264:T264" si="273">if($F264="","",if($F264&lt;&gt;$F263,0,V263))</f>
        <v/>
      </c>
      <c r="T264" s="18" t="str">
        <f t="shared" si="273"/>
        <v/>
      </c>
      <c r="U264" s="18" t="str">
        <f t="shared" si="5"/>
        <v/>
      </c>
      <c r="V264" s="18" t="str">
        <f t="shared" si="6"/>
        <v/>
      </c>
      <c r="W264" s="18" t="str">
        <f t="shared" si="7"/>
        <v/>
      </c>
      <c r="X264" s="18" t="str">
        <f t="shared" si="8"/>
        <v/>
      </c>
      <c r="Y264" s="18" t="str">
        <f t="shared" si="9"/>
        <v/>
      </c>
      <c r="Z264" s="18" t="str">
        <f>IFERROR(__xludf.DUMMYFUNCTION("if($F264="""","""",count(filter($S$2:$S888,$S$2:$S888=$S264,$T$2:$T888=$T264,$V$2:$V888=$V264,$W$2:$W888=$W264)))"),"")</f>
        <v/>
      </c>
      <c r="AA264" s="18" t="str">
        <f>IFERROR(__xludf.DUMMYFUNCTION("if($F264="""","""",1+Z264-count(filter($S264:$S888,$S264:$S888=$S264,$T264:$T888=$T264,$V264:$V888=$V264,$W264:$W888=$W264)))"),"")</f>
        <v/>
      </c>
      <c r="AB264" s="18" t="str">
        <f>IFERROR(__xludf.DUMMYFUNCTION("if($F264="""","""",count(filter($S$2:$S888,$S$2:$S888=$S264,$T$2:$T888=$T264,$V$2:$V888=$V264,$W$2:$W888=$W264,$Q$2:$Q888=$Q264)))"),"")</f>
        <v/>
      </c>
      <c r="AC264" s="18" t="str">
        <f>IFERROR(__xludf.DUMMYFUNCTION("if($F264="""","""",1+AB264-count(filter($S264:$S888,$S264:$S888=$S264,$T264:$T888=$T264,$V264:$V888=$V264,$W264:$W888=$W264,$Q264:$Q888=$Q264)))"),"")</f>
        <v/>
      </c>
      <c r="AD264" s="18" t="str">
        <f>IFERROR(__xludf.DUMMYFUNCTION("if($F264="""","""",count(filter($S$2:$S888,$S$2:$S888=$S264,$T$2:$T888=$T264,$V$2:$V888=$V264,$W$2:$W888=$W264,$R$2:$R888=$R264)))"),"")</f>
        <v/>
      </c>
      <c r="AE264" s="18" t="str">
        <f>IFERROR(__xludf.DUMMYFUNCTION("if($F264="""","""",1+AD264-count(filter($S264:$S888,$S264:$S888=$S264,$T264:$T888=$T264,$V264:$V888=$V264,$W264:$W888=$W264,$R264:$R888=$R264)))"),"")</f>
        <v/>
      </c>
      <c r="AF264" s="18" t="str">
        <f t="shared" si="10"/>
        <v/>
      </c>
      <c r="AG264" s="18"/>
      <c r="AH264" s="18" t="str">
        <f t="shared" si="12"/>
        <v/>
      </c>
    </row>
    <row r="265">
      <c r="A265" s="29"/>
      <c r="B265" s="29"/>
      <c r="C265" s="29"/>
      <c r="D265" s="37"/>
      <c r="E265" s="29"/>
      <c r="F265" s="30"/>
      <c r="G265" s="30"/>
      <c r="H265" s="31"/>
      <c r="I265" s="30"/>
      <c r="J265" s="31"/>
      <c r="K265" s="32"/>
      <c r="L265" s="31"/>
      <c r="M265" s="31"/>
      <c r="N265" s="31"/>
      <c r="O265" s="18" t="str">
        <f t="shared" si="2"/>
        <v/>
      </c>
      <c r="P265" s="18" t="str">
        <f t="shared" si="3"/>
        <v/>
      </c>
      <c r="Q265" s="18" t="str">
        <f t="array" ref="Q265">if($F265="","",if($F265&lt;&gt;$F264,VLOOKUP($F265,{Index_Team!$A$2:$A$33,Index_Team!$D$2:$D$33},2,FALSE),Q264))</f>
        <v/>
      </c>
      <c r="R265" s="18" t="str">
        <f t="array" ref="R265">if($F265="","",if($F265&lt;&gt;$F264,VLOOKUP($F265,{Index_Team!$A$2:$A$33,Index_Team!$E$2:$E$33},2,FALSE),R264))</f>
        <v/>
      </c>
      <c r="S265" s="18" t="str">
        <f t="shared" ref="S265:T265" si="274">if($F265="","",if($F265&lt;&gt;$F264,0,V264))</f>
        <v/>
      </c>
      <c r="T265" s="18" t="str">
        <f t="shared" si="274"/>
        <v/>
      </c>
      <c r="U265" s="18" t="str">
        <f t="shared" si="5"/>
        <v/>
      </c>
      <c r="V265" s="18" t="str">
        <f t="shared" si="6"/>
        <v/>
      </c>
      <c r="W265" s="18" t="str">
        <f t="shared" si="7"/>
        <v/>
      </c>
      <c r="X265" s="18" t="str">
        <f t="shared" si="8"/>
        <v/>
      </c>
      <c r="Y265" s="18" t="str">
        <f t="shared" si="9"/>
        <v/>
      </c>
      <c r="Z265" s="18" t="str">
        <f>IFERROR(__xludf.DUMMYFUNCTION("if($F265="""","""",count(filter($S$2:$S888,$S$2:$S888=$S265,$T$2:$T888=$T265,$V$2:$V888=$V265,$W$2:$W888=$W265)))"),"")</f>
        <v/>
      </c>
      <c r="AA265" s="18" t="str">
        <f>IFERROR(__xludf.DUMMYFUNCTION("if($F265="""","""",1+Z265-count(filter($S265:$S888,$S265:$S888=$S265,$T265:$T888=$T265,$V265:$V888=$V265,$W265:$W888=$W265)))"),"")</f>
        <v/>
      </c>
      <c r="AB265" s="18" t="str">
        <f>IFERROR(__xludf.DUMMYFUNCTION("if($F265="""","""",count(filter($S$2:$S888,$S$2:$S888=$S265,$T$2:$T888=$T265,$V$2:$V888=$V265,$W$2:$W888=$W265,$Q$2:$Q888=$Q265)))"),"")</f>
        <v/>
      </c>
      <c r="AC265" s="18" t="str">
        <f>IFERROR(__xludf.DUMMYFUNCTION("if($F265="""","""",1+AB265-count(filter($S265:$S888,$S265:$S888=$S265,$T265:$T888=$T265,$V265:$V888=$V265,$W265:$W888=$W265,$Q265:$Q888=$Q265)))"),"")</f>
        <v/>
      </c>
      <c r="AD265" s="18" t="str">
        <f>IFERROR(__xludf.DUMMYFUNCTION("if($F265="""","""",count(filter($S$2:$S888,$S$2:$S888=$S265,$T$2:$T888=$T265,$V$2:$V888=$V265,$W$2:$W888=$W265,$R$2:$R888=$R265)))"),"")</f>
        <v/>
      </c>
      <c r="AE265" s="18" t="str">
        <f>IFERROR(__xludf.DUMMYFUNCTION("if($F265="""","""",1+AD265-count(filter($S265:$S888,$S265:$S888=$S265,$T265:$T888=$T265,$V265:$V888=$V265,$W265:$W888=$W265,$R265:$R888=$R265)))"),"")</f>
        <v/>
      </c>
      <c r="AF265" s="18" t="str">
        <f t="shared" si="10"/>
        <v/>
      </c>
      <c r="AG265" s="18"/>
      <c r="AH265" s="18" t="str">
        <f t="shared" si="12"/>
        <v/>
      </c>
    </row>
    <row r="266">
      <c r="A266" s="29"/>
      <c r="B266" s="29"/>
      <c r="C266" s="29"/>
      <c r="D266" s="37"/>
      <c r="E266" s="29"/>
      <c r="F266" s="30"/>
      <c r="G266" s="30"/>
      <c r="H266" s="31"/>
      <c r="I266" s="30"/>
      <c r="J266" s="31"/>
      <c r="K266" s="32"/>
      <c r="L266" s="31"/>
      <c r="M266" s="31"/>
      <c r="N266" s="31"/>
      <c r="O266" s="18" t="str">
        <f t="shared" si="2"/>
        <v/>
      </c>
      <c r="P266" s="18" t="str">
        <f t="shared" si="3"/>
        <v/>
      </c>
      <c r="Q266" s="18" t="str">
        <f t="array" ref="Q266">if($F266="","",if($F266&lt;&gt;$F265,VLOOKUP($F266,{Index_Team!$A$2:$A$33,Index_Team!$D$2:$D$33},2,FALSE),Q265))</f>
        <v/>
      </c>
      <c r="R266" s="18" t="str">
        <f t="array" ref="R266">if($F266="","",if($F266&lt;&gt;$F265,VLOOKUP($F266,{Index_Team!$A$2:$A$33,Index_Team!$E$2:$E$33},2,FALSE),R265))</f>
        <v/>
      </c>
      <c r="S266" s="18" t="str">
        <f t="shared" ref="S266:T266" si="275">if($F266="","",if($F266&lt;&gt;$F265,0,V265))</f>
        <v/>
      </c>
      <c r="T266" s="18" t="str">
        <f t="shared" si="275"/>
        <v/>
      </c>
      <c r="U266" s="18" t="str">
        <f t="shared" si="5"/>
        <v/>
      </c>
      <c r="V266" s="18" t="str">
        <f t="shared" si="6"/>
        <v/>
      </c>
      <c r="W266" s="18" t="str">
        <f t="shared" si="7"/>
        <v/>
      </c>
      <c r="X266" s="18" t="str">
        <f t="shared" si="8"/>
        <v/>
      </c>
      <c r="Y266" s="18" t="str">
        <f t="shared" si="9"/>
        <v/>
      </c>
      <c r="Z266" s="18" t="str">
        <f>IFERROR(__xludf.DUMMYFUNCTION("if($F266="""","""",count(filter($S$2:$S888,$S$2:$S888=$S266,$T$2:$T888=$T266,$V$2:$V888=$V266,$W$2:$W888=$W266)))"),"")</f>
        <v/>
      </c>
      <c r="AA266" s="18" t="str">
        <f>IFERROR(__xludf.DUMMYFUNCTION("if($F266="""","""",1+Z266-count(filter($S266:$S888,$S266:$S888=$S266,$T266:$T888=$T266,$V266:$V888=$V266,$W266:$W888=$W266)))"),"")</f>
        <v/>
      </c>
      <c r="AB266" s="18" t="str">
        <f>IFERROR(__xludf.DUMMYFUNCTION("if($F266="""","""",count(filter($S$2:$S888,$S$2:$S888=$S266,$T$2:$T888=$T266,$V$2:$V888=$V266,$W$2:$W888=$W266,$Q$2:$Q888=$Q266)))"),"")</f>
        <v/>
      </c>
      <c r="AC266" s="18" t="str">
        <f>IFERROR(__xludf.DUMMYFUNCTION("if($F266="""","""",1+AB266-count(filter($S266:$S888,$S266:$S888=$S266,$T266:$T888=$T266,$V266:$V888=$V266,$W266:$W888=$W266,$Q266:$Q888=$Q266)))"),"")</f>
        <v/>
      </c>
      <c r="AD266" s="18" t="str">
        <f>IFERROR(__xludf.DUMMYFUNCTION("if($F266="""","""",count(filter($S$2:$S888,$S$2:$S888=$S266,$T$2:$T888=$T266,$V$2:$V888=$V266,$W$2:$W888=$W266,$R$2:$R888=$R266)))"),"")</f>
        <v/>
      </c>
      <c r="AE266" s="18" t="str">
        <f>IFERROR(__xludf.DUMMYFUNCTION("if($F266="""","""",1+AD266-count(filter($S266:$S888,$S266:$S888=$S266,$T266:$T888=$T266,$V266:$V888=$V266,$W266:$W888=$W266,$R266:$R888=$R266)))"),"")</f>
        <v/>
      </c>
      <c r="AF266" s="18" t="str">
        <f t="shared" si="10"/>
        <v/>
      </c>
      <c r="AG266" s="18"/>
      <c r="AH266" s="18" t="str">
        <f t="shared" si="12"/>
        <v/>
      </c>
    </row>
    <row r="267">
      <c r="A267" s="29"/>
      <c r="B267" s="29"/>
      <c r="C267" s="29"/>
      <c r="D267" s="37"/>
      <c r="E267" s="29"/>
      <c r="F267" s="30"/>
      <c r="G267" s="30"/>
      <c r="H267" s="31"/>
      <c r="I267" s="30"/>
      <c r="J267" s="31"/>
      <c r="K267" s="32"/>
      <c r="L267" s="31"/>
      <c r="M267" s="31"/>
      <c r="N267" s="31"/>
      <c r="O267" s="18" t="str">
        <f t="shared" si="2"/>
        <v/>
      </c>
      <c r="P267" s="18" t="str">
        <f t="shared" si="3"/>
        <v/>
      </c>
      <c r="Q267" s="18" t="str">
        <f t="array" ref="Q267">if($F267="","",if($F267&lt;&gt;$F266,VLOOKUP($F267,{Index_Team!$A$2:$A$33,Index_Team!$D$2:$D$33},2,FALSE),Q266))</f>
        <v/>
      </c>
      <c r="R267" s="18" t="str">
        <f t="array" ref="R267">if($F267="","",if($F267&lt;&gt;$F266,VLOOKUP($F267,{Index_Team!$A$2:$A$33,Index_Team!$E$2:$E$33},2,FALSE),R266))</f>
        <v/>
      </c>
      <c r="S267" s="18" t="str">
        <f t="shared" ref="S267:T267" si="276">if($F267="","",if($F267&lt;&gt;$F266,0,V266))</f>
        <v/>
      </c>
      <c r="T267" s="18" t="str">
        <f t="shared" si="276"/>
        <v/>
      </c>
      <c r="U267" s="18" t="str">
        <f t="shared" si="5"/>
        <v/>
      </c>
      <c r="V267" s="18" t="str">
        <f t="shared" si="6"/>
        <v/>
      </c>
      <c r="W267" s="18" t="str">
        <f t="shared" si="7"/>
        <v/>
      </c>
      <c r="X267" s="18" t="str">
        <f t="shared" si="8"/>
        <v/>
      </c>
      <c r="Y267" s="18" t="str">
        <f t="shared" si="9"/>
        <v/>
      </c>
      <c r="Z267" s="18" t="str">
        <f>IFERROR(__xludf.DUMMYFUNCTION("if($F267="""","""",count(filter($S$2:$S888,$S$2:$S888=$S267,$T$2:$T888=$T267,$V$2:$V888=$V267,$W$2:$W888=$W267)))"),"")</f>
        <v/>
      </c>
      <c r="AA267" s="18" t="str">
        <f>IFERROR(__xludf.DUMMYFUNCTION("if($F267="""","""",1+Z267-count(filter($S267:$S888,$S267:$S888=$S267,$T267:$T888=$T267,$V267:$V888=$V267,$W267:$W888=$W267)))"),"")</f>
        <v/>
      </c>
      <c r="AB267" s="18" t="str">
        <f>IFERROR(__xludf.DUMMYFUNCTION("if($F267="""","""",count(filter($S$2:$S888,$S$2:$S888=$S267,$T$2:$T888=$T267,$V$2:$V888=$V267,$W$2:$W888=$W267,$Q$2:$Q888=$Q267)))"),"")</f>
        <v/>
      </c>
      <c r="AC267" s="18" t="str">
        <f>IFERROR(__xludf.DUMMYFUNCTION("if($F267="""","""",1+AB267-count(filter($S267:$S888,$S267:$S888=$S267,$T267:$T888=$T267,$V267:$V888=$V267,$W267:$W888=$W267,$Q267:$Q888=$Q267)))"),"")</f>
        <v/>
      </c>
      <c r="AD267" s="18" t="str">
        <f>IFERROR(__xludf.DUMMYFUNCTION("if($F267="""","""",count(filter($S$2:$S888,$S$2:$S888=$S267,$T$2:$T888=$T267,$V$2:$V888=$V267,$W$2:$W888=$W267,$R$2:$R888=$R267)))"),"")</f>
        <v/>
      </c>
      <c r="AE267" s="18" t="str">
        <f>IFERROR(__xludf.DUMMYFUNCTION("if($F267="""","""",1+AD267-count(filter($S267:$S888,$S267:$S888=$S267,$T267:$T888=$T267,$V267:$V888=$V267,$W267:$W888=$W267,$R267:$R888=$R267)))"),"")</f>
        <v/>
      </c>
      <c r="AF267" s="18" t="str">
        <f t="shared" si="10"/>
        <v/>
      </c>
      <c r="AG267" s="18"/>
      <c r="AH267" s="18" t="str">
        <f t="shared" si="12"/>
        <v/>
      </c>
    </row>
    <row r="268">
      <c r="A268" s="29"/>
      <c r="B268" s="29"/>
      <c r="C268" s="29"/>
      <c r="D268" s="37"/>
      <c r="E268" s="29"/>
      <c r="F268" s="30"/>
      <c r="G268" s="30"/>
      <c r="H268" s="31"/>
      <c r="I268" s="30"/>
      <c r="J268" s="31"/>
      <c r="K268" s="32"/>
      <c r="L268" s="31"/>
      <c r="M268" s="31"/>
      <c r="N268" s="31"/>
      <c r="O268" s="18" t="str">
        <f t="shared" si="2"/>
        <v/>
      </c>
      <c r="P268" s="18" t="str">
        <f t="shared" si="3"/>
        <v/>
      </c>
      <c r="Q268" s="18" t="str">
        <f t="array" ref="Q268">if($F268="","",if($F268&lt;&gt;$F267,VLOOKUP($F268,{Index_Team!$A$2:$A$33,Index_Team!$D$2:$D$33},2,FALSE),Q267))</f>
        <v/>
      </c>
      <c r="R268" s="18" t="str">
        <f t="array" ref="R268">if($F268="","",if($F268&lt;&gt;$F267,VLOOKUP($F268,{Index_Team!$A$2:$A$33,Index_Team!$E$2:$E$33},2,FALSE),R267))</f>
        <v/>
      </c>
      <c r="S268" s="18" t="str">
        <f t="shared" ref="S268:T268" si="277">if($F268="","",if($F268&lt;&gt;$F267,0,V267))</f>
        <v/>
      </c>
      <c r="T268" s="18" t="str">
        <f t="shared" si="277"/>
        <v/>
      </c>
      <c r="U268" s="18" t="str">
        <f t="shared" si="5"/>
        <v/>
      </c>
      <c r="V268" s="18" t="str">
        <f t="shared" si="6"/>
        <v/>
      </c>
      <c r="W268" s="18" t="str">
        <f t="shared" si="7"/>
        <v/>
      </c>
      <c r="X268" s="18" t="str">
        <f t="shared" si="8"/>
        <v/>
      </c>
      <c r="Y268" s="18" t="str">
        <f t="shared" si="9"/>
        <v/>
      </c>
      <c r="Z268" s="18" t="str">
        <f>IFERROR(__xludf.DUMMYFUNCTION("if($F268="""","""",count(filter($S$2:$S888,$S$2:$S888=$S268,$T$2:$T888=$T268,$V$2:$V888=$V268,$W$2:$W888=$W268)))"),"")</f>
        <v/>
      </c>
      <c r="AA268" s="18" t="str">
        <f>IFERROR(__xludf.DUMMYFUNCTION("if($F268="""","""",1+Z268-count(filter($S268:$S888,$S268:$S888=$S268,$T268:$T888=$T268,$V268:$V888=$V268,$W268:$W888=$W268)))"),"")</f>
        <v/>
      </c>
      <c r="AB268" s="18" t="str">
        <f>IFERROR(__xludf.DUMMYFUNCTION("if($F268="""","""",count(filter($S$2:$S888,$S$2:$S888=$S268,$T$2:$T888=$T268,$V$2:$V888=$V268,$W$2:$W888=$W268,$Q$2:$Q888=$Q268)))"),"")</f>
        <v/>
      </c>
      <c r="AC268" s="18" t="str">
        <f>IFERROR(__xludf.DUMMYFUNCTION("if($F268="""","""",1+AB268-count(filter($S268:$S888,$S268:$S888=$S268,$T268:$T888=$T268,$V268:$V888=$V268,$W268:$W888=$W268,$Q268:$Q888=$Q268)))"),"")</f>
        <v/>
      </c>
      <c r="AD268" s="18" t="str">
        <f>IFERROR(__xludf.DUMMYFUNCTION("if($F268="""","""",count(filter($S$2:$S888,$S$2:$S888=$S268,$T$2:$T888=$T268,$V$2:$V888=$V268,$W$2:$W888=$W268,$R$2:$R888=$R268)))"),"")</f>
        <v/>
      </c>
      <c r="AE268" s="18" t="str">
        <f>IFERROR(__xludf.DUMMYFUNCTION("if($F268="""","""",1+AD268-count(filter($S268:$S888,$S268:$S888=$S268,$T268:$T888=$T268,$V268:$V888=$V268,$W268:$W888=$W268,$R268:$R888=$R268)))"),"")</f>
        <v/>
      </c>
      <c r="AF268" s="18" t="str">
        <f t="shared" si="10"/>
        <v/>
      </c>
      <c r="AG268" s="18"/>
      <c r="AH268" s="18" t="str">
        <f t="shared" si="12"/>
        <v/>
      </c>
    </row>
    <row r="269">
      <c r="A269" s="29"/>
      <c r="B269" s="29"/>
      <c r="C269" s="29"/>
      <c r="D269" s="37"/>
      <c r="E269" s="29"/>
      <c r="F269" s="30"/>
      <c r="G269" s="30"/>
      <c r="H269" s="31"/>
      <c r="I269" s="30"/>
      <c r="J269" s="31"/>
      <c r="K269" s="32"/>
      <c r="L269" s="31"/>
      <c r="M269" s="31"/>
      <c r="N269" s="31"/>
      <c r="O269" s="18" t="str">
        <f t="shared" si="2"/>
        <v/>
      </c>
      <c r="P269" s="18" t="str">
        <f t="shared" si="3"/>
        <v/>
      </c>
      <c r="Q269" s="18" t="str">
        <f t="array" ref="Q269">if($F269="","",if($F269&lt;&gt;$F268,VLOOKUP($F269,{Index_Team!$A$2:$A$33,Index_Team!$D$2:$D$33},2,FALSE),Q268))</f>
        <v/>
      </c>
      <c r="R269" s="18" t="str">
        <f t="array" ref="R269">if($F269="","",if($F269&lt;&gt;$F268,VLOOKUP($F269,{Index_Team!$A$2:$A$33,Index_Team!$E$2:$E$33},2,FALSE),R268))</f>
        <v/>
      </c>
      <c r="S269" s="18" t="str">
        <f t="shared" ref="S269:T269" si="278">if($F269="","",if($F269&lt;&gt;$F268,0,V268))</f>
        <v/>
      </c>
      <c r="T269" s="18" t="str">
        <f t="shared" si="278"/>
        <v/>
      </c>
      <c r="U269" s="18" t="str">
        <f t="shared" si="5"/>
        <v/>
      </c>
      <c r="V269" s="18" t="str">
        <f t="shared" si="6"/>
        <v/>
      </c>
      <c r="W269" s="18" t="str">
        <f t="shared" si="7"/>
        <v/>
      </c>
      <c r="X269" s="18" t="str">
        <f t="shared" si="8"/>
        <v/>
      </c>
      <c r="Y269" s="18" t="str">
        <f t="shared" si="9"/>
        <v/>
      </c>
      <c r="Z269" s="18" t="str">
        <f>IFERROR(__xludf.DUMMYFUNCTION("if($F269="""","""",count(filter($S$2:$S888,$S$2:$S888=$S269,$T$2:$T888=$T269,$V$2:$V888=$V269,$W$2:$W888=$W269)))"),"")</f>
        <v/>
      </c>
      <c r="AA269" s="18" t="str">
        <f>IFERROR(__xludf.DUMMYFUNCTION("if($F269="""","""",1+Z269-count(filter($S269:$S888,$S269:$S888=$S269,$T269:$T888=$T269,$V269:$V888=$V269,$W269:$W888=$W269)))"),"")</f>
        <v/>
      </c>
      <c r="AB269" s="18" t="str">
        <f>IFERROR(__xludf.DUMMYFUNCTION("if($F269="""","""",count(filter($S$2:$S888,$S$2:$S888=$S269,$T$2:$T888=$T269,$V$2:$V888=$V269,$W$2:$W888=$W269,$Q$2:$Q888=$Q269)))"),"")</f>
        <v/>
      </c>
      <c r="AC269" s="18" t="str">
        <f>IFERROR(__xludf.DUMMYFUNCTION("if($F269="""","""",1+AB269-count(filter($S269:$S888,$S269:$S888=$S269,$T269:$T888=$T269,$V269:$V888=$V269,$W269:$W888=$W269,$Q269:$Q888=$Q269)))"),"")</f>
        <v/>
      </c>
      <c r="AD269" s="18" t="str">
        <f>IFERROR(__xludf.DUMMYFUNCTION("if($F269="""","""",count(filter($S$2:$S888,$S$2:$S888=$S269,$T$2:$T888=$T269,$V$2:$V888=$V269,$W$2:$W888=$W269,$R$2:$R888=$R269)))"),"")</f>
        <v/>
      </c>
      <c r="AE269" s="18" t="str">
        <f>IFERROR(__xludf.DUMMYFUNCTION("if($F269="""","""",1+AD269-count(filter($S269:$S888,$S269:$S888=$S269,$T269:$T888=$T269,$V269:$V888=$V269,$W269:$W888=$W269,$R269:$R888=$R269)))"),"")</f>
        <v/>
      </c>
      <c r="AF269" s="18" t="str">
        <f t="shared" si="10"/>
        <v/>
      </c>
      <c r="AG269" s="18"/>
      <c r="AH269" s="18" t="str">
        <f t="shared" si="12"/>
        <v/>
      </c>
    </row>
    <row r="270">
      <c r="A270" s="29"/>
      <c r="B270" s="29"/>
      <c r="C270" s="29"/>
      <c r="D270" s="37"/>
      <c r="E270" s="29"/>
      <c r="F270" s="30"/>
      <c r="G270" s="30"/>
      <c r="H270" s="31"/>
      <c r="I270" s="30"/>
      <c r="J270" s="31"/>
      <c r="K270" s="32"/>
      <c r="L270" s="31"/>
      <c r="M270" s="31"/>
      <c r="N270" s="31"/>
      <c r="O270" s="18" t="str">
        <f t="shared" si="2"/>
        <v/>
      </c>
      <c r="P270" s="18" t="str">
        <f t="shared" si="3"/>
        <v/>
      </c>
      <c r="Q270" s="18" t="str">
        <f t="array" ref="Q270">if($F270="","",if($F270&lt;&gt;$F269,VLOOKUP($F270,{Index_Team!$A$2:$A$33,Index_Team!$D$2:$D$33},2,FALSE),Q269))</f>
        <v/>
      </c>
      <c r="R270" s="18" t="str">
        <f t="array" ref="R270">if($F270="","",if($F270&lt;&gt;$F269,VLOOKUP($F270,{Index_Team!$A$2:$A$33,Index_Team!$E$2:$E$33},2,FALSE),R269))</f>
        <v/>
      </c>
      <c r="S270" s="18" t="str">
        <f t="shared" ref="S270:T270" si="279">if($F270="","",if($F270&lt;&gt;$F269,0,V269))</f>
        <v/>
      </c>
      <c r="T270" s="18" t="str">
        <f t="shared" si="279"/>
        <v/>
      </c>
      <c r="U270" s="18" t="str">
        <f t="shared" si="5"/>
        <v/>
      </c>
      <c r="V270" s="18" t="str">
        <f t="shared" si="6"/>
        <v/>
      </c>
      <c r="W270" s="18" t="str">
        <f t="shared" si="7"/>
        <v/>
      </c>
      <c r="X270" s="18" t="str">
        <f t="shared" si="8"/>
        <v/>
      </c>
      <c r="Y270" s="18" t="str">
        <f t="shared" si="9"/>
        <v/>
      </c>
      <c r="Z270" s="18" t="str">
        <f>IFERROR(__xludf.DUMMYFUNCTION("if($F270="""","""",count(filter($S$2:$S888,$S$2:$S888=$S270,$T$2:$T888=$T270,$V$2:$V888=$V270,$W$2:$W888=$W270)))"),"")</f>
        <v/>
      </c>
      <c r="AA270" s="18" t="str">
        <f>IFERROR(__xludf.DUMMYFUNCTION("if($F270="""","""",1+Z270-count(filter($S270:$S888,$S270:$S888=$S270,$T270:$T888=$T270,$V270:$V888=$V270,$W270:$W888=$W270)))"),"")</f>
        <v/>
      </c>
      <c r="AB270" s="18" t="str">
        <f>IFERROR(__xludf.DUMMYFUNCTION("if($F270="""","""",count(filter($S$2:$S888,$S$2:$S888=$S270,$T$2:$T888=$T270,$V$2:$V888=$V270,$W$2:$W888=$W270,$Q$2:$Q888=$Q270)))"),"")</f>
        <v/>
      </c>
      <c r="AC270" s="18" t="str">
        <f>IFERROR(__xludf.DUMMYFUNCTION("if($F270="""","""",1+AB270-count(filter($S270:$S888,$S270:$S888=$S270,$T270:$T888=$T270,$V270:$V888=$V270,$W270:$W888=$W270,$Q270:$Q888=$Q270)))"),"")</f>
        <v/>
      </c>
      <c r="AD270" s="18" t="str">
        <f>IFERROR(__xludf.DUMMYFUNCTION("if($F270="""","""",count(filter($S$2:$S888,$S$2:$S888=$S270,$T$2:$T888=$T270,$V$2:$V888=$V270,$W$2:$W888=$W270,$R$2:$R888=$R270)))"),"")</f>
        <v/>
      </c>
      <c r="AE270" s="18" t="str">
        <f>IFERROR(__xludf.DUMMYFUNCTION("if($F270="""","""",1+AD270-count(filter($S270:$S888,$S270:$S888=$S270,$T270:$T888=$T270,$V270:$V888=$V270,$W270:$W888=$W270,$R270:$R888=$R270)))"),"")</f>
        <v/>
      </c>
      <c r="AF270" s="18" t="str">
        <f t="shared" si="10"/>
        <v/>
      </c>
      <c r="AG270" s="18"/>
      <c r="AH270" s="18" t="str">
        <f t="shared" si="12"/>
        <v/>
      </c>
    </row>
    <row r="271">
      <c r="A271" s="29"/>
      <c r="B271" s="29"/>
      <c r="C271" s="29"/>
      <c r="D271" s="37"/>
      <c r="E271" s="29"/>
      <c r="F271" s="30"/>
      <c r="G271" s="30"/>
      <c r="H271" s="31"/>
      <c r="I271" s="30"/>
      <c r="J271" s="31"/>
      <c r="K271" s="32"/>
      <c r="L271" s="31"/>
      <c r="M271" s="31"/>
      <c r="N271" s="31"/>
      <c r="O271" s="18" t="str">
        <f t="shared" si="2"/>
        <v/>
      </c>
      <c r="P271" s="18" t="str">
        <f t="shared" si="3"/>
        <v/>
      </c>
      <c r="Q271" s="18" t="str">
        <f t="array" ref="Q271">if($F271="","",if($F271&lt;&gt;$F270,VLOOKUP($F271,{Index_Team!$A$2:$A$33,Index_Team!$D$2:$D$33},2,FALSE),Q270))</f>
        <v/>
      </c>
      <c r="R271" s="18" t="str">
        <f t="array" ref="R271">if($F271="","",if($F271&lt;&gt;$F270,VLOOKUP($F271,{Index_Team!$A$2:$A$33,Index_Team!$E$2:$E$33},2,FALSE),R270))</f>
        <v/>
      </c>
      <c r="S271" s="18" t="str">
        <f t="shared" ref="S271:T271" si="280">if($F271="","",if($F271&lt;&gt;$F270,0,V270))</f>
        <v/>
      </c>
      <c r="T271" s="18" t="str">
        <f t="shared" si="280"/>
        <v/>
      </c>
      <c r="U271" s="18" t="str">
        <f t="shared" si="5"/>
        <v/>
      </c>
      <c r="V271" s="18" t="str">
        <f t="shared" si="6"/>
        <v/>
      </c>
      <c r="W271" s="18" t="str">
        <f t="shared" si="7"/>
        <v/>
      </c>
      <c r="X271" s="18" t="str">
        <f t="shared" si="8"/>
        <v/>
      </c>
      <c r="Y271" s="18" t="str">
        <f t="shared" si="9"/>
        <v/>
      </c>
      <c r="Z271" s="18" t="str">
        <f>IFERROR(__xludf.DUMMYFUNCTION("if($F271="""","""",count(filter($S$2:$S888,$S$2:$S888=$S271,$T$2:$T888=$T271,$V$2:$V888=$V271,$W$2:$W888=$W271)))"),"")</f>
        <v/>
      </c>
      <c r="AA271" s="18" t="str">
        <f>IFERROR(__xludf.DUMMYFUNCTION("if($F271="""","""",1+Z271-count(filter($S271:$S888,$S271:$S888=$S271,$T271:$T888=$T271,$V271:$V888=$V271,$W271:$W888=$W271)))"),"")</f>
        <v/>
      </c>
      <c r="AB271" s="18" t="str">
        <f>IFERROR(__xludf.DUMMYFUNCTION("if($F271="""","""",count(filter($S$2:$S888,$S$2:$S888=$S271,$T$2:$T888=$T271,$V$2:$V888=$V271,$W$2:$W888=$W271,$Q$2:$Q888=$Q271)))"),"")</f>
        <v/>
      </c>
      <c r="AC271" s="18" t="str">
        <f>IFERROR(__xludf.DUMMYFUNCTION("if($F271="""","""",1+AB271-count(filter($S271:$S888,$S271:$S888=$S271,$T271:$T888=$T271,$V271:$V888=$V271,$W271:$W888=$W271,$Q271:$Q888=$Q271)))"),"")</f>
        <v/>
      </c>
      <c r="AD271" s="18" t="str">
        <f>IFERROR(__xludf.DUMMYFUNCTION("if($F271="""","""",count(filter($S$2:$S888,$S$2:$S888=$S271,$T$2:$T888=$T271,$V$2:$V888=$V271,$W$2:$W888=$W271,$R$2:$R888=$R271)))"),"")</f>
        <v/>
      </c>
      <c r="AE271" s="18" t="str">
        <f>IFERROR(__xludf.DUMMYFUNCTION("if($F271="""","""",1+AD271-count(filter($S271:$S888,$S271:$S888=$S271,$T271:$T888=$T271,$V271:$V888=$V271,$W271:$W888=$W271,$R271:$R888=$R271)))"),"")</f>
        <v/>
      </c>
      <c r="AF271" s="18" t="str">
        <f t="shared" si="10"/>
        <v/>
      </c>
      <c r="AG271" s="18"/>
      <c r="AH271" s="18" t="str">
        <f t="shared" si="12"/>
        <v/>
      </c>
    </row>
    <row r="272">
      <c r="A272" s="29"/>
      <c r="B272" s="29"/>
      <c r="C272" s="29"/>
      <c r="D272" s="37"/>
      <c r="E272" s="29"/>
      <c r="F272" s="30"/>
      <c r="G272" s="30"/>
      <c r="H272" s="31"/>
      <c r="I272" s="30"/>
      <c r="J272" s="31"/>
      <c r="K272" s="32"/>
      <c r="L272" s="31"/>
      <c r="M272" s="31"/>
      <c r="N272" s="31"/>
      <c r="O272" s="18" t="str">
        <f t="shared" si="2"/>
        <v/>
      </c>
      <c r="P272" s="18" t="str">
        <f t="shared" si="3"/>
        <v/>
      </c>
      <c r="Q272" s="18" t="str">
        <f t="array" ref="Q272">if($F272="","",if($F272&lt;&gt;$F271,VLOOKUP($F272,{Index_Team!$A$2:$A$33,Index_Team!$D$2:$D$33},2,FALSE),Q271))</f>
        <v/>
      </c>
      <c r="R272" s="18" t="str">
        <f t="array" ref="R272">if($F272="","",if($F272&lt;&gt;$F271,VLOOKUP($F272,{Index_Team!$A$2:$A$33,Index_Team!$E$2:$E$33},2,FALSE),R271))</f>
        <v/>
      </c>
      <c r="S272" s="18" t="str">
        <f t="shared" ref="S272:T272" si="281">if($F272="","",if($F272&lt;&gt;$F271,0,V271))</f>
        <v/>
      </c>
      <c r="T272" s="18" t="str">
        <f t="shared" si="281"/>
        <v/>
      </c>
      <c r="U272" s="18" t="str">
        <f t="shared" si="5"/>
        <v/>
      </c>
      <c r="V272" s="18" t="str">
        <f t="shared" si="6"/>
        <v/>
      </c>
      <c r="W272" s="18" t="str">
        <f t="shared" si="7"/>
        <v/>
      </c>
      <c r="X272" s="18" t="str">
        <f t="shared" si="8"/>
        <v/>
      </c>
      <c r="Y272" s="18" t="str">
        <f t="shared" si="9"/>
        <v/>
      </c>
      <c r="Z272" s="18" t="str">
        <f>IFERROR(__xludf.DUMMYFUNCTION("if($F272="""","""",count(filter($S$2:$S888,$S$2:$S888=$S272,$T$2:$T888=$T272,$V$2:$V888=$V272,$W$2:$W888=$W272)))"),"")</f>
        <v/>
      </c>
      <c r="AA272" s="18" t="str">
        <f>IFERROR(__xludf.DUMMYFUNCTION("if($F272="""","""",1+Z272-count(filter($S272:$S888,$S272:$S888=$S272,$T272:$T888=$T272,$V272:$V888=$V272,$W272:$W888=$W272)))"),"")</f>
        <v/>
      </c>
      <c r="AB272" s="18" t="str">
        <f>IFERROR(__xludf.DUMMYFUNCTION("if($F272="""","""",count(filter($S$2:$S888,$S$2:$S888=$S272,$T$2:$T888=$T272,$V$2:$V888=$V272,$W$2:$W888=$W272,$Q$2:$Q888=$Q272)))"),"")</f>
        <v/>
      </c>
      <c r="AC272" s="18" t="str">
        <f>IFERROR(__xludf.DUMMYFUNCTION("if($F272="""","""",1+AB272-count(filter($S272:$S888,$S272:$S888=$S272,$T272:$T888=$T272,$V272:$V888=$V272,$W272:$W888=$W272,$Q272:$Q888=$Q272)))"),"")</f>
        <v/>
      </c>
      <c r="AD272" s="18" t="str">
        <f>IFERROR(__xludf.DUMMYFUNCTION("if($F272="""","""",count(filter($S$2:$S888,$S$2:$S888=$S272,$T$2:$T888=$T272,$V$2:$V888=$V272,$W$2:$W888=$W272,$R$2:$R888=$R272)))"),"")</f>
        <v/>
      </c>
      <c r="AE272" s="18" t="str">
        <f>IFERROR(__xludf.DUMMYFUNCTION("if($F272="""","""",1+AD272-count(filter($S272:$S888,$S272:$S888=$S272,$T272:$T888=$T272,$V272:$V888=$V272,$W272:$W888=$W272,$R272:$R888=$R272)))"),"")</f>
        <v/>
      </c>
      <c r="AF272" s="18" t="str">
        <f t="shared" si="10"/>
        <v/>
      </c>
      <c r="AG272" s="18"/>
      <c r="AH272" s="18" t="str">
        <f t="shared" si="12"/>
        <v/>
      </c>
    </row>
    <row r="273">
      <c r="A273" s="29"/>
      <c r="B273" s="29"/>
      <c r="C273" s="29"/>
      <c r="D273" s="37"/>
      <c r="E273" s="29"/>
      <c r="F273" s="30"/>
      <c r="G273" s="30"/>
      <c r="H273" s="31"/>
      <c r="I273" s="30"/>
      <c r="J273" s="31"/>
      <c r="K273" s="32"/>
      <c r="L273" s="31"/>
      <c r="M273" s="31"/>
      <c r="N273" s="31"/>
      <c r="O273" s="18" t="str">
        <f t="shared" si="2"/>
        <v/>
      </c>
      <c r="P273" s="18" t="str">
        <f t="shared" si="3"/>
        <v/>
      </c>
      <c r="Q273" s="18" t="str">
        <f t="array" ref="Q273">if($F273="","",if($F273&lt;&gt;$F272,VLOOKUP($F273,{Index_Team!$A$2:$A$33,Index_Team!$D$2:$D$33},2,FALSE),Q272))</f>
        <v/>
      </c>
      <c r="R273" s="18" t="str">
        <f t="array" ref="R273">if($F273="","",if($F273&lt;&gt;$F272,VLOOKUP($F273,{Index_Team!$A$2:$A$33,Index_Team!$E$2:$E$33},2,FALSE),R272))</f>
        <v/>
      </c>
      <c r="S273" s="18" t="str">
        <f t="shared" ref="S273:T273" si="282">if($F273="","",if($F273&lt;&gt;$F272,0,V272))</f>
        <v/>
      </c>
      <c r="T273" s="18" t="str">
        <f t="shared" si="282"/>
        <v/>
      </c>
      <c r="U273" s="18" t="str">
        <f t="shared" si="5"/>
        <v/>
      </c>
      <c r="V273" s="18" t="str">
        <f t="shared" si="6"/>
        <v/>
      </c>
      <c r="W273" s="18" t="str">
        <f t="shared" si="7"/>
        <v/>
      </c>
      <c r="X273" s="18" t="str">
        <f t="shared" si="8"/>
        <v/>
      </c>
      <c r="Y273" s="18" t="str">
        <f t="shared" si="9"/>
        <v/>
      </c>
      <c r="Z273" s="18" t="str">
        <f>IFERROR(__xludf.DUMMYFUNCTION("if($F273="""","""",count(filter($S$2:$S888,$S$2:$S888=$S273,$T$2:$T888=$T273,$V$2:$V888=$V273,$W$2:$W888=$W273)))"),"")</f>
        <v/>
      </c>
      <c r="AA273" s="18" t="str">
        <f>IFERROR(__xludf.DUMMYFUNCTION("if($F273="""","""",1+Z273-count(filter($S273:$S888,$S273:$S888=$S273,$T273:$T888=$T273,$V273:$V888=$V273,$W273:$W888=$W273)))"),"")</f>
        <v/>
      </c>
      <c r="AB273" s="18" t="str">
        <f>IFERROR(__xludf.DUMMYFUNCTION("if($F273="""","""",count(filter($S$2:$S888,$S$2:$S888=$S273,$T$2:$T888=$T273,$V$2:$V888=$V273,$W$2:$W888=$W273,$Q$2:$Q888=$Q273)))"),"")</f>
        <v/>
      </c>
      <c r="AC273" s="18" t="str">
        <f>IFERROR(__xludf.DUMMYFUNCTION("if($F273="""","""",1+AB273-count(filter($S273:$S888,$S273:$S888=$S273,$T273:$T888=$T273,$V273:$V888=$V273,$W273:$W888=$W273,$Q273:$Q888=$Q273)))"),"")</f>
        <v/>
      </c>
      <c r="AD273" s="18" t="str">
        <f>IFERROR(__xludf.DUMMYFUNCTION("if($F273="""","""",count(filter($S$2:$S888,$S$2:$S888=$S273,$T$2:$T888=$T273,$V$2:$V888=$V273,$W$2:$W888=$W273,$R$2:$R888=$R273)))"),"")</f>
        <v/>
      </c>
      <c r="AE273" s="18" t="str">
        <f>IFERROR(__xludf.DUMMYFUNCTION("if($F273="""","""",1+AD273-count(filter($S273:$S888,$S273:$S888=$S273,$T273:$T888=$T273,$V273:$V888=$V273,$W273:$W888=$W273,$R273:$R888=$R273)))"),"")</f>
        <v/>
      </c>
      <c r="AF273" s="18" t="str">
        <f t="shared" si="10"/>
        <v/>
      </c>
      <c r="AG273" s="18"/>
      <c r="AH273" s="18" t="str">
        <f t="shared" si="12"/>
        <v/>
      </c>
    </row>
    <row r="274">
      <c r="A274" s="29"/>
      <c r="B274" s="29"/>
      <c r="C274" s="29"/>
      <c r="D274" s="37"/>
      <c r="E274" s="29"/>
      <c r="F274" s="30"/>
      <c r="G274" s="30"/>
      <c r="H274" s="31"/>
      <c r="I274" s="30"/>
      <c r="J274" s="31"/>
      <c r="K274" s="32"/>
      <c r="L274" s="31"/>
      <c r="M274" s="31"/>
      <c r="N274" s="31"/>
      <c r="O274" s="18" t="str">
        <f t="shared" si="2"/>
        <v/>
      </c>
      <c r="P274" s="18" t="str">
        <f t="shared" si="3"/>
        <v/>
      </c>
      <c r="Q274" s="18" t="str">
        <f t="array" ref="Q274">if($F274="","",if($F274&lt;&gt;$F273,VLOOKUP($F274,{Index_Team!$A$2:$A$33,Index_Team!$D$2:$D$33},2,FALSE),Q273))</f>
        <v/>
      </c>
      <c r="R274" s="18" t="str">
        <f t="array" ref="R274">if($F274="","",if($F274&lt;&gt;$F273,VLOOKUP($F274,{Index_Team!$A$2:$A$33,Index_Team!$E$2:$E$33},2,FALSE),R273))</f>
        <v/>
      </c>
      <c r="S274" s="18" t="str">
        <f t="shared" ref="S274:T274" si="283">if($F274="","",if($F274&lt;&gt;$F273,0,V273))</f>
        <v/>
      </c>
      <c r="T274" s="18" t="str">
        <f t="shared" si="283"/>
        <v/>
      </c>
      <c r="U274" s="18" t="str">
        <f t="shared" si="5"/>
        <v/>
      </c>
      <c r="V274" s="18" t="str">
        <f t="shared" si="6"/>
        <v/>
      </c>
      <c r="W274" s="18" t="str">
        <f t="shared" si="7"/>
        <v/>
      </c>
      <c r="X274" s="18" t="str">
        <f t="shared" si="8"/>
        <v/>
      </c>
      <c r="Y274" s="18" t="str">
        <f t="shared" si="9"/>
        <v/>
      </c>
      <c r="Z274" s="18" t="str">
        <f>IFERROR(__xludf.DUMMYFUNCTION("if($F274="""","""",count(filter($S$2:$S888,$S$2:$S888=$S274,$T$2:$T888=$T274,$V$2:$V888=$V274,$W$2:$W888=$W274)))"),"")</f>
        <v/>
      </c>
      <c r="AA274" s="18" t="str">
        <f>IFERROR(__xludf.DUMMYFUNCTION("if($F274="""","""",1+Z274-count(filter($S274:$S888,$S274:$S888=$S274,$T274:$T888=$T274,$V274:$V888=$V274,$W274:$W888=$W274)))"),"")</f>
        <v/>
      </c>
      <c r="AB274" s="18" t="str">
        <f>IFERROR(__xludf.DUMMYFUNCTION("if($F274="""","""",count(filter($S$2:$S888,$S$2:$S888=$S274,$T$2:$T888=$T274,$V$2:$V888=$V274,$W$2:$W888=$W274,$Q$2:$Q888=$Q274)))"),"")</f>
        <v/>
      </c>
      <c r="AC274" s="18" t="str">
        <f>IFERROR(__xludf.DUMMYFUNCTION("if($F274="""","""",1+AB274-count(filter($S274:$S888,$S274:$S888=$S274,$T274:$T888=$T274,$V274:$V888=$V274,$W274:$W888=$W274,$Q274:$Q888=$Q274)))"),"")</f>
        <v/>
      </c>
      <c r="AD274" s="18" t="str">
        <f>IFERROR(__xludf.DUMMYFUNCTION("if($F274="""","""",count(filter($S$2:$S888,$S$2:$S888=$S274,$T$2:$T888=$T274,$V$2:$V888=$V274,$W$2:$W888=$W274,$R$2:$R888=$R274)))"),"")</f>
        <v/>
      </c>
      <c r="AE274" s="18" t="str">
        <f>IFERROR(__xludf.DUMMYFUNCTION("if($F274="""","""",1+AD274-count(filter($S274:$S888,$S274:$S888=$S274,$T274:$T888=$T274,$V274:$V888=$V274,$W274:$W888=$W274,$R274:$R888=$R274)))"),"")</f>
        <v/>
      </c>
      <c r="AF274" s="18" t="str">
        <f t="shared" si="10"/>
        <v/>
      </c>
      <c r="AG274" s="18"/>
      <c r="AH274" s="18" t="str">
        <f t="shared" si="12"/>
        <v/>
      </c>
    </row>
    <row r="275">
      <c r="A275" s="29"/>
      <c r="B275" s="29"/>
      <c r="C275" s="29"/>
      <c r="D275" s="37"/>
      <c r="E275" s="29"/>
      <c r="F275" s="30"/>
      <c r="G275" s="30"/>
      <c r="H275" s="31"/>
      <c r="I275" s="30"/>
      <c r="J275" s="31"/>
      <c r="K275" s="32"/>
      <c r="L275" s="31"/>
      <c r="M275" s="31"/>
      <c r="N275" s="31"/>
      <c r="O275" s="18" t="str">
        <f t="shared" si="2"/>
        <v/>
      </c>
      <c r="P275" s="18" t="str">
        <f t="shared" si="3"/>
        <v/>
      </c>
      <c r="Q275" s="18" t="str">
        <f t="array" ref="Q275">if($F275="","",if($F275&lt;&gt;$F274,VLOOKUP($F275,{Index_Team!$A$2:$A$33,Index_Team!$D$2:$D$33},2,FALSE),Q274))</f>
        <v/>
      </c>
      <c r="R275" s="18" t="str">
        <f t="array" ref="R275">if($F275="","",if($F275&lt;&gt;$F274,VLOOKUP($F275,{Index_Team!$A$2:$A$33,Index_Team!$E$2:$E$33},2,FALSE),R274))</f>
        <v/>
      </c>
      <c r="S275" s="18" t="str">
        <f t="shared" ref="S275:T275" si="284">if($F275="","",if($F275&lt;&gt;$F274,0,V274))</f>
        <v/>
      </c>
      <c r="T275" s="18" t="str">
        <f t="shared" si="284"/>
        <v/>
      </c>
      <c r="U275" s="18" t="str">
        <f t="shared" si="5"/>
        <v/>
      </c>
      <c r="V275" s="18" t="str">
        <f t="shared" si="6"/>
        <v/>
      </c>
      <c r="W275" s="18" t="str">
        <f t="shared" si="7"/>
        <v/>
      </c>
      <c r="X275" s="18" t="str">
        <f t="shared" si="8"/>
        <v/>
      </c>
      <c r="Y275" s="18" t="str">
        <f t="shared" si="9"/>
        <v/>
      </c>
      <c r="Z275" s="18" t="str">
        <f>IFERROR(__xludf.DUMMYFUNCTION("if($F275="""","""",count(filter($S$2:$S888,$S$2:$S888=$S275,$T$2:$T888=$T275,$V$2:$V888=$V275,$W$2:$W888=$W275)))"),"")</f>
        <v/>
      </c>
      <c r="AA275" s="18" t="str">
        <f>IFERROR(__xludf.DUMMYFUNCTION("if($F275="""","""",1+Z275-count(filter($S275:$S888,$S275:$S888=$S275,$T275:$T888=$T275,$V275:$V888=$V275,$W275:$W888=$W275)))"),"")</f>
        <v/>
      </c>
      <c r="AB275" s="18" t="str">
        <f>IFERROR(__xludf.DUMMYFUNCTION("if($F275="""","""",count(filter($S$2:$S888,$S$2:$S888=$S275,$T$2:$T888=$T275,$V$2:$V888=$V275,$W$2:$W888=$W275,$Q$2:$Q888=$Q275)))"),"")</f>
        <v/>
      </c>
      <c r="AC275" s="18" t="str">
        <f>IFERROR(__xludf.DUMMYFUNCTION("if($F275="""","""",1+AB275-count(filter($S275:$S888,$S275:$S888=$S275,$T275:$T888=$T275,$V275:$V888=$V275,$W275:$W888=$W275,$Q275:$Q888=$Q275)))"),"")</f>
        <v/>
      </c>
      <c r="AD275" s="18" t="str">
        <f>IFERROR(__xludf.DUMMYFUNCTION("if($F275="""","""",count(filter($S$2:$S888,$S$2:$S888=$S275,$T$2:$T888=$T275,$V$2:$V888=$V275,$W$2:$W888=$W275,$R$2:$R888=$R275)))"),"")</f>
        <v/>
      </c>
      <c r="AE275" s="18" t="str">
        <f>IFERROR(__xludf.DUMMYFUNCTION("if($F275="""","""",1+AD275-count(filter($S275:$S888,$S275:$S888=$S275,$T275:$T888=$T275,$V275:$V888=$V275,$W275:$W888=$W275,$R275:$R888=$R275)))"),"")</f>
        <v/>
      </c>
      <c r="AF275" s="18" t="str">
        <f t="shared" si="10"/>
        <v/>
      </c>
      <c r="AG275" s="18"/>
      <c r="AH275" s="18" t="str">
        <f t="shared" si="12"/>
        <v/>
      </c>
    </row>
    <row r="276">
      <c r="A276" s="29"/>
      <c r="B276" s="29"/>
      <c r="C276" s="29"/>
      <c r="D276" s="37"/>
      <c r="E276" s="29"/>
      <c r="F276" s="30"/>
      <c r="G276" s="30"/>
      <c r="H276" s="31"/>
      <c r="I276" s="30"/>
      <c r="J276" s="31"/>
      <c r="K276" s="32"/>
      <c r="L276" s="31"/>
      <c r="M276" s="31"/>
      <c r="N276" s="31"/>
      <c r="O276" s="18" t="str">
        <f t="shared" si="2"/>
        <v/>
      </c>
      <c r="P276" s="18" t="str">
        <f t="shared" si="3"/>
        <v/>
      </c>
      <c r="Q276" s="18" t="str">
        <f t="array" ref="Q276">if($F276="","",if($F276&lt;&gt;$F275,VLOOKUP($F276,{Index_Team!$A$2:$A$33,Index_Team!$D$2:$D$33},2,FALSE),Q275))</f>
        <v/>
      </c>
      <c r="R276" s="18" t="str">
        <f t="array" ref="R276">if($F276="","",if($F276&lt;&gt;$F275,VLOOKUP($F276,{Index_Team!$A$2:$A$33,Index_Team!$E$2:$E$33},2,FALSE),R275))</f>
        <v/>
      </c>
      <c r="S276" s="18" t="str">
        <f t="shared" ref="S276:T276" si="285">if($F276="","",if($F276&lt;&gt;$F275,0,V275))</f>
        <v/>
      </c>
      <c r="T276" s="18" t="str">
        <f t="shared" si="285"/>
        <v/>
      </c>
      <c r="U276" s="18" t="str">
        <f t="shared" si="5"/>
        <v/>
      </c>
      <c r="V276" s="18" t="str">
        <f t="shared" si="6"/>
        <v/>
      </c>
      <c r="W276" s="18" t="str">
        <f t="shared" si="7"/>
        <v/>
      </c>
      <c r="X276" s="18" t="str">
        <f t="shared" si="8"/>
        <v/>
      </c>
      <c r="Y276" s="18" t="str">
        <f t="shared" si="9"/>
        <v/>
      </c>
      <c r="Z276" s="18" t="str">
        <f>IFERROR(__xludf.DUMMYFUNCTION("if($F276="""","""",count(filter($S$2:$S888,$S$2:$S888=$S276,$T$2:$T888=$T276,$V$2:$V888=$V276,$W$2:$W888=$W276)))"),"")</f>
        <v/>
      </c>
      <c r="AA276" s="18" t="str">
        <f>IFERROR(__xludf.DUMMYFUNCTION("if($F276="""","""",1+Z276-count(filter($S276:$S888,$S276:$S888=$S276,$T276:$T888=$T276,$V276:$V888=$V276,$W276:$W888=$W276)))"),"")</f>
        <v/>
      </c>
      <c r="AB276" s="18" t="str">
        <f>IFERROR(__xludf.DUMMYFUNCTION("if($F276="""","""",count(filter($S$2:$S888,$S$2:$S888=$S276,$T$2:$T888=$T276,$V$2:$V888=$V276,$W$2:$W888=$W276,$Q$2:$Q888=$Q276)))"),"")</f>
        <v/>
      </c>
      <c r="AC276" s="18" t="str">
        <f>IFERROR(__xludf.DUMMYFUNCTION("if($F276="""","""",1+AB276-count(filter($S276:$S888,$S276:$S888=$S276,$T276:$T888=$T276,$V276:$V888=$V276,$W276:$W888=$W276,$Q276:$Q888=$Q276)))"),"")</f>
        <v/>
      </c>
      <c r="AD276" s="18" t="str">
        <f>IFERROR(__xludf.DUMMYFUNCTION("if($F276="""","""",count(filter($S$2:$S888,$S$2:$S888=$S276,$T$2:$T888=$T276,$V$2:$V888=$V276,$W$2:$W888=$W276,$R$2:$R888=$R276)))"),"")</f>
        <v/>
      </c>
      <c r="AE276" s="18" t="str">
        <f>IFERROR(__xludf.DUMMYFUNCTION("if($F276="""","""",1+AD276-count(filter($S276:$S888,$S276:$S888=$S276,$T276:$T888=$T276,$V276:$V888=$V276,$W276:$W888=$W276,$R276:$R888=$R276)))"),"")</f>
        <v/>
      </c>
      <c r="AF276" s="18" t="str">
        <f t="shared" si="10"/>
        <v/>
      </c>
      <c r="AG276" s="18"/>
      <c r="AH276" s="18" t="str">
        <f t="shared" si="12"/>
        <v/>
      </c>
    </row>
    <row r="277">
      <c r="A277" s="29"/>
      <c r="B277" s="29"/>
      <c r="C277" s="29"/>
      <c r="D277" s="37"/>
      <c r="E277" s="29"/>
      <c r="F277" s="30"/>
      <c r="G277" s="30"/>
      <c r="H277" s="31"/>
      <c r="I277" s="30"/>
      <c r="J277" s="31"/>
      <c r="K277" s="32"/>
      <c r="L277" s="31"/>
      <c r="M277" s="31"/>
      <c r="N277" s="31"/>
      <c r="O277" s="18" t="str">
        <f t="shared" si="2"/>
        <v/>
      </c>
      <c r="P277" s="18" t="str">
        <f t="shared" si="3"/>
        <v/>
      </c>
      <c r="Q277" s="18" t="str">
        <f t="array" ref="Q277">if($F277="","",if($F277&lt;&gt;$F276,VLOOKUP($F277,{Index_Team!$A$2:$A$33,Index_Team!$D$2:$D$33},2,FALSE),Q276))</f>
        <v/>
      </c>
      <c r="R277" s="18" t="str">
        <f t="array" ref="R277">if($F277="","",if($F277&lt;&gt;$F276,VLOOKUP($F277,{Index_Team!$A$2:$A$33,Index_Team!$E$2:$E$33},2,FALSE),R276))</f>
        <v/>
      </c>
      <c r="S277" s="18" t="str">
        <f t="shared" ref="S277:T277" si="286">if($F277="","",if($F277&lt;&gt;$F276,0,V276))</f>
        <v/>
      </c>
      <c r="T277" s="18" t="str">
        <f t="shared" si="286"/>
        <v/>
      </c>
      <c r="U277" s="18" t="str">
        <f t="shared" si="5"/>
        <v/>
      </c>
      <c r="V277" s="18" t="str">
        <f t="shared" si="6"/>
        <v/>
      </c>
      <c r="W277" s="18" t="str">
        <f t="shared" si="7"/>
        <v/>
      </c>
      <c r="X277" s="18" t="str">
        <f t="shared" si="8"/>
        <v/>
      </c>
      <c r="Y277" s="18" t="str">
        <f t="shared" si="9"/>
        <v/>
      </c>
      <c r="Z277" s="18" t="str">
        <f>IFERROR(__xludf.DUMMYFUNCTION("if($F277="""","""",count(filter($S$2:$S888,$S$2:$S888=$S277,$T$2:$T888=$T277,$V$2:$V888=$V277,$W$2:$W888=$W277)))"),"")</f>
        <v/>
      </c>
      <c r="AA277" s="18" t="str">
        <f>IFERROR(__xludf.DUMMYFUNCTION("if($F277="""","""",1+Z277-count(filter($S277:$S888,$S277:$S888=$S277,$T277:$T888=$T277,$V277:$V888=$V277,$W277:$W888=$W277)))"),"")</f>
        <v/>
      </c>
      <c r="AB277" s="18" t="str">
        <f>IFERROR(__xludf.DUMMYFUNCTION("if($F277="""","""",count(filter($S$2:$S888,$S$2:$S888=$S277,$T$2:$T888=$T277,$V$2:$V888=$V277,$W$2:$W888=$W277,$Q$2:$Q888=$Q277)))"),"")</f>
        <v/>
      </c>
      <c r="AC277" s="18" t="str">
        <f>IFERROR(__xludf.DUMMYFUNCTION("if($F277="""","""",1+AB277-count(filter($S277:$S888,$S277:$S888=$S277,$T277:$T888=$T277,$V277:$V888=$V277,$W277:$W888=$W277,$Q277:$Q888=$Q277)))"),"")</f>
        <v/>
      </c>
      <c r="AD277" s="18" t="str">
        <f>IFERROR(__xludf.DUMMYFUNCTION("if($F277="""","""",count(filter($S$2:$S888,$S$2:$S888=$S277,$T$2:$T888=$T277,$V$2:$V888=$V277,$W$2:$W888=$W277,$R$2:$R888=$R277)))"),"")</f>
        <v/>
      </c>
      <c r="AE277" s="18" t="str">
        <f>IFERROR(__xludf.DUMMYFUNCTION("if($F277="""","""",1+AD277-count(filter($S277:$S888,$S277:$S888=$S277,$T277:$T888=$T277,$V277:$V888=$V277,$W277:$W888=$W277,$R277:$R888=$R277)))"),"")</f>
        <v/>
      </c>
      <c r="AF277" s="18" t="str">
        <f t="shared" si="10"/>
        <v/>
      </c>
      <c r="AG277" s="18"/>
      <c r="AH277" s="18" t="str">
        <f t="shared" si="12"/>
        <v/>
      </c>
    </row>
    <row r="278">
      <c r="A278" s="29"/>
      <c r="B278" s="29"/>
      <c r="C278" s="29"/>
      <c r="D278" s="37"/>
      <c r="E278" s="29"/>
      <c r="F278" s="30"/>
      <c r="G278" s="30"/>
      <c r="H278" s="31"/>
      <c r="I278" s="30"/>
      <c r="J278" s="31"/>
      <c r="K278" s="32"/>
      <c r="L278" s="31"/>
      <c r="M278" s="31"/>
      <c r="N278" s="31"/>
      <c r="O278" s="18" t="str">
        <f t="shared" si="2"/>
        <v/>
      </c>
      <c r="P278" s="18" t="str">
        <f t="shared" si="3"/>
        <v/>
      </c>
      <c r="Q278" s="18" t="str">
        <f t="array" ref="Q278">if($F278="","",if($F278&lt;&gt;$F277,VLOOKUP($F278,{Index_Team!$A$2:$A$33,Index_Team!$D$2:$D$33},2,FALSE),Q277))</f>
        <v/>
      </c>
      <c r="R278" s="18" t="str">
        <f t="array" ref="R278">if($F278="","",if($F278&lt;&gt;$F277,VLOOKUP($F278,{Index_Team!$A$2:$A$33,Index_Team!$E$2:$E$33},2,FALSE),R277))</f>
        <v/>
      </c>
      <c r="S278" s="18" t="str">
        <f t="shared" ref="S278:T278" si="287">if($F278="","",if($F278&lt;&gt;$F277,0,V277))</f>
        <v/>
      </c>
      <c r="T278" s="18" t="str">
        <f t="shared" si="287"/>
        <v/>
      </c>
      <c r="U278" s="18" t="str">
        <f t="shared" si="5"/>
        <v/>
      </c>
      <c r="V278" s="18" t="str">
        <f t="shared" si="6"/>
        <v/>
      </c>
      <c r="W278" s="18" t="str">
        <f t="shared" si="7"/>
        <v/>
      </c>
      <c r="X278" s="18" t="str">
        <f t="shared" si="8"/>
        <v/>
      </c>
      <c r="Y278" s="18" t="str">
        <f t="shared" si="9"/>
        <v/>
      </c>
      <c r="Z278" s="18" t="str">
        <f>IFERROR(__xludf.DUMMYFUNCTION("if($F278="""","""",count(filter($S$2:$S888,$S$2:$S888=$S278,$T$2:$T888=$T278,$V$2:$V888=$V278,$W$2:$W888=$W278)))"),"")</f>
        <v/>
      </c>
      <c r="AA278" s="18" t="str">
        <f>IFERROR(__xludf.DUMMYFUNCTION("if($F278="""","""",1+Z278-count(filter($S278:$S888,$S278:$S888=$S278,$T278:$T888=$T278,$V278:$V888=$V278,$W278:$W888=$W278)))"),"")</f>
        <v/>
      </c>
      <c r="AB278" s="18" t="str">
        <f>IFERROR(__xludf.DUMMYFUNCTION("if($F278="""","""",count(filter($S$2:$S888,$S$2:$S888=$S278,$T$2:$T888=$T278,$V$2:$V888=$V278,$W$2:$W888=$W278,$Q$2:$Q888=$Q278)))"),"")</f>
        <v/>
      </c>
      <c r="AC278" s="18" t="str">
        <f>IFERROR(__xludf.DUMMYFUNCTION("if($F278="""","""",1+AB278-count(filter($S278:$S888,$S278:$S888=$S278,$T278:$T888=$T278,$V278:$V888=$V278,$W278:$W888=$W278,$Q278:$Q888=$Q278)))"),"")</f>
        <v/>
      </c>
      <c r="AD278" s="18" t="str">
        <f>IFERROR(__xludf.DUMMYFUNCTION("if($F278="""","""",count(filter($S$2:$S888,$S$2:$S888=$S278,$T$2:$T888=$T278,$V$2:$V888=$V278,$W$2:$W888=$W278,$R$2:$R888=$R278)))"),"")</f>
        <v/>
      </c>
      <c r="AE278" s="18" t="str">
        <f>IFERROR(__xludf.DUMMYFUNCTION("if($F278="""","""",1+AD278-count(filter($S278:$S888,$S278:$S888=$S278,$T278:$T888=$T278,$V278:$V888=$V278,$W278:$W888=$W278,$R278:$R888=$R278)))"),"")</f>
        <v/>
      </c>
      <c r="AF278" s="18" t="str">
        <f t="shared" si="10"/>
        <v/>
      </c>
      <c r="AG278" s="18"/>
      <c r="AH278" s="18" t="str">
        <f t="shared" si="12"/>
        <v/>
      </c>
    </row>
    <row r="279">
      <c r="A279" s="29"/>
      <c r="B279" s="29"/>
      <c r="C279" s="29"/>
      <c r="D279" s="37"/>
      <c r="E279" s="29"/>
      <c r="F279" s="30"/>
      <c r="G279" s="30"/>
      <c r="H279" s="31"/>
      <c r="I279" s="30"/>
      <c r="J279" s="31"/>
      <c r="K279" s="32"/>
      <c r="L279" s="31"/>
      <c r="M279" s="31"/>
      <c r="N279" s="31"/>
      <c r="O279" s="18" t="str">
        <f t="shared" si="2"/>
        <v/>
      </c>
      <c r="P279" s="18" t="str">
        <f t="shared" si="3"/>
        <v/>
      </c>
      <c r="Q279" s="18" t="str">
        <f t="array" ref="Q279">if($F279="","",if($F279&lt;&gt;$F278,VLOOKUP($F279,{Index_Team!$A$2:$A$33,Index_Team!$D$2:$D$33},2,FALSE),Q278))</f>
        <v/>
      </c>
      <c r="R279" s="18" t="str">
        <f t="array" ref="R279">if($F279="","",if($F279&lt;&gt;$F278,VLOOKUP($F279,{Index_Team!$A$2:$A$33,Index_Team!$E$2:$E$33},2,FALSE),R278))</f>
        <v/>
      </c>
      <c r="S279" s="18" t="str">
        <f t="shared" ref="S279:T279" si="288">if($F279="","",if($F279&lt;&gt;$F278,0,V278))</f>
        <v/>
      </c>
      <c r="T279" s="18" t="str">
        <f t="shared" si="288"/>
        <v/>
      </c>
      <c r="U279" s="18" t="str">
        <f t="shared" si="5"/>
        <v/>
      </c>
      <c r="V279" s="18" t="str">
        <f t="shared" si="6"/>
        <v/>
      </c>
      <c r="W279" s="18" t="str">
        <f t="shared" si="7"/>
        <v/>
      </c>
      <c r="X279" s="18" t="str">
        <f t="shared" si="8"/>
        <v/>
      </c>
      <c r="Y279" s="18" t="str">
        <f t="shared" si="9"/>
        <v/>
      </c>
      <c r="Z279" s="18" t="str">
        <f>IFERROR(__xludf.DUMMYFUNCTION("if($F279="""","""",count(filter($S$2:$S888,$S$2:$S888=$S279,$T$2:$T888=$T279,$V$2:$V888=$V279,$W$2:$W888=$W279)))"),"")</f>
        <v/>
      </c>
      <c r="AA279" s="18" t="str">
        <f>IFERROR(__xludf.DUMMYFUNCTION("if($F279="""","""",1+Z279-count(filter($S279:$S888,$S279:$S888=$S279,$T279:$T888=$T279,$V279:$V888=$V279,$W279:$W888=$W279)))"),"")</f>
        <v/>
      </c>
      <c r="AB279" s="18" t="str">
        <f>IFERROR(__xludf.DUMMYFUNCTION("if($F279="""","""",count(filter($S$2:$S888,$S$2:$S888=$S279,$T$2:$T888=$T279,$V$2:$V888=$V279,$W$2:$W888=$W279,$Q$2:$Q888=$Q279)))"),"")</f>
        <v/>
      </c>
      <c r="AC279" s="18" t="str">
        <f>IFERROR(__xludf.DUMMYFUNCTION("if($F279="""","""",1+AB279-count(filter($S279:$S888,$S279:$S888=$S279,$T279:$T888=$T279,$V279:$V888=$V279,$W279:$W888=$W279,$Q279:$Q888=$Q279)))"),"")</f>
        <v/>
      </c>
      <c r="AD279" s="18" t="str">
        <f>IFERROR(__xludf.DUMMYFUNCTION("if($F279="""","""",count(filter($S$2:$S888,$S$2:$S888=$S279,$T$2:$T888=$T279,$V$2:$V888=$V279,$W$2:$W888=$W279,$R$2:$R888=$R279)))"),"")</f>
        <v/>
      </c>
      <c r="AE279" s="18" t="str">
        <f>IFERROR(__xludf.DUMMYFUNCTION("if($F279="""","""",1+AD279-count(filter($S279:$S888,$S279:$S888=$S279,$T279:$T888=$T279,$V279:$V888=$V279,$W279:$W888=$W279,$R279:$R888=$R279)))"),"")</f>
        <v/>
      </c>
      <c r="AF279" s="18" t="str">
        <f t="shared" si="10"/>
        <v/>
      </c>
      <c r="AG279" s="18"/>
      <c r="AH279" s="18" t="str">
        <f t="shared" si="12"/>
        <v/>
      </c>
    </row>
    <row r="280">
      <c r="A280" s="29"/>
      <c r="B280" s="29"/>
      <c r="C280" s="29"/>
      <c r="D280" s="37"/>
      <c r="E280" s="29"/>
      <c r="F280" s="30"/>
      <c r="G280" s="30"/>
      <c r="H280" s="31"/>
      <c r="I280" s="30"/>
      <c r="J280" s="31"/>
      <c r="K280" s="32"/>
      <c r="L280" s="31"/>
      <c r="M280" s="31"/>
      <c r="N280" s="31"/>
      <c r="O280" s="18" t="str">
        <f t="shared" si="2"/>
        <v/>
      </c>
      <c r="P280" s="18" t="str">
        <f t="shared" si="3"/>
        <v/>
      </c>
      <c r="Q280" s="18" t="str">
        <f t="array" ref="Q280">if($F280="","",if($F280&lt;&gt;$F279,VLOOKUP($F280,{Index_Team!$A$2:$A$33,Index_Team!$D$2:$D$33},2,FALSE),Q279))</f>
        <v/>
      </c>
      <c r="R280" s="18" t="str">
        <f t="array" ref="R280">if($F280="","",if($F280&lt;&gt;$F279,VLOOKUP($F280,{Index_Team!$A$2:$A$33,Index_Team!$E$2:$E$33},2,FALSE),R279))</f>
        <v/>
      </c>
      <c r="S280" s="18" t="str">
        <f t="shared" ref="S280:T280" si="289">if($F280="","",if($F280&lt;&gt;$F279,0,V279))</f>
        <v/>
      </c>
      <c r="T280" s="18" t="str">
        <f t="shared" si="289"/>
        <v/>
      </c>
      <c r="U280" s="18" t="str">
        <f t="shared" si="5"/>
        <v/>
      </c>
      <c r="V280" s="18" t="str">
        <f t="shared" si="6"/>
        <v/>
      </c>
      <c r="W280" s="18" t="str">
        <f t="shared" si="7"/>
        <v/>
      </c>
      <c r="X280" s="18" t="str">
        <f t="shared" si="8"/>
        <v/>
      </c>
      <c r="Y280" s="18" t="str">
        <f t="shared" si="9"/>
        <v/>
      </c>
      <c r="Z280" s="18" t="str">
        <f>IFERROR(__xludf.DUMMYFUNCTION("if($F280="""","""",count(filter($S$2:$S888,$S$2:$S888=$S280,$T$2:$T888=$T280,$V$2:$V888=$V280,$W$2:$W888=$W280)))"),"")</f>
        <v/>
      </c>
      <c r="AA280" s="18" t="str">
        <f>IFERROR(__xludf.DUMMYFUNCTION("if($F280="""","""",1+Z280-count(filter($S280:$S888,$S280:$S888=$S280,$T280:$T888=$T280,$V280:$V888=$V280,$W280:$W888=$W280)))"),"")</f>
        <v/>
      </c>
      <c r="AB280" s="18" t="str">
        <f>IFERROR(__xludf.DUMMYFUNCTION("if($F280="""","""",count(filter($S$2:$S888,$S$2:$S888=$S280,$T$2:$T888=$T280,$V$2:$V888=$V280,$W$2:$W888=$W280,$Q$2:$Q888=$Q280)))"),"")</f>
        <v/>
      </c>
      <c r="AC280" s="18" t="str">
        <f>IFERROR(__xludf.DUMMYFUNCTION("if($F280="""","""",1+AB280-count(filter($S280:$S888,$S280:$S888=$S280,$T280:$T888=$T280,$V280:$V888=$V280,$W280:$W888=$W280,$Q280:$Q888=$Q280)))"),"")</f>
        <v/>
      </c>
      <c r="AD280" s="18" t="str">
        <f>IFERROR(__xludf.DUMMYFUNCTION("if($F280="""","""",count(filter($S$2:$S888,$S$2:$S888=$S280,$T$2:$T888=$T280,$V$2:$V888=$V280,$W$2:$W888=$W280,$R$2:$R888=$R280)))"),"")</f>
        <v/>
      </c>
      <c r="AE280" s="18" t="str">
        <f>IFERROR(__xludf.DUMMYFUNCTION("if($F280="""","""",1+AD280-count(filter($S280:$S888,$S280:$S888=$S280,$T280:$T888=$T280,$V280:$V888=$V280,$W280:$W888=$W280,$R280:$R888=$R280)))"),"")</f>
        <v/>
      </c>
      <c r="AF280" s="18" t="str">
        <f t="shared" si="10"/>
        <v/>
      </c>
      <c r="AG280" s="18"/>
      <c r="AH280" s="18" t="str">
        <f t="shared" si="12"/>
        <v/>
      </c>
    </row>
    <row r="281">
      <c r="A281" s="29"/>
      <c r="B281" s="29"/>
      <c r="C281" s="29"/>
      <c r="D281" s="37"/>
      <c r="E281" s="29"/>
      <c r="F281" s="30"/>
      <c r="G281" s="30"/>
      <c r="H281" s="31"/>
      <c r="I281" s="30"/>
      <c r="J281" s="31"/>
      <c r="K281" s="32"/>
      <c r="L281" s="31"/>
      <c r="M281" s="31"/>
      <c r="N281" s="31"/>
      <c r="O281" s="18" t="str">
        <f t="shared" si="2"/>
        <v/>
      </c>
      <c r="P281" s="18" t="str">
        <f t="shared" si="3"/>
        <v/>
      </c>
      <c r="Q281" s="18" t="str">
        <f t="array" ref="Q281">if($F281="","",if($F281&lt;&gt;$F280,VLOOKUP($F281,{Index_Team!$A$2:$A$33,Index_Team!$D$2:$D$33},2,FALSE),Q280))</f>
        <v/>
      </c>
      <c r="R281" s="18" t="str">
        <f t="array" ref="R281">if($F281="","",if($F281&lt;&gt;$F280,VLOOKUP($F281,{Index_Team!$A$2:$A$33,Index_Team!$E$2:$E$33},2,FALSE),R280))</f>
        <v/>
      </c>
      <c r="S281" s="18" t="str">
        <f t="shared" ref="S281:T281" si="290">if($F281="","",if($F281&lt;&gt;$F280,0,V280))</f>
        <v/>
      </c>
      <c r="T281" s="18" t="str">
        <f t="shared" si="290"/>
        <v/>
      </c>
      <c r="U281" s="18" t="str">
        <f t="shared" si="5"/>
        <v/>
      </c>
      <c r="V281" s="18" t="str">
        <f t="shared" si="6"/>
        <v/>
      </c>
      <c r="W281" s="18" t="str">
        <f t="shared" si="7"/>
        <v/>
      </c>
      <c r="X281" s="18" t="str">
        <f t="shared" si="8"/>
        <v/>
      </c>
      <c r="Y281" s="18" t="str">
        <f t="shared" si="9"/>
        <v/>
      </c>
      <c r="Z281" s="18" t="str">
        <f>IFERROR(__xludf.DUMMYFUNCTION("if($F281="""","""",count(filter($S$2:$S888,$S$2:$S888=$S281,$T$2:$T888=$T281,$V$2:$V888=$V281,$W$2:$W888=$W281)))"),"")</f>
        <v/>
      </c>
      <c r="AA281" s="18" t="str">
        <f>IFERROR(__xludf.DUMMYFUNCTION("if($F281="""","""",1+Z281-count(filter($S281:$S888,$S281:$S888=$S281,$T281:$T888=$T281,$V281:$V888=$V281,$W281:$W888=$W281)))"),"")</f>
        <v/>
      </c>
      <c r="AB281" s="18" t="str">
        <f>IFERROR(__xludf.DUMMYFUNCTION("if($F281="""","""",count(filter($S$2:$S888,$S$2:$S888=$S281,$T$2:$T888=$T281,$V$2:$V888=$V281,$W$2:$W888=$W281,$Q$2:$Q888=$Q281)))"),"")</f>
        <v/>
      </c>
      <c r="AC281" s="18" t="str">
        <f>IFERROR(__xludf.DUMMYFUNCTION("if($F281="""","""",1+AB281-count(filter($S281:$S888,$S281:$S888=$S281,$T281:$T888=$T281,$V281:$V888=$V281,$W281:$W888=$W281,$Q281:$Q888=$Q281)))"),"")</f>
        <v/>
      </c>
      <c r="AD281" s="18" t="str">
        <f>IFERROR(__xludf.DUMMYFUNCTION("if($F281="""","""",count(filter($S$2:$S888,$S$2:$S888=$S281,$T$2:$T888=$T281,$V$2:$V888=$V281,$W$2:$W888=$W281,$R$2:$R888=$R281)))"),"")</f>
        <v/>
      </c>
      <c r="AE281" s="18" t="str">
        <f>IFERROR(__xludf.DUMMYFUNCTION("if($F281="""","""",1+AD281-count(filter($S281:$S888,$S281:$S888=$S281,$T281:$T888=$T281,$V281:$V888=$V281,$W281:$W888=$W281,$R281:$R888=$R281)))"),"")</f>
        <v/>
      </c>
      <c r="AF281" s="18" t="str">
        <f t="shared" si="10"/>
        <v/>
      </c>
      <c r="AG281" s="18"/>
      <c r="AH281" s="18" t="str">
        <f t="shared" si="12"/>
        <v/>
      </c>
    </row>
    <row r="282">
      <c r="A282" s="29"/>
      <c r="B282" s="29"/>
      <c r="C282" s="29"/>
      <c r="D282" s="37"/>
      <c r="E282" s="29"/>
      <c r="F282" s="30"/>
      <c r="G282" s="30"/>
      <c r="H282" s="31"/>
      <c r="I282" s="30"/>
      <c r="J282" s="31"/>
      <c r="K282" s="32"/>
      <c r="L282" s="31"/>
      <c r="M282" s="31"/>
      <c r="N282" s="31"/>
      <c r="O282" s="18" t="str">
        <f t="shared" si="2"/>
        <v/>
      </c>
      <c r="P282" s="18" t="str">
        <f t="shared" si="3"/>
        <v/>
      </c>
      <c r="Q282" s="18" t="str">
        <f t="array" ref="Q282">if($F282="","",if($F282&lt;&gt;$F281,VLOOKUP($F282,{Index_Team!$A$2:$A$33,Index_Team!$D$2:$D$33},2,FALSE),Q281))</f>
        <v/>
      </c>
      <c r="R282" s="18" t="str">
        <f t="array" ref="R282">if($F282="","",if($F282&lt;&gt;$F281,VLOOKUP($F282,{Index_Team!$A$2:$A$33,Index_Team!$E$2:$E$33},2,FALSE),R281))</f>
        <v/>
      </c>
      <c r="S282" s="18" t="str">
        <f t="shared" ref="S282:T282" si="291">if($F282="","",if($F282&lt;&gt;$F281,0,V281))</f>
        <v/>
      </c>
      <c r="T282" s="18" t="str">
        <f t="shared" si="291"/>
        <v/>
      </c>
      <c r="U282" s="18" t="str">
        <f t="shared" si="5"/>
        <v/>
      </c>
      <c r="V282" s="18" t="str">
        <f t="shared" si="6"/>
        <v/>
      </c>
      <c r="W282" s="18" t="str">
        <f t="shared" si="7"/>
        <v/>
      </c>
      <c r="X282" s="18" t="str">
        <f t="shared" si="8"/>
        <v/>
      </c>
      <c r="Y282" s="18" t="str">
        <f t="shared" si="9"/>
        <v/>
      </c>
      <c r="Z282" s="18" t="str">
        <f>IFERROR(__xludf.DUMMYFUNCTION("if($F282="""","""",count(filter($S$2:$S888,$S$2:$S888=$S282,$T$2:$T888=$T282,$V$2:$V888=$V282,$W$2:$W888=$W282)))"),"")</f>
        <v/>
      </c>
      <c r="AA282" s="18" t="str">
        <f>IFERROR(__xludf.DUMMYFUNCTION("if($F282="""","""",1+Z282-count(filter($S282:$S888,$S282:$S888=$S282,$T282:$T888=$T282,$V282:$V888=$V282,$W282:$W888=$W282)))"),"")</f>
        <v/>
      </c>
      <c r="AB282" s="18" t="str">
        <f>IFERROR(__xludf.DUMMYFUNCTION("if($F282="""","""",count(filter($S$2:$S888,$S$2:$S888=$S282,$T$2:$T888=$T282,$V$2:$V888=$V282,$W$2:$W888=$W282,$Q$2:$Q888=$Q282)))"),"")</f>
        <v/>
      </c>
      <c r="AC282" s="18" t="str">
        <f>IFERROR(__xludf.DUMMYFUNCTION("if($F282="""","""",1+AB282-count(filter($S282:$S888,$S282:$S888=$S282,$T282:$T888=$T282,$V282:$V888=$V282,$W282:$W888=$W282,$Q282:$Q888=$Q282)))"),"")</f>
        <v/>
      </c>
      <c r="AD282" s="18" t="str">
        <f>IFERROR(__xludf.DUMMYFUNCTION("if($F282="""","""",count(filter($S$2:$S888,$S$2:$S888=$S282,$T$2:$T888=$T282,$V$2:$V888=$V282,$W$2:$W888=$W282,$R$2:$R888=$R282)))"),"")</f>
        <v/>
      </c>
      <c r="AE282" s="18" t="str">
        <f>IFERROR(__xludf.DUMMYFUNCTION("if($F282="""","""",1+AD282-count(filter($S282:$S888,$S282:$S888=$S282,$T282:$T888=$T282,$V282:$V888=$V282,$W282:$W888=$W282,$R282:$R888=$R282)))"),"")</f>
        <v/>
      </c>
      <c r="AF282" s="18" t="str">
        <f t="shared" si="10"/>
        <v/>
      </c>
      <c r="AG282" s="18"/>
      <c r="AH282" s="18" t="str">
        <f t="shared" si="12"/>
        <v/>
      </c>
    </row>
    <row r="283">
      <c r="A283" s="29"/>
      <c r="B283" s="29"/>
      <c r="C283" s="29"/>
      <c r="D283" s="37"/>
      <c r="E283" s="29"/>
      <c r="F283" s="30"/>
      <c r="G283" s="30"/>
      <c r="H283" s="31"/>
      <c r="I283" s="30"/>
      <c r="J283" s="31"/>
      <c r="K283" s="32"/>
      <c r="L283" s="31"/>
      <c r="M283" s="31"/>
      <c r="N283" s="31"/>
      <c r="O283" s="18" t="str">
        <f t="shared" si="2"/>
        <v/>
      </c>
      <c r="P283" s="18" t="str">
        <f t="shared" si="3"/>
        <v/>
      </c>
      <c r="Q283" s="18" t="str">
        <f t="array" ref="Q283">if($F283="","",if($F283&lt;&gt;$F282,VLOOKUP($F283,{Index_Team!$A$2:$A$33,Index_Team!$D$2:$D$33},2,FALSE),Q282))</f>
        <v/>
      </c>
      <c r="R283" s="18" t="str">
        <f t="array" ref="R283">if($F283="","",if($F283&lt;&gt;$F282,VLOOKUP($F283,{Index_Team!$A$2:$A$33,Index_Team!$E$2:$E$33},2,FALSE),R282))</f>
        <v/>
      </c>
      <c r="S283" s="18" t="str">
        <f t="shared" ref="S283:T283" si="292">if($F283="","",if($F283&lt;&gt;$F282,0,V282))</f>
        <v/>
      </c>
      <c r="T283" s="18" t="str">
        <f t="shared" si="292"/>
        <v/>
      </c>
      <c r="U283" s="18" t="str">
        <f t="shared" si="5"/>
        <v/>
      </c>
      <c r="V283" s="18" t="str">
        <f t="shared" si="6"/>
        <v/>
      </c>
      <c r="W283" s="18" t="str">
        <f t="shared" si="7"/>
        <v/>
      </c>
      <c r="X283" s="18" t="str">
        <f t="shared" si="8"/>
        <v/>
      </c>
      <c r="Y283" s="18" t="str">
        <f t="shared" si="9"/>
        <v/>
      </c>
      <c r="Z283" s="18" t="str">
        <f>IFERROR(__xludf.DUMMYFUNCTION("if($F283="""","""",count(filter($S$2:$S888,$S$2:$S888=$S283,$T$2:$T888=$T283,$V$2:$V888=$V283,$W$2:$W888=$W283)))"),"")</f>
        <v/>
      </c>
      <c r="AA283" s="18" t="str">
        <f>IFERROR(__xludf.DUMMYFUNCTION("if($F283="""","""",1+Z283-count(filter($S283:$S888,$S283:$S888=$S283,$T283:$T888=$T283,$V283:$V888=$V283,$W283:$W888=$W283)))"),"")</f>
        <v/>
      </c>
      <c r="AB283" s="18" t="str">
        <f>IFERROR(__xludf.DUMMYFUNCTION("if($F283="""","""",count(filter($S$2:$S888,$S$2:$S888=$S283,$T$2:$T888=$T283,$V$2:$V888=$V283,$W$2:$W888=$W283,$Q$2:$Q888=$Q283)))"),"")</f>
        <v/>
      </c>
      <c r="AC283" s="18" t="str">
        <f>IFERROR(__xludf.DUMMYFUNCTION("if($F283="""","""",1+AB283-count(filter($S283:$S888,$S283:$S888=$S283,$T283:$T888=$T283,$V283:$V888=$V283,$W283:$W888=$W283,$Q283:$Q888=$Q283)))"),"")</f>
        <v/>
      </c>
      <c r="AD283" s="18" t="str">
        <f>IFERROR(__xludf.DUMMYFUNCTION("if($F283="""","""",count(filter($S$2:$S888,$S$2:$S888=$S283,$T$2:$T888=$T283,$V$2:$V888=$V283,$W$2:$W888=$W283,$R$2:$R888=$R283)))"),"")</f>
        <v/>
      </c>
      <c r="AE283" s="18" t="str">
        <f>IFERROR(__xludf.DUMMYFUNCTION("if($F283="""","""",1+AD283-count(filter($S283:$S888,$S283:$S888=$S283,$T283:$T888=$T283,$V283:$V888=$V283,$W283:$W888=$W283,$R283:$R888=$R283)))"),"")</f>
        <v/>
      </c>
      <c r="AF283" s="18" t="str">
        <f t="shared" si="10"/>
        <v/>
      </c>
      <c r="AG283" s="18"/>
      <c r="AH283" s="18" t="str">
        <f t="shared" si="12"/>
        <v/>
      </c>
    </row>
    <row r="284">
      <c r="A284" s="29"/>
      <c r="B284" s="29"/>
      <c r="C284" s="29"/>
      <c r="D284" s="37"/>
      <c r="E284" s="29"/>
      <c r="F284" s="30"/>
      <c r="G284" s="30"/>
      <c r="H284" s="31"/>
      <c r="I284" s="30"/>
      <c r="J284" s="31"/>
      <c r="K284" s="32"/>
      <c r="L284" s="31"/>
      <c r="M284" s="31"/>
      <c r="N284" s="31"/>
      <c r="O284" s="18" t="str">
        <f t="shared" si="2"/>
        <v/>
      </c>
      <c r="P284" s="18" t="str">
        <f t="shared" si="3"/>
        <v/>
      </c>
      <c r="Q284" s="18" t="str">
        <f t="array" ref="Q284">if($F284="","",if($F284&lt;&gt;$F283,VLOOKUP($F284,{Index_Team!$A$2:$A$33,Index_Team!$D$2:$D$33},2,FALSE),Q283))</f>
        <v/>
      </c>
      <c r="R284" s="18" t="str">
        <f t="array" ref="R284">if($F284="","",if($F284&lt;&gt;$F283,VLOOKUP($F284,{Index_Team!$A$2:$A$33,Index_Team!$E$2:$E$33},2,FALSE),R283))</f>
        <v/>
      </c>
      <c r="S284" s="18" t="str">
        <f t="shared" ref="S284:T284" si="293">if($F284="","",if($F284&lt;&gt;$F283,0,V283))</f>
        <v/>
      </c>
      <c r="T284" s="18" t="str">
        <f t="shared" si="293"/>
        <v/>
      </c>
      <c r="U284" s="18" t="str">
        <f t="shared" si="5"/>
        <v/>
      </c>
      <c r="V284" s="18" t="str">
        <f t="shared" si="6"/>
        <v/>
      </c>
      <c r="W284" s="18" t="str">
        <f t="shared" si="7"/>
        <v/>
      </c>
      <c r="X284" s="18" t="str">
        <f t="shared" si="8"/>
        <v/>
      </c>
      <c r="Y284" s="18" t="str">
        <f t="shared" si="9"/>
        <v/>
      </c>
      <c r="Z284" s="18" t="str">
        <f>IFERROR(__xludf.DUMMYFUNCTION("if($F284="""","""",count(filter($S$2:$S888,$S$2:$S888=$S284,$T$2:$T888=$T284,$V$2:$V888=$V284,$W$2:$W888=$W284)))"),"")</f>
        <v/>
      </c>
      <c r="AA284" s="18" t="str">
        <f>IFERROR(__xludf.DUMMYFUNCTION("if($F284="""","""",1+Z284-count(filter($S284:$S888,$S284:$S888=$S284,$T284:$T888=$T284,$V284:$V888=$V284,$W284:$W888=$W284)))"),"")</f>
        <v/>
      </c>
      <c r="AB284" s="18" t="str">
        <f>IFERROR(__xludf.DUMMYFUNCTION("if($F284="""","""",count(filter($S$2:$S888,$S$2:$S888=$S284,$T$2:$T888=$T284,$V$2:$V888=$V284,$W$2:$W888=$W284,$Q$2:$Q888=$Q284)))"),"")</f>
        <v/>
      </c>
      <c r="AC284" s="18" t="str">
        <f>IFERROR(__xludf.DUMMYFUNCTION("if($F284="""","""",1+AB284-count(filter($S284:$S888,$S284:$S888=$S284,$T284:$T888=$T284,$V284:$V888=$V284,$W284:$W888=$W284,$Q284:$Q888=$Q284)))"),"")</f>
        <v/>
      </c>
      <c r="AD284" s="18" t="str">
        <f>IFERROR(__xludf.DUMMYFUNCTION("if($F284="""","""",count(filter($S$2:$S888,$S$2:$S888=$S284,$T$2:$T888=$T284,$V$2:$V888=$V284,$W$2:$W888=$W284,$R$2:$R888=$R284)))"),"")</f>
        <v/>
      </c>
      <c r="AE284" s="18" t="str">
        <f>IFERROR(__xludf.DUMMYFUNCTION("if($F284="""","""",1+AD284-count(filter($S284:$S888,$S284:$S888=$S284,$T284:$T888=$T284,$V284:$V888=$V284,$W284:$W888=$W284,$R284:$R888=$R284)))"),"")</f>
        <v/>
      </c>
      <c r="AF284" s="18" t="str">
        <f t="shared" si="10"/>
        <v/>
      </c>
      <c r="AG284" s="18"/>
      <c r="AH284" s="18" t="str">
        <f t="shared" si="12"/>
        <v/>
      </c>
    </row>
    <row r="285">
      <c r="A285" s="29"/>
      <c r="B285" s="29"/>
      <c r="C285" s="29"/>
      <c r="D285" s="37"/>
      <c r="E285" s="29"/>
      <c r="F285" s="30"/>
      <c r="G285" s="30"/>
      <c r="H285" s="31"/>
      <c r="I285" s="30"/>
      <c r="J285" s="31"/>
      <c r="K285" s="32"/>
      <c r="L285" s="31"/>
      <c r="M285" s="31"/>
      <c r="N285" s="31"/>
      <c r="O285" s="18" t="str">
        <f t="shared" si="2"/>
        <v/>
      </c>
      <c r="P285" s="18" t="str">
        <f t="shared" si="3"/>
        <v/>
      </c>
      <c r="Q285" s="18" t="str">
        <f t="array" ref="Q285">if($F285="","",if($F285&lt;&gt;$F284,VLOOKUP($F285,{Index_Team!$A$2:$A$33,Index_Team!$D$2:$D$33},2,FALSE),Q284))</f>
        <v/>
      </c>
      <c r="R285" s="18" t="str">
        <f t="array" ref="R285">if($F285="","",if($F285&lt;&gt;$F284,VLOOKUP($F285,{Index_Team!$A$2:$A$33,Index_Team!$E$2:$E$33},2,FALSE),R284))</f>
        <v/>
      </c>
      <c r="S285" s="18" t="str">
        <f t="shared" ref="S285:T285" si="294">if($F285="","",if($F285&lt;&gt;$F284,0,V284))</f>
        <v/>
      </c>
      <c r="T285" s="18" t="str">
        <f t="shared" si="294"/>
        <v/>
      </c>
      <c r="U285" s="18" t="str">
        <f t="shared" si="5"/>
        <v/>
      </c>
      <c r="V285" s="18" t="str">
        <f t="shared" si="6"/>
        <v/>
      </c>
      <c r="W285" s="18" t="str">
        <f t="shared" si="7"/>
        <v/>
      </c>
      <c r="X285" s="18" t="str">
        <f t="shared" si="8"/>
        <v/>
      </c>
      <c r="Y285" s="18" t="str">
        <f t="shared" si="9"/>
        <v/>
      </c>
      <c r="Z285" s="18" t="str">
        <f>IFERROR(__xludf.DUMMYFUNCTION("if($F285="""","""",count(filter($S$2:$S888,$S$2:$S888=$S285,$T$2:$T888=$T285,$V$2:$V888=$V285,$W$2:$W888=$W285)))"),"")</f>
        <v/>
      </c>
      <c r="AA285" s="18" t="str">
        <f>IFERROR(__xludf.DUMMYFUNCTION("if($F285="""","""",1+Z285-count(filter($S285:$S888,$S285:$S888=$S285,$T285:$T888=$T285,$V285:$V888=$V285,$W285:$W888=$W285)))"),"")</f>
        <v/>
      </c>
      <c r="AB285" s="18" t="str">
        <f>IFERROR(__xludf.DUMMYFUNCTION("if($F285="""","""",count(filter($S$2:$S888,$S$2:$S888=$S285,$T$2:$T888=$T285,$V$2:$V888=$V285,$W$2:$W888=$W285,$Q$2:$Q888=$Q285)))"),"")</f>
        <v/>
      </c>
      <c r="AC285" s="18" t="str">
        <f>IFERROR(__xludf.DUMMYFUNCTION("if($F285="""","""",1+AB285-count(filter($S285:$S888,$S285:$S888=$S285,$T285:$T888=$T285,$V285:$V888=$V285,$W285:$W888=$W285,$Q285:$Q888=$Q285)))"),"")</f>
        <v/>
      </c>
      <c r="AD285" s="18" t="str">
        <f>IFERROR(__xludf.DUMMYFUNCTION("if($F285="""","""",count(filter($S$2:$S888,$S$2:$S888=$S285,$T$2:$T888=$T285,$V$2:$V888=$V285,$W$2:$W888=$W285,$R$2:$R888=$R285)))"),"")</f>
        <v/>
      </c>
      <c r="AE285" s="18" t="str">
        <f>IFERROR(__xludf.DUMMYFUNCTION("if($F285="""","""",1+AD285-count(filter($S285:$S888,$S285:$S888=$S285,$T285:$T888=$T285,$V285:$V888=$V285,$W285:$W888=$W285,$R285:$R888=$R285)))"),"")</f>
        <v/>
      </c>
      <c r="AF285" s="18" t="str">
        <f t="shared" si="10"/>
        <v/>
      </c>
      <c r="AG285" s="18"/>
      <c r="AH285" s="18" t="str">
        <f t="shared" si="12"/>
        <v/>
      </c>
    </row>
    <row r="286">
      <c r="A286" s="29"/>
      <c r="B286" s="29"/>
      <c r="C286" s="29"/>
      <c r="D286" s="37"/>
      <c r="E286" s="29"/>
      <c r="F286" s="30"/>
      <c r="G286" s="30"/>
      <c r="H286" s="31"/>
      <c r="I286" s="30"/>
      <c r="J286" s="31"/>
      <c r="K286" s="32"/>
      <c r="L286" s="31"/>
      <c r="M286" s="31"/>
      <c r="N286" s="31"/>
      <c r="O286" s="18" t="str">
        <f t="shared" si="2"/>
        <v/>
      </c>
      <c r="P286" s="18" t="str">
        <f t="shared" si="3"/>
        <v/>
      </c>
      <c r="Q286" s="18" t="str">
        <f t="array" ref="Q286">if($F286="","",if($F286&lt;&gt;$F285,VLOOKUP($F286,{Index_Team!$A$2:$A$33,Index_Team!$D$2:$D$33},2,FALSE),Q285))</f>
        <v/>
      </c>
      <c r="R286" s="18" t="str">
        <f t="array" ref="R286">if($F286="","",if($F286&lt;&gt;$F285,VLOOKUP($F286,{Index_Team!$A$2:$A$33,Index_Team!$E$2:$E$33},2,FALSE),R285))</f>
        <v/>
      </c>
      <c r="S286" s="18" t="str">
        <f t="shared" ref="S286:T286" si="295">if($F286="","",if($F286&lt;&gt;$F285,0,V285))</f>
        <v/>
      </c>
      <c r="T286" s="18" t="str">
        <f t="shared" si="295"/>
        <v/>
      </c>
      <c r="U286" s="18" t="str">
        <f t="shared" si="5"/>
        <v/>
      </c>
      <c r="V286" s="18" t="str">
        <f t="shared" si="6"/>
        <v/>
      </c>
      <c r="W286" s="18" t="str">
        <f t="shared" si="7"/>
        <v/>
      </c>
      <c r="X286" s="18" t="str">
        <f t="shared" si="8"/>
        <v/>
      </c>
      <c r="Y286" s="18" t="str">
        <f t="shared" si="9"/>
        <v/>
      </c>
      <c r="Z286" s="18" t="str">
        <f>IFERROR(__xludf.DUMMYFUNCTION("if($F286="""","""",count(filter($S$2:$S888,$S$2:$S888=$S286,$T$2:$T888=$T286,$V$2:$V888=$V286,$W$2:$W888=$W286)))"),"")</f>
        <v/>
      </c>
      <c r="AA286" s="18" t="str">
        <f>IFERROR(__xludf.DUMMYFUNCTION("if($F286="""","""",1+Z286-count(filter($S286:$S888,$S286:$S888=$S286,$T286:$T888=$T286,$V286:$V888=$V286,$W286:$W888=$W286)))"),"")</f>
        <v/>
      </c>
      <c r="AB286" s="18" t="str">
        <f>IFERROR(__xludf.DUMMYFUNCTION("if($F286="""","""",count(filter($S$2:$S888,$S$2:$S888=$S286,$T$2:$T888=$T286,$V$2:$V888=$V286,$W$2:$W888=$W286,$Q$2:$Q888=$Q286)))"),"")</f>
        <v/>
      </c>
      <c r="AC286" s="18" t="str">
        <f>IFERROR(__xludf.DUMMYFUNCTION("if($F286="""","""",1+AB286-count(filter($S286:$S888,$S286:$S888=$S286,$T286:$T888=$T286,$V286:$V888=$V286,$W286:$W888=$W286,$Q286:$Q888=$Q286)))"),"")</f>
        <v/>
      </c>
      <c r="AD286" s="18" t="str">
        <f>IFERROR(__xludf.DUMMYFUNCTION("if($F286="""","""",count(filter($S$2:$S888,$S$2:$S888=$S286,$T$2:$T888=$T286,$V$2:$V888=$V286,$W$2:$W888=$W286,$R$2:$R888=$R286)))"),"")</f>
        <v/>
      </c>
      <c r="AE286" s="18" t="str">
        <f>IFERROR(__xludf.DUMMYFUNCTION("if($F286="""","""",1+AD286-count(filter($S286:$S888,$S286:$S888=$S286,$T286:$T888=$T286,$V286:$V888=$V286,$W286:$W888=$W286,$R286:$R888=$R286)))"),"")</f>
        <v/>
      </c>
      <c r="AF286" s="18" t="str">
        <f t="shared" si="10"/>
        <v/>
      </c>
      <c r="AG286" s="18"/>
      <c r="AH286" s="18" t="str">
        <f t="shared" si="12"/>
        <v/>
      </c>
    </row>
    <row r="287">
      <c r="A287" s="29"/>
      <c r="B287" s="29"/>
      <c r="C287" s="29"/>
      <c r="D287" s="37"/>
      <c r="E287" s="29"/>
      <c r="F287" s="30"/>
      <c r="G287" s="30"/>
      <c r="H287" s="31"/>
      <c r="I287" s="30"/>
      <c r="J287" s="31"/>
      <c r="K287" s="32"/>
      <c r="L287" s="31"/>
      <c r="M287" s="31"/>
      <c r="N287" s="31"/>
      <c r="O287" s="18" t="str">
        <f t="shared" si="2"/>
        <v/>
      </c>
      <c r="P287" s="18" t="str">
        <f t="shared" si="3"/>
        <v/>
      </c>
      <c r="Q287" s="18" t="str">
        <f t="array" ref="Q287">if($F287="","",if($F287&lt;&gt;$F286,VLOOKUP($F287,{Index_Team!$A$2:$A$33,Index_Team!$D$2:$D$33},2,FALSE),Q286))</f>
        <v/>
      </c>
      <c r="R287" s="18" t="str">
        <f t="array" ref="R287">if($F287="","",if($F287&lt;&gt;$F286,VLOOKUP($F287,{Index_Team!$A$2:$A$33,Index_Team!$E$2:$E$33},2,FALSE),R286))</f>
        <v/>
      </c>
      <c r="S287" s="18" t="str">
        <f t="shared" ref="S287:T287" si="296">if($F287="","",if($F287&lt;&gt;$F286,0,V286))</f>
        <v/>
      </c>
      <c r="T287" s="18" t="str">
        <f t="shared" si="296"/>
        <v/>
      </c>
      <c r="U287" s="18" t="str">
        <f t="shared" si="5"/>
        <v/>
      </c>
      <c r="V287" s="18" t="str">
        <f t="shared" si="6"/>
        <v/>
      </c>
      <c r="W287" s="18" t="str">
        <f t="shared" si="7"/>
        <v/>
      </c>
      <c r="X287" s="18" t="str">
        <f t="shared" si="8"/>
        <v/>
      </c>
      <c r="Y287" s="18" t="str">
        <f t="shared" si="9"/>
        <v/>
      </c>
      <c r="Z287" s="18" t="str">
        <f>IFERROR(__xludf.DUMMYFUNCTION("if($F287="""","""",count(filter($S$2:$S888,$S$2:$S888=$S287,$T$2:$T888=$T287,$V$2:$V888=$V287,$W$2:$W888=$W287)))"),"")</f>
        <v/>
      </c>
      <c r="AA287" s="18" t="str">
        <f>IFERROR(__xludf.DUMMYFUNCTION("if($F287="""","""",1+Z287-count(filter($S287:$S888,$S287:$S888=$S287,$T287:$T888=$T287,$V287:$V888=$V287,$W287:$W888=$W287)))"),"")</f>
        <v/>
      </c>
      <c r="AB287" s="18" t="str">
        <f>IFERROR(__xludf.DUMMYFUNCTION("if($F287="""","""",count(filter($S$2:$S888,$S$2:$S888=$S287,$T$2:$T888=$T287,$V$2:$V888=$V287,$W$2:$W888=$W287,$Q$2:$Q888=$Q287)))"),"")</f>
        <v/>
      </c>
      <c r="AC287" s="18" t="str">
        <f>IFERROR(__xludf.DUMMYFUNCTION("if($F287="""","""",1+AB287-count(filter($S287:$S888,$S287:$S888=$S287,$T287:$T888=$T287,$V287:$V888=$V287,$W287:$W888=$W287,$Q287:$Q888=$Q287)))"),"")</f>
        <v/>
      </c>
      <c r="AD287" s="18" t="str">
        <f>IFERROR(__xludf.DUMMYFUNCTION("if($F287="""","""",count(filter($S$2:$S888,$S$2:$S888=$S287,$T$2:$T888=$T287,$V$2:$V888=$V287,$W$2:$W888=$W287,$R$2:$R888=$R287)))"),"")</f>
        <v/>
      </c>
      <c r="AE287" s="18" t="str">
        <f>IFERROR(__xludf.DUMMYFUNCTION("if($F287="""","""",1+AD287-count(filter($S287:$S888,$S287:$S888=$S287,$T287:$T888=$T287,$V287:$V888=$V287,$W287:$W888=$W287,$R287:$R888=$R287)))"),"")</f>
        <v/>
      </c>
      <c r="AF287" s="18" t="str">
        <f t="shared" si="10"/>
        <v/>
      </c>
      <c r="AG287" s="18"/>
      <c r="AH287" s="18" t="str">
        <f t="shared" si="12"/>
        <v/>
      </c>
    </row>
    <row r="288">
      <c r="A288" s="29"/>
      <c r="B288" s="29"/>
      <c r="C288" s="29"/>
      <c r="D288" s="37"/>
      <c r="E288" s="29"/>
      <c r="F288" s="30"/>
      <c r="G288" s="30"/>
      <c r="H288" s="31"/>
      <c r="I288" s="30"/>
      <c r="J288" s="31"/>
      <c r="K288" s="32"/>
      <c r="L288" s="31"/>
      <c r="M288" s="31"/>
      <c r="N288" s="31"/>
      <c r="O288" s="18" t="str">
        <f t="shared" si="2"/>
        <v/>
      </c>
      <c r="P288" s="18" t="str">
        <f t="shared" si="3"/>
        <v/>
      </c>
      <c r="Q288" s="18" t="str">
        <f t="array" ref="Q288">if($F288="","",if($F288&lt;&gt;$F287,VLOOKUP($F288,{Index_Team!$A$2:$A$33,Index_Team!$D$2:$D$33},2,FALSE),Q287))</f>
        <v/>
      </c>
      <c r="R288" s="18" t="str">
        <f t="array" ref="R288">if($F288="","",if($F288&lt;&gt;$F287,VLOOKUP($F288,{Index_Team!$A$2:$A$33,Index_Team!$E$2:$E$33},2,FALSE),R287))</f>
        <v/>
      </c>
      <c r="S288" s="18" t="str">
        <f t="shared" ref="S288:T288" si="297">if($F288="","",if($F288&lt;&gt;$F287,0,V287))</f>
        <v/>
      </c>
      <c r="T288" s="18" t="str">
        <f t="shared" si="297"/>
        <v/>
      </c>
      <c r="U288" s="18" t="str">
        <f t="shared" si="5"/>
        <v/>
      </c>
      <c r="V288" s="18" t="str">
        <f t="shared" si="6"/>
        <v/>
      </c>
      <c r="W288" s="18" t="str">
        <f t="shared" si="7"/>
        <v/>
      </c>
      <c r="X288" s="18" t="str">
        <f t="shared" si="8"/>
        <v/>
      </c>
      <c r="Y288" s="18" t="str">
        <f t="shared" si="9"/>
        <v/>
      </c>
      <c r="Z288" s="18" t="str">
        <f>IFERROR(__xludf.DUMMYFUNCTION("if($F288="""","""",count(filter($S$2:$S888,$S$2:$S888=$S288,$T$2:$T888=$T288,$V$2:$V888=$V288,$W$2:$W888=$W288)))"),"")</f>
        <v/>
      </c>
      <c r="AA288" s="18" t="str">
        <f>IFERROR(__xludf.DUMMYFUNCTION("if($F288="""","""",1+Z288-count(filter($S288:$S888,$S288:$S888=$S288,$T288:$T888=$T288,$V288:$V888=$V288,$W288:$W888=$W288)))"),"")</f>
        <v/>
      </c>
      <c r="AB288" s="18" t="str">
        <f>IFERROR(__xludf.DUMMYFUNCTION("if($F288="""","""",count(filter($S$2:$S888,$S$2:$S888=$S288,$T$2:$T888=$T288,$V$2:$V888=$V288,$W$2:$W888=$W288,$Q$2:$Q888=$Q288)))"),"")</f>
        <v/>
      </c>
      <c r="AC288" s="18" t="str">
        <f>IFERROR(__xludf.DUMMYFUNCTION("if($F288="""","""",1+AB288-count(filter($S288:$S888,$S288:$S888=$S288,$T288:$T888=$T288,$V288:$V888=$V288,$W288:$W888=$W288,$Q288:$Q888=$Q288)))"),"")</f>
        <v/>
      </c>
      <c r="AD288" s="18" t="str">
        <f>IFERROR(__xludf.DUMMYFUNCTION("if($F288="""","""",count(filter($S$2:$S888,$S$2:$S888=$S288,$T$2:$T888=$T288,$V$2:$V888=$V288,$W$2:$W888=$W288,$R$2:$R888=$R288)))"),"")</f>
        <v/>
      </c>
      <c r="AE288" s="18" t="str">
        <f>IFERROR(__xludf.DUMMYFUNCTION("if($F288="""","""",1+AD288-count(filter($S288:$S888,$S288:$S888=$S288,$T288:$T888=$T288,$V288:$V888=$V288,$W288:$W888=$W288,$R288:$R888=$R288)))"),"")</f>
        <v/>
      </c>
      <c r="AF288" s="18" t="str">
        <f t="shared" si="10"/>
        <v/>
      </c>
      <c r="AG288" s="18"/>
      <c r="AH288" s="18" t="str">
        <f t="shared" si="12"/>
        <v/>
      </c>
    </row>
    <row r="289">
      <c r="A289" s="29"/>
      <c r="B289" s="29"/>
      <c r="C289" s="29"/>
      <c r="D289" s="37"/>
      <c r="E289" s="29"/>
      <c r="F289" s="30"/>
      <c r="G289" s="30"/>
      <c r="H289" s="31"/>
      <c r="I289" s="30"/>
      <c r="J289" s="31"/>
      <c r="K289" s="32"/>
      <c r="L289" s="31"/>
      <c r="M289" s="31"/>
      <c r="N289" s="31"/>
      <c r="O289" s="18" t="str">
        <f t="shared" si="2"/>
        <v/>
      </c>
      <c r="P289" s="18" t="str">
        <f t="shared" si="3"/>
        <v/>
      </c>
      <c r="Q289" s="18" t="str">
        <f t="array" ref="Q289">if($F289="","",if($F289&lt;&gt;$F288,VLOOKUP($F289,{Index_Team!$A$2:$A$33,Index_Team!$D$2:$D$33},2,FALSE),Q288))</f>
        <v/>
      </c>
      <c r="R289" s="18" t="str">
        <f t="array" ref="R289">if($F289="","",if($F289&lt;&gt;$F288,VLOOKUP($F289,{Index_Team!$A$2:$A$33,Index_Team!$E$2:$E$33},2,FALSE),R288))</f>
        <v/>
      </c>
      <c r="S289" s="18" t="str">
        <f t="shared" ref="S289:T289" si="298">if($F289="","",if($F289&lt;&gt;$F288,0,V288))</f>
        <v/>
      </c>
      <c r="T289" s="18" t="str">
        <f t="shared" si="298"/>
        <v/>
      </c>
      <c r="U289" s="18" t="str">
        <f t="shared" si="5"/>
        <v/>
      </c>
      <c r="V289" s="18" t="str">
        <f t="shared" si="6"/>
        <v/>
      </c>
      <c r="W289" s="18" t="str">
        <f t="shared" si="7"/>
        <v/>
      </c>
      <c r="X289" s="18" t="str">
        <f t="shared" si="8"/>
        <v/>
      </c>
      <c r="Y289" s="18" t="str">
        <f t="shared" si="9"/>
        <v/>
      </c>
      <c r="Z289" s="18" t="str">
        <f>IFERROR(__xludf.DUMMYFUNCTION("if($F289="""","""",count(filter($S$2:$S888,$S$2:$S888=$S289,$T$2:$T888=$T289,$V$2:$V888=$V289,$W$2:$W888=$W289)))"),"")</f>
        <v/>
      </c>
      <c r="AA289" s="18" t="str">
        <f>IFERROR(__xludf.DUMMYFUNCTION("if($F289="""","""",1+Z289-count(filter($S289:$S888,$S289:$S888=$S289,$T289:$T888=$T289,$V289:$V888=$V289,$W289:$W888=$W289)))"),"")</f>
        <v/>
      </c>
      <c r="AB289" s="18" t="str">
        <f>IFERROR(__xludf.DUMMYFUNCTION("if($F289="""","""",count(filter($S$2:$S888,$S$2:$S888=$S289,$T$2:$T888=$T289,$V$2:$V888=$V289,$W$2:$W888=$W289,$Q$2:$Q888=$Q289)))"),"")</f>
        <v/>
      </c>
      <c r="AC289" s="18" t="str">
        <f>IFERROR(__xludf.DUMMYFUNCTION("if($F289="""","""",1+AB289-count(filter($S289:$S888,$S289:$S888=$S289,$T289:$T888=$T289,$V289:$V888=$V289,$W289:$W888=$W289,$Q289:$Q888=$Q289)))"),"")</f>
        <v/>
      </c>
      <c r="AD289" s="18" t="str">
        <f>IFERROR(__xludf.DUMMYFUNCTION("if($F289="""","""",count(filter($S$2:$S888,$S$2:$S888=$S289,$T$2:$T888=$T289,$V$2:$V888=$V289,$W$2:$W888=$W289,$R$2:$R888=$R289)))"),"")</f>
        <v/>
      </c>
      <c r="AE289" s="18" t="str">
        <f>IFERROR(__xludf.DUMMYFUNCTION("if($F289="""","""",1+AD289-count(filter($S289:$S888,$S289:$S888=$S289,$T289:$T888=$T289,$V289:$V888=$V289,$W289:$W888=$W289,$R289:$R888=$R289)))"),"")</f>
        <v/>
      </c>
      <c r="AF289" s="18" t="str">
        <f t="shared" si="10"/>
        <v/>
      </c>
      <c r="AG289" s="18"/>
      <c r="AH289" s="18" t="str">
        <f t="shared" si="12"/>
        <v/>
      </c>
    </row>
    <row r="290">
      <c r="A290" s="29"/>
      <c r="B290" s="29"/>
      <c r="C290" s="29"/>
      <c r="D290" s="37"/>
      <c r="E290" s="29"/>
      <c r="F290" s="30"/>
      <c r="G290" s="30"/>
      <c r="H290" s="31"/>
      <c r="I290" s="30"/>
      <c r="J290" s="31"/>
      <c r="K290" s="32"/>
      <c r="L290" s="31"/>
      <c r="M290" s="31"/>
      <c r="N290" s="31"/>
      <c r="O290" s="18" t="str">
        <f t="shared" si="2"/>
        <v/>
      </c>
      <c r="P290" s="18" t="str">
        <f t="shared" si="3"/>
        <v/>
      </c>
      <c r="Q290" s="18" t="str">
        <f t="array" ref="Q290">if($F290="","",if($F290&lt;&gt;$F289,VLOOKUP($F290,{Index_Team!$A$2:$A$33,Index_Team!$D$2:$D$33},2,FALSE),Q289))</f>
        <v/>
      </c>
      <c r="R290" s="18" t="str">
        <f t="array" ref="R290">if($F290="","",if($F290&lt;&gt;$F289,VLOOKUP($F290,{Index_Team!$A$2:$A$33,Index_Team!$E$2:$E$33},2,FALSE),R289))</f>
        <v/>
      </c>
      <c r="S290" s="18" t="str">
        <f t="shared" ref="S290:T290" si="299">if($F290="","",if($F290&lt;&gt;$F289,0,V289))</f>
        <v/>
      </c>
      <c r="T290" s="18" t="str">
        <f t="shared" si="299"/>
        <v/>
      </c>
      <c r="U290" s="18" t="str">
        <f t="shared" si="5"/>
        <v/>
      </c>
      <c r="V290" s="18" t="str">
        <f t="shared" si="6"/>
        <v/>
      </c>
      <c r="W290" s="18" t="str">
        <f t="shared" si="7"/>
        <v/>
      </c>
      <c r="X290" s="18" t="str">
        <f t="shared" si="8"/>
        <v/>
      </c>
      <c r="Y290" s="18" t="str">
        <f t="shared" si="9"/>
        <v/>
      </c>
      <c r="Z290" s="18" t="str">
        <f>IFERROR(__xludf.DUMMYFUNCTION("if($F290="""","""",count(filter($S$2:$S888,$S$2:$S888=$S290,$T$2:$T888=$T290,$V$2:$V888=$V290,$W$2:$W888=$W290)))"),"")</f>
        <v/>
      </c>
      <c r="AA290" s="18" t="str">
        <f>IFERROR(__xludf.DUMMYFUNCTION("if($F290="""","""",1+Z290-count(filter($S290:$S888,$S290:$S888=$S290,$T290:$T888=$T290,$V290:$V888=$V290,$W290:$W888=$W290)))"),"")</f>
        <v/>
      </c>
      <c r="AB290" s="18" t="str">
        <f>IFERROR(__xludf.DUMMYFUNCTION("if($F290="""","""",count(filter($S$2:$S888,$S$2:$S888=$S290,$T$2:$T888=$T290,$V$2:$V888=$V290,$W$2:$W888=$W290,$Q$2:$Q888=$Q290)))"),"")</f>
        <v/>
      </c>
      <c r="AC290" s="18" t="str">
        <f>IFERROR(__xludf.DUMMYFUNCTION("if($F290="""","""",1+AB290-count(filter($S290:$S888,$S290:$S888=$S290,$T290:$T888=$T290,$V290:$V888=$V290,$W290:$W888=$W290,$Q290:$Q888=$Q290)))"),"")</f>
        <v/>
      </c>
      <c r="AD290" s="18" t="str">
        <f>IFERROR(__xludf.DUMMYFUNCTION("if($F290="""","""",count(filter($S$2:$S888,$S$2:$S888=$S290,$T$2:$T888=$T290,$V$2:$V888=$V290,$W$2:$W888=$W290,$R$2:$R888=$R290)))"),"")</f>
        <v/>
      </c>
      <c r="AE290" s="18" t="str">
        <f>IFERROR(__xludf.DUMMYFUNCTION("if($F290="""","""",1+AD290-count(filter($S290:$S888,$S290:$S888=$S290,$T290:$T888=$T290,$V290:$V888=$V290,$W290:$W888=$W290,$R290:$R888=$R290)))"),"")</f>
        <v/>
      </c>
      <c r="AF290" s="18" t="str">
        <f t="shared" si="10"/>
        <v/>
      </c>
      <c r="AG290" s="18"/>
      <c r="AH290" s="18" t="str">
        <f t="shared" si="12"/>
        <v/>
      </c>
    </row>
    <row r="291">
      <c r="A291" s="29"/>
      <c r="B291" s="29"/>
      <c r="C291" s="29"/>
      <c r="D291" s="37"/>
      <c r="E291" s="29"/>
      <c r="F291" s="30"/>
      <c r="G291" s="30"/>
      <c r="H291" s="31"/>
      <c r="I291" s="30"/>
      <c r="J291" s="31"/>
      <c r="K291" s="32"/>
      <c r="L291" s="31"/>
      <c r="M291" s="31"/>
      <c r="N291" s="31"/>
      <c r="O291" s="18" t="str">
        <f t="shared" si="2"/>
        <v/>
      </c>
      <c r="P291" s="18" t="str">
        <f t="shared" si="3"/>
        <v/>
      </c>
      <c r="Q291" s="18" t="str">
        <f t="array" ref="Q291">if($F291="","",if($F291&lt;&gt;$F290,VLOOKUP($F291,{Index_Team!$A$2:$A$33,Index_Team!$D$2:$D$33},2,FALSE),Q290))</f>
        <v/>
      </c>
      <c r="R291" s="18" t="str">
        <f t="array" ref="R291">if($F291="","",if($F291&lt;&gt;$F290,VLOOKUP($F291,{Index_Team!$A$2:$A$33,Index_Team!$E$2:$E$33},2,FALSE),R290))</f>
        <v/>
      </c>
      <c r="S291" s="18" t="str">
        <f t="shared" ref="S291:T291" si="300">if($F291="","",if($F291&lt;&gt;$F290,0,V290))</f>
        <v/>
      </c>
      <c r="T291" s="18" t="str">
        <f t="shared" si="300"/>
        <v/>
      </c>
      <c r="U291" s="18" t="str">
        <f t="shared" si="5"/>
        <v/>
      </c>
      <c r="V291" s="18" t="str">
        <f t="shared" si="6"/>
        <v/>
      </c>
      <c r="W291" s="18" t="str">
        <f t="shared" si="7"/>
        <v/>
      </c>
      <c r="X291" s="18" t="str">
        <f t="shared" si="8"/>
        <v/>
      </c>
      <c r="Y291" s="18" t="str">
        <f t="shared" si="9"/>
        <v/>
      </c>
      <c r="Z291" s="18" t="str">
        <f>IFERROR(__xludf.DUMMYFUNCTION("if($F291="""","""",count(filter($S$2:$S888,$S$2:$S888=$S291,$T$2:$T888=$T291,$V$2:$V888=$V291,$W$2:$W888=$W291)))"),"")</f>
        <v/>
      </c>
      <c r="AA291" s="18" t="str">
        <f>IFERROR(__xludf.DUMMYFUNCTION("if($F291="""","""",1+Z291-count(filter($S291:$S888,$S291:$S888=$S291,$T291:$T888=$T291,$V291:$V888=$V291,$W291:$W888=$W291)))"),"")</f>
        <v/>
      </c>
      <c r="AB291" s="18" t="str">
        <f>IFERROR(__xludf.DUMMYFUNCTION("if($F291="""","""",count(filter($S$2:$S888,$S$2:$S888=$S291,$T$2:$T888=$T291,$V$2:$V888=$V291,$W$2:$W888=$W291,$Q$2:$Q888=$Q291)))"),"")</f>
        <v/>
      </c>
      <c r="AC291" s="18" t="str">
        <f>IFERROR(__xludf.DUMMYFUNCTION("if($F291="""","""",1+AB291-count(filter($S291:$S888,$S291:$S888=$S291,$T291:$T888=$T291,$V291:$V888=$V291,$W291:$W888=$W291,$Q291:$Q888=$Q291)))"),"")</f>
        <v/>
      </c>
      <c r="AD291" s="18" t="str">
        <f>IFERROR(__xludf.DUMMYFUNCTION("if($F291="""","""",count(filter($S$2:$S888,$S$2:$S888=$S291,$T$2:$T888=$T291,$V$2:$V888=$V291,$W$2:$W888=$W291,$R$2:$R888=$R291)))"),"")</f>
        <v/>
      </c>
      <c r="AE291" s="18" t="str">
        <f>IFERROR(__xludf.DUMMYFUNCTION("if($F291="""","""",1+AD291-count(filter($S291:$S888,$S291:$S888=$S291,$T291:$T888=$T291,$V291:$V888=$V291,$W291:$W888=$W291,$R291:$R888=$R291)))"),"")</f>
        <v/>
      </c>
      <c r="AF291" s="18" t="str">
        <f t="shared" si="10"/>
        <v/>
      </c>
      <c r="AG291" s="18"/>
      <c r="AH291" s="18" t="str">
        <f t="shared" si="12"/>
        <v/>
      </c>
    </row>
    <row r="292">
      <c r="A292" s="29"/>
      <c r="B292" s="29"/>
      <c r="C292" s="29"/>
      <c r="D292" s="37"/>
      <c r="E292" s="29"/>
      <c r="F292" s="30"/>
      <c r="G292" s="30"/>
      <c r="H292" s="31"/>
      <c r="I292" s="30"/>
      <c r="J292" s="31"/>
      <c r="K292" s="32"/>
      <c r="L292" s="31"/>
      <c r="M292" s="31"/>
      <c r="N292" s="31"/>
      <c r="O292" s="18" t="str">
        <f t="shared" si="2"/>
        <v/>
      </c>
      <c r="P292" s="18" t="str">
        <f t="shared" si="3"/>
        <v/>
      </c>
      <c r="Q292" s="18" t="str">
        <f t="array" ref="Q292">if($F292="","",if($F292&lt;&gt;$F291,VLOOKUP($F292,{Index_Team!$A$2:$A$33,Index_Team!$D$2:$D$33},2,FALSE),Q291))</f>
        <v/>
      </c>
      <c r="R292" s="18" t="str">
        <f t="array" ref="R292">if($F292="","",if($F292&lt;&gt;$F291,VLOOKUP($F292,{Index_Team!$A$2:$A$33,Index_Team!$E$2:$E$33},2,FALSE),R291))</f>
        <v/>
      </c>
      <c r="S292" s="18" t="str">
        <f t="shared" ref="S292:T292" si="301">if($F292="","",if($F292&lt;&gt;$F291,0,V291))</f>
        <v/>
      </c>
      <c r="T292" s="18" t="str">
        <f t="shared" si="301"/>
        <v/>
      </c>
      <c r="U292" s="18" t="str">
        <f t="shared" si="5"/>
        <v/>
      </c>
      <c r="V292" s="18" t="str">
        <f t="shared" si="6"/>
        <v/>
      </c>
      <c r="W292" s="18" t="str">
        <f t="shared" si="7"/>
        <v/>
      </c>
      <c r="X292" s="18" t="str">
        <f t="shared" si="8"/>
        <v/>
      </c>
      <c r="Y292" s="18" t="str">
        <f t="shared" si="9"/>
        <v/>
      </c>
      <c r="Z292" s="18" t="str">
        <f>IFERROR(__xludf.DUMMYFUNCTION("if($F292="""","""",count(filter($S$2:$S888,$S$2:$S888=$S292,$T$2:$T888=$T292,$V$2:$V888=$V292,$W$2:$W888=$W292)))"),"")</f>
        <v/>
      </c>
      <c r="AA292" s="18" t="str">
        <f>IFERROR(__xludf.DUMMYFUNCTION("if($F292="""","""",1+Z292-count(filter($S292:$S888,$S292:$S888=$S292,$T292:$T888=$T292,$V292:$V888=$V292,$W292:$W888=$W292)))"),"")</f>
        <v/>
      </c>
      <c r="AB292" s="18" t="str">
        <f>IFERROR(__xludf.DUMMYFUNCTION("if($F292="""","""",count(filter($S$2:$S888,$S$2:$S888=$S292,$T$2:$T888=$T292,$V$2:$V888=$V292,$W$2:$W888=$W292,$Q$2:$Q888=$Q292)))"),"")</f>
        <v/>
      </c>
      <c r="AC292" s="18" t="str">
        <f>IFERROR(__xludf.DUMMYFUNCTION("if($F292="""","""",1+AB292-count(filter($S292:$S888,$S292:$S888=$S292,$T292:$T888=$T292,$V292:$V888=$V292,$W292:$W888=$W292,$Q292:$Q888=$Q292)))"),"")</f>
        <v/>
      </c>
      <c r="AD292" s="18" t="str">
        <f>IFERROR(__xludf.DUMMYFUNCTION("if($F292="""","""",count(filter($S$2:$S888,$S$2:$S888=$S292,$T$2:$T888=$T292,$V$2:$V888=$V292,$W$2:$W888=$W292,$R$2:$R888=$R292)))"),"")</f>
        <v/>
      </c>
      <c r="AE292" s="18" t="str">
        <f>IFERROR(__xludf.DUMMYFUNCTION("if($F292="""","""",1+AD292-count(filter($S292:$S888,$S292:$S888=$S292,$T292:$T888=$T292,$V292:$V888=$V292,$W292:$W888=$W292,$R292:$R888=$R292)))"),"")</f>
        <v/>
      </c>
      <c r="AF292" s="18" t="str">
        <f t="shared" si="10"/>
        <v/>
      </c>
      <c r="AG292" s="18"/>
      <c r="AH292" s="18" t="str">
        <f t="shared" si="12"/>
        <v/>
      </c>
    </row>
    <row r="293">
      <c r="A293" s="29"/>
      <c r="B293" s="29"/>
      <c r="C293" s="29"/>
      <c r="D293" s="37"/>
      <c r="E293" s="29"/>
      <c r="F293" s="30"/>
      <c r="G293" s="30"/>
      <c r="H293" s="31"/>
      <c r="I293" s="30"/>
      <c r="J293" s="31"/>
      <c r="K293" s="32"/>
      <c r="L293" s="31"/>
      <c r="M293" s="31"/>
      <c r="N293" s="31"/>
      <c r="O293" s="18" t="str">
        <f t="shared" si="2"/>
        <v/>
      </c>
      <c r="P293" s="18" t="str">
        <f t="shared" si="3"/>
        <v/>
      </c>
      <c r="Q293" s="18" t="str">
        <f t="array" ref="Q293">if($F293="","",if($F293&lt;&gt;$F292,VLOOKUP($F293,{Index_Team!$A$2:$A$33,Index_Team!$D$2:$D$33},2,FALSE),Q292))</f>
        <v/>
      </c>
      <c r="R293" s="18" t="str">
        <f t="array" ref="R293">if($F293="","",if($F293&lt;&gt;$F292,VLOOKUP($F293,{Index_Team!$A$2:$A$33,Index_Team!$E$2:$E$33},2,FALSE),R292))</f>
        <v/>
      </c>
      <c r="S293" s="18" t="str">
        <f t="shared" ref="S293:T293" si="302">if($F293="","",if($F293&lt;&gt;$F292,0,V292))</f>
        <v/>
      </c>
      <c r="T293" s="18" t="str">
        <f t="shared" si="302"/>
        <v/>
      </c>
      <c r="U293" s="18" t="str">
        <f t="shared" si="5"/>
        <v/>
      </c>
      <c r="V293" s="18" t="str">
        <f t="shared" si="6"/>
        <v/>
      </c>
      <c r="W293" s="18" t="str">
        <f t="shared" si="7"/>
        <v/>
      </c>
      <c r="X293" s="18" t="str">
        <f t="shared" si="8"/>
        <v/>
      </c>
      <c r="Y293" s="18" t="str">
        <f t="shared" si="9"/>
        <v/>
      </c>
      <c r="Z293" s="18" t="str">
        <f>IFERROR(__xludf.DUMMYFUNCTION("if($F293="""","""",count(filter($S$2:$S888,$S$2:$S888=$S293,$T$2:$T888=$T293,$V$2:$V888=$V293,$W$2:$W888=$W293)))"),"")</f>
        <v/>
      </c>
      <c r="AA293" s="18" t="str">
        <f>IFERROR(__xludf.DUMMYFUNCTION("if($F293="""","""",1+Z293-count(filter($S293:$S888,$S293:$S888=$S293,$T293:$T888=$T293,$V293:$V888=$V293,$W293:$W888=$W293)))"),"")</f>
        <v/>
      </c>
      <c r="AB293" s="18" t="str">
        <f>IFERROR(__xludf.DUMMYFUNCTION("if($F293="""","""",count(filter($S$2:$S888,$S$2:$S888=$S293,$T$2:$T888=$T293,$V$2:$V888=$V293,$W$2:$W888=$W293,$Q$2:$Q888=$Q293)))"),"")</f>
        <v/>
      </c>
      <c r="AC293" s="18" t="str">
        <f>IFERROR(__xludf.DUMMYFUNCTION("if($F293="""","""",1+AB293-count(filter($S293:$S888,$S293:$S888=$S293,$T293:$T888=$T293,$V293:$V888=$V293,$W293:$W888=$W293,$Q293:$Q888=$Q293)))"),"")</f>
        <v/>
      </c>
      <c r="AD293" s="18" t="str">
        <f>IFERROR(__xludf.DUMMYFUNCTION("if($F293="""","""",count(filter($S$2:$S888,$S$2:$S888=$S293,$T$2:$T888=$T293,$V$2:$V888=$V293,$W$2:$W888=$W293,$R$2:$R888=$R293)))"),"")</f>
        <v/>
      </c>
      <c r="AE293" s="18" t="str">
        <f>IFERROR(__xludf.DUMMYFUNCTION("if($F293="""","""",1+AD293-count(filter($S293:$S888,$S293:$S888=$S293,$T293:$T888=$T293,$V293:$V888=$V293,$W293:$W888=$W293,$R293:$R888=$R293)))"),"")</f>
        <v/>
      </c>
      <c r="AF293" s="18" t="str">
        <f t="shared" si="10"/>
        <v/>
      </c>
      <c r="AG293" s="18"/>
      <c r="AH293" s="18" t="str">
        <f t="shared" si="12"/>
        <v/>
      </c>
    </row>
    <row r="294">
      <c r="A294" s="29"/>
      <c r="B294" s="29"/>
      <c r="C294" s="29"/>
      <c r="D294" s="37"/>
      <c r="E294" s="29"/>
      <c r="F294" s="30"/>
      <c r="G294" s="30"/>
      <c r="H294" s="31"/>
      <c r="I294" s="30"/>
      <c r="J294" s="31"/>
      <c r="K294" s="32"/>
      <c r="L294" s="31"/>
      <c r="M294" s="31"/>
      <c r="N294" s="31"/>
      <c r="O294" s="18" t="str">
        <f t="shared" si="2"/>
        <v/>
      </c>
      <c r="P294" s="18" t="str">
        <f t="shared" si="3"/>
        <v/>
      </c>
      <c r="Q294" s="18" t="str">
        <f t="array" ref="Q294">if($F294="","",if($F294&lt;&gt;$F293,VLOOKUP($F294,{Index_Team!$A$2:$A$33,Index_Team!$D$2:$D$33},2,FALSE),Q293))</f>
        <v/>
      </c>
      <c r="R294" s="18" t="str">
        <f t="array" ref="R294">if($F294="","",if($F294&lt;&gt;$F293,VLOOKUP($F294,{Index_Team!$A$2:$A$33,Index_Team!$E$2:$E$33},2,FALSE),R293))</f>
        <v/>
      </c>
      <c r="S294" s="18" t="str">
        <f t="shared" ref="S294:T294" si="303">if($F294="","",if($F294&lt;&gt;$F293,0,V293))</f>
        <v/>
      </c>
      <c r="T294" s="18" t="str">
        <f t="shared" si="303"/>
        <v/>
      </c>
      <c r="U294" s="18" t="str">
        <f t="shared" si="5"/>
        <v/>
      </c>
      <c r="V294" s="18" t="str">
        <f t="shared" si="6"/>
        <v/>
      </c>
      <c r="W294" s="18" t="str">
        <f t="shared" si="7"/>
        <v/>
      </c>
      <c r="X294" s="18" t="str">
        <f t="shared" si="8"/>
        <v/>
      </c>
      <c r="Y294" s="18" t="str">
        <f t="shared" si="9"/>
        <v/>
      </c>
      <c r="Z294" s="18" t="str">
        <f>IFERROR(__xludf.DUMMYFUNCTION("if($F294="""","""",count(filter($S$2:$S888,$S$2:$S888=$S294,$T$2:$T888=$T294,$V$2:$V888=$V294,$W$2:$W888=$W294)))"),"")</f>
        <v/>
      </c>
      <c r="AA294" s="18" t="str">
        <f>IFERROR(__xludf.DUMMYFUNCTION("if($F294="""","""",1+Z294-count(filter($S294:$S888,$S294:$S888=$S294,$T294:$T888=$T294,$V294:$V888=$V294,$W294:$W888=$W294)))"),"")</f>
        <v/>
      </c>
      <c r="AB294" s="18" t="str">
        <f>IFERROR(__xludf.DUMMYFUNCTION("if($F294="""","""",count(filter($S$2:$S888,$S$2:$S888=$S294,$T$2:$T888=$T294,$V$2:$V888=$V294,$W$2:$W888=$W294,$Q$2:$Q888=$Q294)))"),"")</f>
        <v/>
      </c>
      <c r="AC294" s="18" t="str">
        <f>IFERROR(__xludf.DUMMYFUNCTION("if($F294="""","""",1+AB294-count(filter($S294:$S888,$S294:$S888=$S294,$T294:$T888=$T294,$V294:$V888=$V294,$W294:$W888=$W294,$Q294:$Q888=$Q294)))"),"")</f>
        <v/>
      </c>
      <c r="AD294" s="18" t="str">
        <f>IFERROR(__xludf.DUMMYFUNCTION("if($F294="""","""",count(filter($S$2:$S888,$S$2:$S888=$S294,$T$2:$T888=$T294,$V$2:$V888=$V294,$W$2:$W888=$W294,$R$2:$R888=$R294)))"),"")</f>
        <v/>
      </c>
      <c r="AE294" s="18" t="str">
        <f>IFERROR(__xludf.DUMMYFUNCTION("if($F294="""","""",1+AD294-count(filter($S294:$S888,$S294:$S888=$S294,$T294:$T888=$T294,$V294:$V888=$V294,$W294:$W888=$W294,$R294:$R888=$R294)))"),"")</f>
        <v/>
      </c>
      <c r="AF294" s="18" t="str">
        <f t="shared" si="10"/>
        <v/>
      </c>
      <c r="AG294" s="18"/>
      <c r="AH294" s="18" t="str">
        <f t="shared" si="12"/>
        <v/>
      </c>
    </row>
    <row r="295">
      <c r="A295" s="29"/>
      <c r="B295" s="29"/>
      <c r="C295" s="29"/>
      <c r="D295" s="37"/>
      <c r="E295" s="29"/>
      <c r="F295" s="30"/>
      <c r="G295" s="30"/>
      <c r="H295" s="31"/>
      <c r="I295" s="30"/>
      <c r="J295" s="31"/>
      <c r="K295" s="32"/>
      <c r="L295" s="31"/>
      <c r="M295" s="31"/>
      <c r="N295" s="31"/>
      <c r="O295" s="18" t="str">
        <f t="shared" si="2"/>
        <v/>
      </c>
      <c r="P295" s="18" t="str">
        <f t="shared" si="3"/>
        <v/>
      </c>
      <c r="Q295" s="18" t="str">
        <f t="array" ref="Q295">if($F295="","",if($F295&lt;&gt;$F294,VLOOKUP($F295,{Index_Team!$A$2:$A$33,Index_Team!$D$2:$D$33},2,FALSE),Q294))</f>
        <v/>
      </c>
      <c r="R295" s="18" t="str">
        <f t="array" ref="R295">if($F295="","",if($F295&lt;&gt;$F294,VLOOKUP($F295,{Index_Team!$A$2:$A$33,Index_Team!$E$2:$E$33},2,FALSE),R294))</f>
        <v/>
      </c>
      <c r="S295" s="18" t="str">
        <f t="shared" ref="S295:T295" si="304">if($F295="","",if($F295&lt;&gt;$F294,0,V294))</f>
        <v/>
      </c>
      <c r="T295" s="18" t="str">
        <f t="shared" si="304"/>
        <v/>
      </c>
      <c r="U295" s="18" t="str">
        <f t="shared" si="5"/>
        <v/>
      </c>
      <c r="V295" s="18" t="str">
        <f t="shared" si="6"/>
        <v/>
      </c>
      <c r="W295" s="18" t="str">
        <f t="shared" si="7"/>
        <v/>
      </c>
      <c r="X295" s="18" t="str">
        <f t="shared" si="8"/>
        <v/>
      </c>
      <c r="Y295" s="18" t="str">
        <f t="shared" si="9"/>
        <v/>
      </c>
      <c r="Z295" s="18" t="str">
        <f>IFERROR(__xludf.DUMMYFUNCTION("if($F295="""","""",count(filter($S$2:$S888,$S$2:$S888=$S295,$T$2:$T888=$T295,$V$2:$V888=$V295,$W$2:$W888=$W295)))"),"")</f>
        <v/>
      </c>
      <c r="AA295" s="18" t="str">
        <f>IFERROR(__xludf.DUMMYFUNCTION("if($F295="""","""",1+Z295-count(filter($S295:$S888,$S295:$S888=$S295,$T295:$T888=$T295,$V295:$V888=$V295,$W295:$W888=$W295)))"),"")</f>
        <v/>
      </c>
      <c r="AB295" s="18" t="str">
        <f>IFERROR(__xludf.DUMMYFUNCTION("if($F295="""","""",count(filter($S$2:$S888,$S$2:$S888=$S295,$T$2:$T888=$T295,$V$2:$V888=$V295,$W$2:$W888=$W295,$Q$2:$Q888=$Q295)))"),"")</f>
        <v/>
      </c>
      <c r="AC295" s="18" t="str">
        <f>IFERROR(__xludf.DUMMYFUNCTION("if($F295="""","""",1+AB295-count(filter($S295:$S888,$S295:$S888=$S295,$T295:$T888=$T295,$V295:$V888=$V295,$W295:$W888=$W295,$Q295:$Q888=$Q295)))"),"")</f>
        <v/>
      </c>
      <c r="AD295" s="18" t="str">
        <f>IFERROR(__xludf.DUMMYFUNCTION("if($F295="""","""",count(filter($S$2:$S888,$S$2:$S888=$S295,$T$2:$T888=$T295,$V$2:$V888=$V295,$W$2:$W888=$W295,$R$2:$R888=$R295)))"),"")</f>
        <v/>
      </c>
      <c r="AE295" s="18" t="str">
        <f>IFERROR(__xludf.DUMMYFUNCTION("if($F295="""","""",1+AD295-count(filter($S295:$S888,$S295:$S888=$S295,$T295:$T888=$T295,$V295:$V888=$V295,$W295:$W888=$W295,$R295:$R888=$R295)))"),"")</f>
        <v/>
      </c>
      <c r="AF295" s="18" t="str">
        <f t="shared" si="10"/>
        <v/>
      </c>
      <c r="AG295" s="18"/>
      <c r="AH295" s="18" t="str">
        <f t="shared" si="12"/>
        <v/>
      </c>
    </row>
    <row r="296">
      <c r="A296" s="29"/>
      <c r="B296" s="29"/>
      <c r="C296" s="29"/>
      <c r="D296" s="37"/>
      <c r="E296" s="29"/>
      <c r="F296" s="30"/>
      <c r="G296" s="30"/>
      <c r="H296" s="31"/>
      <c r="I296" s="30"/>
      <c r="J296" s="31"/>
      <c r="K296" s="32"/>
      <c r="L296" s="31"/>
      <c r="M296" s="31"/>
      <c r="N296" s="31"/>
      <c r="O296" s="18" t="str">
        <f t="shared" si="2"/>
        <v/>
      </c>
      <c r="P296" s="18" t="str">
        <f t="shared" si="3"/>
        <v/>
      </c>
      <c r="Q296" s="18" t="str">
        <f t="array" ref="Q296">if($F296="","",if($F296&lt;&gt;$F295,VLOOKUP($F296,{Index_Team!$A$2:$A$33,Index_Team!$D$2:$D$33},2,FALSE),Q295))</f>
        <v/>
      </c>
      <c r="R296" s="18" t="str">
        <f t="array" ref="R296">if($F296="","",if($F296&lt;&gt;$F295,VLOOKUP($F296,{Index_Team!$A$2:$A$33,Index_Team!$E$2:$E$33},2,FALSE),R295))</f>
        <v/>
      </c>
      <c r="S296" s="18" t="str">
        <f t="shared" ref="S296:T296" si="305">if($F296="","",if($F296&lt;&gt;$F295,0,V295))</f>
        <v/>
      </c>
      <c r="T296" s="18" t="str">
        <f t="shared" si="305"/>
        <v/>
      </c>
      <c r="U296" s="18" t="str">
        <f t="shared" si="5"/>
        <v/>
      </c>
      <c r="V296" s="18" t="str">
        <f t="shared" si="6"/>
        <v/>
      </c>
      <c r="W296" s="18" t="str">
        <f t="shared" si="7"/>
        <v/>
      </c>
      <c r="X296" s="18" t="str">
        <f t="shared" si="8"/>
        <v/>
      </c>
      <c r="Y296" s="18" t="str">
        <f t="shared" si="9"/>
        <v/>
      </c>
      <c r="Z296" s="18" t="str">
        <f>IFERROR(__xludf.DUMMYFUNCTION("if($F296="""","""",count(filter($S$2:$S888,$S$2:$S888=$S296,$T$2:$T888=$T296,$V$2:$V888=$V296,$W$2:$W888=$W296)))"),"")</f>
        <v/>
      </c>
      <c r="AA296" s="18" t="str">
        <f>IFERROR(__xludf.DUMMYFUNCTION("if($F296="""","""",1+Z296-count(filter($S296:$S888,$S296:$S888=$S296,$T296:$T888=$T296,$V296:$V888=$V296,$W296:$W888=$W296)))"),"")</f>
        <v/>
      </c>
      <c r="AB296" s="18" t="str">
        <f>IFERROR(__xludf.DUMMYFUNCTION("if($F296="""","""",count(filter($S$2:$S888,$S$2:$S888=$S296,$T$2:$T888=$T296,$V$2:$V888=$V296,$W$2:$W888=$W296,$Q$2:$Q888=$Q296)))"),"")</f>
        <v/>
      </c>
      <c r="AC296" s="18" t="str">
        <f>IFERROR(__xludf.DUMMYFUNCTION("if($F296="""","""",1+AB296-count(filter($S296:$S888,$S296:$S888=$S296,$T296:$T888=$T296,$V296:$V888=$V296,$W296:$W888=$W296,$Q296:$Q888=$Q296)))"),"")</f>
        <v/>
      </c>
      <c r="AD296" s="18" t="str">
        <f>IFERROR(__xludf.DUMMYFUNCTION("if($F296="""","""",count(filter($S$2:$S888,$S$2:$S888=$S296,$T$2:$T888=$T296,$V$2:$V888=$V296,$W$2:$W888=$W296,$R$2:$R888=$R296)))"),"")</f>
        <v/>
      </c>
      <c r="AE296" s="18" t="str">
        <f>IFERROR(__xludf.DUMMYFUNCTION("if($F296="""","""",1+AD296-count(filter($S296:$S888,$S296:$S888=$S296,$T296:$T888=$T296,$V296:$V888=$V296,$W296:$W888=$W296,$R296:$R888=$R296)))"),"")</f>
        <v/>
      </c>
      <c r="AF296" s="18" t="str">
        <f t="shared" si="10"/>
        <v/>
      </c>
      <c r="AG296" s="18"/>
      <c r="AH296" s="18" t="str">
        <f t="shared" si="12"/>
        <v/>
      </c>
    </row>
    <row r="297">
      <c r="A297" s="29"/>
      <c r="B297" s="29"/>
      <c r="C297" s="29"/>
      <c r="D297" s="37"/>
      <c r="E297" s="29"/>
      <c r="F297" s="30"/>
      <c r="G297" s="30"/>
      <c r="H297" s="31"/>
      <c r="I297" s="30"/>
      <c r="J297" s="31"/>
      <c r="K297" s="32"/>
      <c r="L297" s="31"/>
      <c r="M297" s="31"/>
      <c r="N297" s="31"/>
      <c r="O297" s="18" t="str">
        <f t="shared" si="2"/>
        <v/>
      </c>
      <c r="P297" s="18" t="str">
        <f t="shared" si="3"/>
        <v/>
      </c>
      <c r="Q297" s="18" t="str">
        <f t="array" ref="Q297">if($F297="","",if($F297&lt;&gt;$F296,VLOOKUP($F297,{Index_Team!$A$2:$A$33,Index_Team!$D$2:$D$33},2,FALSE),Q296))</f>
        <v/>
      </c>
      <c r="R297" s="18" t="str">
        <f t="array" ref="R297">if($F297="","",if($F297&lt;&gt;$F296,VLOOKUP($F297,{Index_Team!$A$2:$A$33,Index_Team!$E$2:$E$33},2,FALSE),R296))</f>
        <v/>
      </c>
      <c r="S297" s="18" t="str">
        <f t="shared" ref="S297:T297" si="306">if($F297="","",if($F297&lt;&gt;$F296,0,V296))</f>
        <v/>
      </c>
      <c r="T297" s="18" t="str">
        <f t="shared" si="306"/>
        <v/>
      </c>
      <c r="U297" s="18" t="str">
        <f t="shared" si="5"/>
        <v/>
      </c>
      <c r="V297" s="18" t="str">
        <f t="shared" si="6"/>
        <v/>
      </c>
      <c r="W297" s="18" t="str">
        <f t="shared" si="7"/>
        <v/>
      </c>
      <c r="X297" s="18" t="str">
        <f t="shared" si="8"/>
        <v/>
      </c>
      <c r="Y297" s="18" t="str">
        <f t="shared" si="9"/>
        <v/>
      </c>
      <c r="Z297" s="18" t="str">
        <f>IFERROR(__xludf.DUMMYFUNCTION("if($F297="""","""",count(filter($S$2:$S888,$S$2:$S888=$S297,$T$2:$T888=$T297,$V$2:$V888=$V297,$W$2:$W888=$W297)))"),"")</f>
        <v/>
      </c>
      <c r="AA297" s="18" t="str">
        <f>IFERROR(__xludf.DUMMYFUNCTION("if($F297="""","""",1+Z297-count(filter($S297:$S888,$S297:$S888=$S297,$T297:$T888=$T297,$V297:$V888=$V297,$W297:$W888=$W297)))"),"")</f>
        <v/>
      </c>
      <c r="AB297" s="18" t="str">
        <f>IFERROR(__xludf.DUMMYFUNCTION("if($F297="""","""",count(filter($S$2:$S888,$S$2:$S888=$S297,$T$2:$T888=$T297,$V$2:$V888=$V297,$W$2:$W888=$W297,$Q$2:$Q888=$Q297)))"),"")</f>
        <v/>
      </c>
      <c r="AC297" s="18" t="str">
        <f>IFERROR(__xludf.DUMMYFUNCTION("if($F297="""","""",1+AB297-count(filter($S297:$S888,$S297:$S888=$S297,$T297:$T888=$T297,$V297:$V888=$V297,$W297:$W888=$W297,$Q297:$Q888=$Q297)))"),"")</f>
        <v/>
      </c>
      <c r="AD297" s="18" t="str">
        <f>IFERROR(__xludf.DUMMYFUNCTION("if($F297="""","""",count(filter($S$2:$S888,$S$2:$S888=$S297,$T$2:$T888=$T297,$V$2:$V888=$V297,$W$2:$W888=$W297,$R$2:$R888=$R297)))"),"")</f>
        <v/>
      </c>
      <c r="AE297" s="18" t="str">
        <f>IFERROR(__xludf.DUMMYFUNCTION("if($F297="""","""",1+AD297-count(filter($S297:$S888,$S297:$S888=$S297,$T297:$T888=$T297,$V297:$V888=$V297,$W297:$W888=$W297,$R297:$R888=$R297)))"),"")</f>
        <v/>
      </c>
      <c r="AF297" s="18" t="str">
        <f t="shared" si="10"/>
        <v/>
      </c>
      <c r="AG297" s="18"/>
      <c r="AH297" s="18" t="str">
        <f t="shared" si="12"/>
        <v/>
      </c>
    </row>
    <row r="298">
      <c r="A298" s="29"/>
      <c r="B298" s="29"/>
      <c r="C298" s="29"/>
      <c r="D298" s="37"/>
      <c r="E298" s="29"/>
      <c r="F298" s="30"/>
      <c r="G298" s="30"/>
      <c r="H298" s="31"/>
      <c r="I298" s="30"/>
      <c r="J298" s="31"/>
      <c r="K298" s="32"/>
      <c r="L298" s="31"/>
      <c r="M298" s="31"/>
      <c r="N298" s="31"/>
      <c r="O298" s="18" t="str">
        <f t="shared" si="2"/>
        <v/>
      </c>
      <c r="P298" s="18" t="str">
        <f t="shared" si="3"/>
        <v/>
      </c>
      <c r="Q298" s="18" t="str">
        <f t="array" ref="Q298">if($F298="","",if($F298&lt;&gt;$F297,VLOOKUP($F298,{Index_Team!$A$2:$A$33,Index_Team!$D$2:$D$33},2,FALSE),Q297))</f>
        <v/>
      </c>
      <c r="R298" s="18" t="str">
        <f t="array" ref="R298">if($F298="","",if($F298&lt;&gt;$F297,VLOOKUP($F298,{Index_Team!$A$2:$A$33,Index_Team!$E$2:$E$33},2,FALSE),R297))</f>
        <v/>
      </c>
      <c r="S298" s="18" t="str">
        <f t="shared" ref="S298:T298" si="307">if($F298="","",if($F298&lt;&gt;$F297,0,V297))</f>
        <v/>
      </c>
      <c r="T298" s="18" t="str">
        <f t="shared" si="307"/>
        <v/>
      </c>
      <c r="U298" s="18" t="str">
        <f t="shared" si="5"/>
        <v/>
      </c>
      <c r="V298" s="18" t="str">
        <f t="shared" si="6"/>
        <v/>
      </c>
      <c r="W298" s="18" t="str">
        <f t="shared" si="7"/>
        <v/>
      </c>
      <c r="X298" s="18" t="str">
        <f t="shared" si="8"/>
        <v/>
      </c>
      <c r="Y298" s="18" t="str">
        <f t="shared" si="9"/>
        <v/>
      </c>
      <c r="Z298" s="18" t="str">
        <f>IFERROR(__xludf.DUMMYFUNCTION("if($F298="""","""",count(filter($S$2:$S888,$S$2:$S888=$S298,$T$2:$T888=$T298,$V$2:$V888=$V298,$W$2:$W888=$W298)))"),"")</f>
        <v/>
      </c>
      <c r="AA298" s="18" t="str">
        <f>IFERROR(__xludf.DUMMYFUNCTION("if($F298="""","""",1+Z298-count(filter($S298:$S888,$S298:$S888=$S298,$T298:$T888=$T298,$V298:$V888=$V298,$W298:$W888=$W298)))"),"")</f>
        <v/>
      </c>
      <c r="AB298" s="18" t="str">
        <f>IFERROR(__xludf.DUMMYFUNCTION("if($F298="""","""",count(filter($S$2:$S888,$S$2:$S888=$S298,$T$2:$T888=$T298,$V$2:$V888=$V298,$W$2:$W888=$W298,$Q$2:$Q888=$Q298)))"),"")</f>
        <v/>
      </c>
      <c r="AC298" s="18" t="str">
        <f>IFERROR(__xludf.DUMMYFUNCTION("if($F298="""","""",1+AB298-count(filter($S298:$S888,$S298:$S888=$S298,$T298:$T888=$T298,$V298:$V888=$V298,$W298:$W888=$W298,$Q298:$Q888=$Q298)))"),"")</f>
        <v/>
      </c>
      <c r="AD298" s="18" t="str">
        <f>IFERROR(__xludf.DUMMYFUNCTION("if($F298="""","""",count(filter($S$2:$S888,$S$2:$S888=$S298,$T$2:$T888=$T298,$V$2:$V888=$V298,$W$2:$W888=$W298,$R$2:$R888=$R298)))"),"")</f>
        <v/>
      </c>
      <c r="AE298" s="18" t="str">
        <f>IFERROR(__xludf.DUMMYFUNCTION("if($F298="""","""",1+AD298-count(filter($S298:$S888,$S298:$S888=$S298,$T298:$T888=$T298,$V298:$V888=$V298,$W298:$W888=$W298,$R298:$R888=$R298)))"),"")</f>
        <v/>
      </c>
      <c r="AF298" s="18" t="str">
        <f t="shared" si="10"/>
        <v/>
      </c>
      <c r="AG298" s="18"/>
      <c r="AH298" s="18" t="str">
        <f t="shared" si="12"/>
        <v/>
      </c>
    </row>
    <row r="299">
      <c r="A299" s="29"/>
      <c r="B299" s="29"/>
      <c r="C299" s="29"/>
      <c r="D299" s="37"/>
      <c r="E299" s="29"/>
      <c r="F299" s="30"/>
      <c r="G299" s="30"/>
      <c r="H299" s="31"/>
      <c r="I299" s="30"/>
      <c r="J299" s="31"/>
      <c r="K299" s="32"/>
      <c r="L299" s="31"/>
      <c r="M299" s="31"/>
      <c r="N299" s="31"/>
      <c r="O299" s="18" t="str">
        <f t="shared" si="2"/>
        <v/>
      </c>
      <c r="P299" s="18" t="str">
        <f t="shared" si="3"/>
        <v/>
      </c>
      <c r="Q299" s="18" t="str">
        <f t="array" ref="Q299">if($F299="","",if($F299&lt;&gt;$F298,VLOOKUP($F299,{Index_Team!$A$2:$A$33,Index_Team!$D$2:$D$33},2,FALSE),Q298))</f>
        <v/>
      </c>
      <c r="R299" s="18" t="str">
        <f t="array" ref="R299">if($F299="","",if($F299&lt;&gt;$F298,VLOOKUP($F299,{Index_Team!$A$2:$A$33,Index_Team!$E$2:$E$33},2,FALSE),R298))</f>
        <v/>
      </c>
      <c r="S299" s="18" t="str">
        <f t="shared" ref="S299:T299" si="308">if($F299="","",if($F299&lt;&gt;$F298,0,V298))</f>
        <v/>
      </c>
      <c r="T299" s="18" t="str">
        <f t="shared" si="308"/>
        <v/>
      </c>
      <c r="U299" s="18" t="str">
        <f t="shared" si="5"/>
        <v/>
      </c>
      <c r="V299" s="18" t="str">
        <f t="shared" si="6"/>
        <v/>
      </c>
      <c r="W299" s="18" t="str">
        <f t="shared" si="7"/>
        <v/>
      </c>
      <c r="X299" s="18" t="str">
        <f t="shared" si="8"/>
        <v/>
      </c>
      <c r="Y299" s="18" t="str">
        <f t="shared" si="9"/>
        <v/>
      </c>
      <c r="Z299" s="18" t="str">
        <f>IFERROR(__xludf.DUMMYFUNCTION("if($F299="""","""",count(filter($S$2:$S888,$S$2:$S888=$S299,$T$2:$T888=$T299,$V$2:$V888=$V299,$W$2:$W888=$W299)))"),"")</f>
        <v/>
      </c>
      <c r="AA299" s="18" t="str">
        <f>IFERROR(__xludf.DUMMYFUNCTION("if($F299="""","""",1+Z299-count(filter($S299:$S888,$S299:$S888=$S299,$T299:$T888=$T299,$V299:$V888=$V299,$W299:$W888=$W299)))"),"")</f>
        <v/>
      </c>
      <c r="AB299" s="18" t="str">
        <f>IFERROR(__xludf.DUMMYFUNCTION("if($F299="""","""",count(filter($S$2:$S888,$S$2:$S888=$S299,$T$2:$T888=$T299,$V$2:$V888=$V299,$W$2:$W888=$W299,$Q$2:$Q888=$Q299)))"),"")</f>
        <v/>
      </c>
      <c r="AC299" s="18" t="str">
        <f>IFERROR(__xludf.DUMMYFUNCTION("if($F299="""","""",1+AB299-count(filter($S299:$S888,$S299:$S888=$S299,$T299:$T888=$T299,$V299:$V888=$V299,$W299:$W888=$W299,$Q299:$Q888=$Q299)))"),"")</f>
        <v/>
      </c>
      <c r="AD299" s="18" t="str">
        <f>IFERROR(__xludf.DUMMYFUNCTION("if($F299="""","""",count(filter($S$2:$S888,$S$2:$S888=$S299,$T$2:$T888=$T299,$V$2:$V888=$V299,$W$2:$W888=$W299,$R$2:$R888=$R299)))"),"")</f>
        <v/>
      </c>
      <c r="AE299" s="18" t="str">
        <f>IFERROR(__xludf.DUMMYFUNCTION("if($F299="""","""",1+AD299-count(filter($S299:$S888,$S299:$S888=$S299,$T299:$T888=$T299,$V299:$V888=$V299,$W299:$W888=$W299,$R299:$R888=$R299)))"),"")</f>
        <v/>
      </c>
      <c r="AF299" s="18" t="str">
        <f t="shared" si="10"/>
        <v/>
      </c>
      <c r="AG299" s="18"/>
      <c r="AH299" s="18" t="str">
        <f t="shared" si="12"/>
        <v/>
      </c>
    </row>
    <row r="300">
      <c r="A300" s="29"/>
      <c r="B300" s="29"/>
      <c r="C300" s="29"/>
      <c r="D300" s="37"/>
      <c r="E300" s="29"/>
      <c r="F300" s="30"/>
      <c r="G300" s="30"/>
      <c r="H300" s="31"/>
      <c r="I300" s="30"/>
      <c r="J300" s="31"/>
      <c r="K300" s="32"/>
      <c r="L300" s="31"/>
      <c r="M300" s="31"/>
      <c r="N300" s="31"/>
      <c r="O300" s="18" t="str">
        <f t="shared" si="2"/>
        <v/>
      </c>
      <c r="P300" s="18" t="str">
        <f t="shared" si="3"/>
        <v/>
      </c>
      <c r="Q300" s="18" t="str">
        <f t="array" ref="Q300">if($F300="","",if($F300&lt;&gt;$F299,VLOOKUP($F300,{Index_Team!$A$2:$A$33,Index_Team!$D$2:$D$33},2,FALSE),Q299))</f>
        <v/>
      </c>
      <c r="R300" s="18" t="str">
        <f t="array" ref="R300">if($F300="","",if($F300&lt;&gt;$F299,VLOOKUP($F300,{Index_Team!$A$2:$A$33,Index_Team!$E$2:$E$33},2,FALSE),R299))</f>
        <v/>
      </c>
      <c r="S300" s="18" t="str">
        <f t="shared" ref="S300:T300" si="309">if($F300="","",if($F300&lt;&gt;$F299,0,V299))</f>
        <v/>
      </c>
      <c r="T300" s="18" t="str">
        <f t="shared" si="309"/>
        <v/>
      </c>
      <c r="U300" s="18" t="str">
        <f t="shared" si="5"/>
        <v/>
      </c>
      <c r="V300" s="18" t="str">
        <f t="shared" si="6"/>
        <v/>
      </c>
      <c r="W300" s="18" t="str">
        <f t="shared" si="7"/>
        <v/>
      </c>
      <c r="X300" s="18" t="str">
        <f t="shared" si="8"/>
        <v/>
      </c>
      <c r="Y300" s="18" t="str">
        <f t="shared" si="9"/>
        <v/>
      </c>
      <c r="Z300" s="18" t="str">
        <f>IFERROR(__xludf.DUMMYFUNCTION("if($F300="""","""",count(filter($S$2:$S888,$S$2:$S888=$S300,$T$2:$T888=$T300,$V$2:$V888=$V300,$W$2:$W888=$W300)))"),"")</f>
        <v/>
      </c>
      <c r="AA300" s="18" t="str">
        <f>IFERROR(__xludf.DUMMYFUNCTION("if($F300="""","""",1+Z300-count(filter($S300:$S888,$S300:$S888=$S300,$T300:$T888=$T300,$V300:$V888=$V300,$W300:$W888=$W300)))"),"")</f>
        <v/>
      </c>
      <c r="AB300" s="18" t="str">
        <f>IFERROR(__xludf.DUMMYFUNCTION("if($F300="""","""",count(filter($S$2:$S888,$S$2:$S888=$S300,$T$2:$T888=$T300,$V$2:$V888=$V300,$W$2:$W888=$W300,$Q$2:$Q888=$Q300)))"),"")</f>
        <v/>
      </c>
      <c r="AC300" s="18" t="str">
        <f>IFERROR(__xludf.DUMMYFUNCTION("if($F300="""","""",1+AB300-count(filter($S300:$S888,$S300:$S888=$S300,$T300:$T888=$T300,$V300:$V888=$V300,$W300:$W888=$W300,$Q300:$Q888=$Q300)))"),"")</f>
        <v/>
      </c>
      <c r="AD300" s="18" t="str">
        <f>IFERROR(__xludf.DUMMYFUNCTION("if($F300="""","""",count(filter($S$2:$S888,$S$2:$S888=$S300,$T$2:$T888=$T300,$V$2:$V888=$V300,$W$2:$W888=$W300,$R$2:$R888=$R300)))"),"")</f>
        <v/>
      </c>
      <c r="AE300" s="18" t="str">
        <f>IFERROR(__xludf.DUMMYFUNCTION("if($F300="""","""",1+AD300-count(filter($S300:$S888,$S300:$S888=$S300,$T300:$T888=$T300,$V300:$V888=$V300,$W300:$W888=$W300,$R300:$R888=$R300)))"),"")</f>
        <v/>
      </c>
      <c r="AF300" s="18" t="str">
        <f t="shared" si="10"/>
        <v/>
      </c>
      <c r="AG300" s="18"/>
      <c r="AH300" s="18" t="str">
        <f t="shared" si="12"/>
        <v/>
      </c>
    </row>
    <row r="301">
      <c r="A301" s="29"/>
      <c r="B301" s="29"/>
      <c r="C301" s="29"/>
      <c r="D301" s="37"/>
      <c r="E301" s="29"/>
      <c r="F301" s="30"/>
      <c r="G301" s="30"/>
      <c r="H301" s="31"/>
      <c r="I301" s="30"/>
      <c r="J301" s="31"/>
      <c r="K301" s="32"/>
      <c r="L301" s="31"/>
      <c r="M301" s="31"/>
      <c r="N301" s="31"/>
      <c r="O301" s="18" t="str">
        <f t="shared" si="2"/>
        <v/>
      </c>
      <c r="P301" s="18" t="str">
        <f t="shared" si="3"/>
        <v/>
      </c>
      <c r="Q301" s="18" t="str">
        <f t="array" ref="Q301">if($F301="","",if($F301&lt;&gt;$F300,VLOOKUP($F301,{Index_Team!$A$2:$A$33,Index_Team!$D$2:$D$33},2,FALSE),Q300))</f>
        <v/>
      </c>
      <c r="R301" s="18" t="str">
        <f t="array" ref="R301">if($F301="","",if($F301&lt;&gt;$F300,VLOOKUP($F301,{Index_Team!$A$2:$A$33,Index_Team!$E$2:$E$33},2,FALSE),R300))</f>
        <v/>
      </c>
      <c r="S301" s="18" t="str">
        <f t="shared" ref="S301:T301" si="310">if($F301="","",if($F301&lt;&gt;$F300,0,V300))</f>
        <v/>
      </c>
      <c r="T301" s="18" t="str">
        <f t="shared" si="310"/>
        <v/>
      </c>
      <c r="U301" s="18" t="str">
        <f t="shared" si="5"/>
        <v/>
      </c>
      <c r="V301" s="18" t="str">
        <f t="shared" si="6"/>
        <v/>
      </c>
      <c r="W301" s="18" t="str">
        <f t="shared" si="7"/>
        <v/>
      </c>
      <c r="X301" s="18" t="str">
        <f t="shared" si="8"/>
        <v/>
      </c>
      <c r="Y301" s="18" t="str">
        <f t="shared" si="9"/>
        <v/>
      </c>
      <c r="Z301" s="18" t="str">
        <f>IFERROR(__xludf.DUMMYFUNCTION("if($F301="""","""",count(filter($S$2:$S888,$S$2:$S888=$S301,$T$2:$T888=$T301,$V$2:$V888=$V301,$W$2:$W888=$W301)))"),"")</f>
        <v/>
      </c>
      <c r="AA301" s="18" t="str">
        <f>IFERROR(__xludf.DUMMYFUNCTION("if($F301="""","""",1+Z301-count(filter($S301:$S888,$S301:$S888=$S301,$T301:$T888=$T301,$V301:$V888=$V301,$W301:$W888=$W301)))"),"")</f>
        <v/>
      </c>
      <c r="AB301" s="18" t="str">
        <f>IFERROR(__xludf.DUMMYFUNCTION("if($F301="""","""",count(filter($S$2:$S888,$S$2:$S888=$S301,$T$2:$T888=$T301,$V$2:$V888=$V301,$W$2:$W888=$W301,$Q$2:$Q888=$Q301)))"),"")</f>
        <v/>
      </c>
      <c r="AC301" s="18" t="str">
        <f>IFERROR(__xludf.DUMMYFUNCTION("if($F301="""","""",1+AB301-count(filter($S301:$S888,$S301:$S888=$S301,$T301:$T888=$T301,$V301:$V888=$V301,$W301:$W888=$W301,$Q301:$Q888=$Q301)))"),"")</f>
        <v/>
      </c>
      <c r="AD301" s="18" t="str">
        <f>IFERROR(__xludf.DUMMYFUNCTION("if($F301="""","""",count(filter($S$2:$S888,$S$2:$S888=$S301,$T$2:$T888=$T301,$V$2:$V888=$V301,$W$2:$W888=$W301,$R$2:$R888=$R301)))"),"")</f>
        <v/>
      </c>
      <c r="AE301" s="18" t="str">
        <f>IFERROR(__xludf.DUMMYFUNCTION("if($F301="""","""",1+AD301-count(filter($S301:$S888,$S301:$S888=$S301,$T301:$T888=$T301,$V301:$V888=$V301,$W301:$W888=$W301,$R301:$R888=$R301)))"),"")</f>
        <v/>
      </c>
      <c r="AF301" s="18" t="str">
        <f t="shared" si="10"/>
        <v/>
      </c>
      <c r="AG301" s="18"/>
      <c r="AH301" s="18" t="str">
        <f t="shared" si="12"/>
        <v/>
      </c>
    </row>
    <row r="302">
      <c r="A302" s="29"/>
      <c r="B302" s="29"/>
      <c r="C302" s="29"/>
      <c r="D302" s="37"/>
      <c r="E302" s="29"/>
      <c r="F302" s="30"/>
      <c r="G302" s="30"/>
      <c r="H302" s="31"/>
      <c r="I302" s="30"/>
      <c r="J302" s="31"/>
      <c r="K302" s="32"/>
      <c r="L302" s="31"/>
      <c r="M302" s="31"/>
      <c r="N302" s="31"/>
      <c r="O302" s="18" t="str">
        <f t="shared" si="2"/>
        <v/>
      </c>
      <c r="P302" s="18" t="str">
        <f t="shared" si="3"/>
        <v/>
      </c>
      <c r="Q302" s="18" t="str">
        <f t="array" ref="Q302">if($F302="","",if($F302&lt;&gt;$F301,VLOOKUP($F302,{Index_Team!$A$2:$A$33,Index_Team!$D$2:$D$33},2,FALSE),Q301))</f>
        <v/>
      </c>
      <c r="R302" s="18" t="str">
        <f t="array" ref="R302">if($F302="","",if($F302&lt;&gt;$F301,VLOOKUP($F302,{Index_Team!$A$2:$A$33,Index_Team!$E$2:$E$33},2,FALSE),R301))</f>
        <v/>
      </c>
      <c r="S302" s="18" t="str">
        <f t="shared" ref="S302:T302" si="311">if($F302="","",if($F302&lt;&gt;$F301,0,V301))</f>
        <v/>
      </c>
      <c r="T302" s="18" t="str">
        <f t="shared" si="311"/>
        <v/>
      </c>
      <c r="U302" s="18" t="str">
        <f t="shared" si="5"/>
        <v/>
      </c>
      <c r="V302" s="18" t="str">
        <f t="shared" si="6"/>
        <v/>
      </c>
      <c r="W302" s="18" t="str">
        <f t="shared" si="7"/>
        <v/>
      </c>
      <c r="X302" s="18" t="str">
        <f t="shared" si="8"/>
        <v/>
      </c>
      <c r="Y302" s="18" t="str">
        <f t="shared" si="9"/>
        <v/>
      </c>
      <c r="Z302" s="18" t="str">
        <f>IFERROR(__xludf.DUMMYFUNCTION("if($F302="""","""",count(filter($S$2:$S888,$S$2:$S888=$S302,$T$2:$T888=$T302,$V$2:$V888=$V302,$W$2:$W888=$W302)))"),"")</f>
        <v/>
      </c>
      <c r="AA302" s="18" t="str">
        <f>IFERROR(__xludf.DUMMYFUNCTION("if($F302="""","""",1+Z302-count(filter($S302:$S888,$S302:$S888=$S302,$T302:$T888=$T302,$V302:$V888=$V302,$W302:$W888=$W302)))"),"")</f>
        <v/>
      </c>
      <c r="AB302" s="18" t="str">
        <f>IFERROR(__xludf.DUMMYFUNCTION("if($F302="""","""",count(filter($S$2:$S888,$S$2:$S888=$S302,$T$2:$T888=$T302,$V$2:$V888=$V302,$W$2:$W888=$W302,$Q$2:$Q888=$Q302)))"),"")</f>
        <v/>
      </c>
      <c r="AC302" s="18" t="str">
        <f>IFERROR(__xludf.DUMMYFUNCTION("if($F302="""","""",1+AB302-count(filter($S302:$S888,$S302:$S888=$S302,$T302:$T888=$T302,$V302:$V888=$V302,$W302:$W888=$W302,$Q302:$Q888=$Q302)))"),"")</f>
        <v/>
      </c>
      <c r="AD302" s="18" t="str">
        <f>IFERROR(__xludf.DUMMYFUNCTION("if($F302="""","""",count(filter($S$2:$S888,$S$2:$S888=$S302,$T$2:$T888=$T302,$V$2:$V888=$V302,$W$2:$W888=$W302,$R$2:$R888=$R302)))"),"")</f>
        <v/>
      </c>
      <c r="AE302" s="18" t="str">
        <f>IFERROR(__xludf.DUMMYFUNCTION("if($F302="""","""",1+AD302-count(filter($S302:$S888,$S302:$S888=$S302,$T302:$T888=$T302,$V302:$V888=$V302,$W302:$W888=$W302,$R302:$R888=$R302)))"),"")</f>
        <v/>
      </c>
      <c r="AF302" s="18" t="str">
        <f t="shared" si="10"/>
        <v/>
      </c>
      <c r="AG302" s="18"/>
      <c r="AH302" s="18" t="str">
        <f t="shared" si="12"/>
        <v/>
      </c>
    </row>
    <row r="303">
      <c r="A303" s="29"/>
      <c r="B303" s="29"/>
      <c r="C303" s="29"/>
      <c r="D303" s="37"/>
      <c r="E303" s="29"/>
      <c r="F303" s="30"/>
      <c r="G303" s="30"/>
      <c r="H303" s="31"/>
      <c r="I303" s="30"/>
      <c r="J303" s="31"/>
      <c r="K303" s="32"/>
      <c r="L303" s="31"/>
      <c r="M303" s="31"/>
      <c r="N303" s="31"/>
      <c r="O303" s="18" t="str">
        <f t="shared" si="2"/>
        <v/>
      </c>
      <c r="P303" s="18" t="str">
        <f t="shared" si="3"/>
        <v/>
      </c>
      <c r="Q303" s="18" t="str">
        <f t="array" ref="Q303">if($F303="","",if($F303&lt;&gt;$F302,VLOOKUP($F303,{Index_Team!$A$2:$A$33,Index_Team!$D$2:$D$33},2,FALSE),Q302))</f>
        <v/>
      </c>
      <c r="R303" s="18" t="str">
        <f t="array" ref="R303">if($F303="","",if($F303&lt;&gt;$F302,VLOOKUP($F303,{Index_Team!$A$2:$A$33,Index_Team!$E$2:$E$33},2,FALSE),R302))</f>
        <v/>
      </c>
      <c r="S303" s="18" t="str">
        <f t="shared" ref="S303:T303" si="312">if($F303="","",if($F303&lt;&gt;$F302,0,V302))</f>
        <v/>
      </c>
      <c r="T303" s="18" t="str">
        <f t="shared" si="312"/>
        <v/>
      </c>
      <c r="U303" s="18" t="str">
        <f t="shared" si="5"/>
        <v/>
      </c>
      <c r="V303" s="18" t="str">
        <f t="shared" si="6"/>
        <v/>
      </c>
      <c r="W303" s="18" t="str">
        <f t="shared" si="7"/>
        <v/>
      </c>
      <c r="X303" s="18" t="str">
        <f t="shared" si="8"/>
        <v/>
      </c>
      <c r="Y303" s="18" t="str">
        <f t="shared" si="9"/>
        <v/>
      </c>
      <c r="Z303" s="18" t="str">
        <f>IFERROR(__xludf.DUMMYFUNCTION("if($F303="""","""",count(filter($S$2:$S888,$S$2:$S888=$S303,$T$2:$T888=$T303,$V$2:$V888=$V303,$W$2:$W888=$W303)))"),"")</f>
        <v/>
      </c>
      <c r="AA303" s="18" t="str">
        <f>IFERROR(__xludf.DUMMYFUNCTION("if($F303="""","""",1+Z303-count(filter($S303:$S888,$S303:$S888=$S303,$T303:$T888=$T303,$V303:$V888=$V303,$W303:$W888=$W303)))"),"")</f>
        <v/>
      </c>
      <c r="AB303" s="18" t="str">
        <f>IFERROR(__xludf.DUMMYFUNCTION("if($F303="""","""",count(filter($S$2:$S888,$S$2:$S888=$S303,$T$2:$T888=$T303,$V$2:$V888=$V303,$W$2:$W888=$W303,$Q$2:$Q888=$Q303)))"),"")</f>
        <v/>
      </c>
      <c r="AC303" s="18" t="str">
        <f>IFERROR(__xludf.DUMMYFUNCTION("if($F303="""","""",1+AB303-count(filter($S303:$S888,$S303:$S888=$S303,$T303:$T888=$T303,$V303:$V888=$V303,$W303:$W888=$W303,$Q303:$Q888=$Q303)))"),"")</f>
        <v/>
      </c>
      <c r="AD303" s="18" t="str">
        <f>IFERROR(__xludf.DUMMYFUNCTION("if($F303="""","""",count(filter($S$2:$S888,$S$2:$S888=$S303,$T$2:$T888=$T303,$V$2:$V888=$V303,$W$2:$W888=$W303,$R$2:$R888=$R303)))"),"")</f>
        <v/>
      </c>
      <c r="AE303" s="18" t="str">
        <f>IFERROR(__xludf.DUMMYFUNCTION("if($F303="""","""",1+AD303-count(filter($S303:$S888,$S303:$S888=$S303,$T303:$T888=$T303,$V303:$V888=$V303,$W303:$W888=$W303,$R303:$R888=$R303)))"),"")</f>
        <v/>
      </c>
      <c r="AF303" s="18" t="str">
        <f t="shared" si="10"/>
        <v/>
      </c>
      <c r="AG303" s="18"/>
      <c r="AH303" s="18" t="str">
        <f t="shared" si="12"/>
        <v/>
      </c>
    </row>
    <row r="304">
      <c r="A304" s="29"/>
      <c r="B304" s="29"/>
      <c r="C304" s="29"/>
      <c r="D304" s="37"/>
      <c r="E304" s="29"/>
      <c r="F304" s="30"/>
      <c r="G304" s="30"/>
      <c r="H304" s="31"/>
      <c r="I304" s="30"/>
      <c r="J304" s="31"/>
      <c r="K304" s="32"/>
      <c r="L304" s="31"/>
      <c r="M304" s="31"/>
      <c r="N304" s="31"/>
      <c r="O304" s="18" t="str">
        <f t="shared" si="2"/>
        <v/>
      </c>
      <c r="P304" s="18" t="str">
        <f t="shared" si="3"/>
        <v/>
      </c>
      <c r="Q304" s="18" t="str">
        <f t="array" ref="Q304">if($F304="","",if($F304&lt;&gt;$F303,VLOOKUP($F304,{Index_Team!$A$2:$A$33,Index_Team!$D$2:$D$33},2,FALSE),Q303))</f>
        <v/>
      </c>
      <c r="R304" s="18" t="str">
        <f t="array" ref="R304">if($F304="","",if($F304&lt;&gt;$F303,VLOOKUP($F304,{Index_Team!$A$2:$A$33,Index_Team!$E$2:$E$33},2,FALSE),R303))</f>
        <v/>
      </c>
      <c r="S304" s="18" t="str">
        <f t="shared" ref="S304:T304" si="313">if($F304="","",if($F304&lt;&gt;$F303,0,V303))</f>
        <v/>
      </c>
      <c r="T304" s="18" t="str">
        <f t="shared" si="313"/>
        <v/>
      </c>
      <c r="U304" s="18" t="str">
        <f t="shared" si="5"/>
        <v/>
      </c>
      <c r="V304" s="18" t="str">
        <f t="shared" si="6"/>
        <v/>
      </c>
      <c r="W304" s="18" t="str">
        <f t="shared" si="7"/>
        <v/>
      </c>
      <c r="X304" s="18" t="str">
        <f t="shared" si="8"/>
        <v/>
      </c>
      <c r="Y304" s="18" t="str">
        <f t="shared" si="9"/>
        <v/>
      </c>
      <c r="Z304" s="18" t="str">
        <f>IFERROR(__xludf.DUMMYFUNCTION("if($F304="""","""",count(filter($S$2:$S888,$S$2:$S888=$S304,$T$2:$T888=$T304,$V$2:$V888=$V304,$W$2:$W888=$W304)))"),"")</f>
        <v/>
      </c>
      <c r="AA304" s="18" t="str">
        <f>IFERROR(__xludf.DUMMYFUNCTION("if($F304="""","""",1+Z304-count(filter($S304:$S888,$S304:$S888=$S304,$T304:$T888=$T304,$V304:$V888=$V304,$W304:$W888=$W304)))"),"")</f>
        <v/>
      </c>
      <c r="AB304" s="18" t="str">
        <f>IFERROR(__xludf.DUMMYFUNCTION("if($F304="""","""",count(filter($S$2:$S888,$S$2:$S888=$S304,$T$2:$T888=$T304,$V$2:$V888=$V304,$W$2:$W888=$W304,$Q$2:$Q888=$Q304)))"),"")</f>
        <v/>
      </c>
      <c r="AC304" s="18" t="str">
        <f>IFERROR(__xludf.DUMMYFUNCTION("if($F304="""","""",1+AB304-count(filter($S304:$S888,$S304:$S888=$S304,$T304:$T888=$T304,$V304:$V888=$V304,$W304:$W888=$W304,$Q304:$Q888=$Q304)))"),"")</f>
        <v/>
      </c>
      <c r="AD304" s="18" t="str">
        <f>IFERROR(__xludf.DUMMYFUNCTION("if($F304="""","""",count(filter($S$2:$S888,$S$2:$S888=$S304,$T$2:$T888=$T304,$V$2:$V888=$V304,$W$2:$W888=$W304,$R$2:$R888=$R304)))"),"")</f>
        <v/>
      </c>
      <c r="AE304" s="18" t="str">
        <f>IFERROR(__xludf.DUMMYFUNCTION("if($F304="""","""",1+AD304-count(filter($S304:$S888,$S304:$S888=$S304,$T304:$T888=$T304,$V304:$V888=$V304,$W304:$W888=$W304,$R304:$R888=$R304)))"),"")</f>
        <v/>
      </c>
      <c r="AF304" s="18" t="str">
        <f t="shared" si="10"/>
        <v/>
      </c>
      <c r="AG304" s="18"/>
      <c r="AH304" s="18" t="str">
        <f t="shared" si="12"/>
        <v/>
      </c>
    </row>
    <row r="305">
      <c r="A305" s="29"/>
      <c r="B305" s="29"/>
      <c r="C305" s="29"/>
      <c r="D305" s="37"/>
      <c r="E305" s="29"/>
      <c r="F305" s="32"/>
      <c r="G305" s="32"/>
      <c r="H305" s="38"/>
      <c r="I305" s="32"/>
      <c r="J305" s="38"/>
      <c r="K305" s="32"/>
      <c r="L305" s="38"/>
      <c r="M305" s="31"/>
      <c r="N305" s="31"/>
      <c r="O305" s="18" t="str">
        <f t="shared" si="2"/>
        <v/>
      </c>
      <c r="P305" s="18" t="str">
        <f t="shared" si="3"/>
        <v/>
      </c>
      <c r="Q305" s="18" t="str">
        <f t="array" ref="Q305">if($F305="","",if($F305&lt;&gt;$F304,VLOOKUP($F305,{Index_Team!$A$2:$A$33,Index_Team!$D$2:$D$33},2,FALSE),Q304))</f>
        <v/>
      </c>
      <c r="R305" s="18" t="str">
        <f t="array" ref="R305">if($F305="","",if($F305&lt;&gt;$F304,VLOOKUP($F305,{Index_Team!$A$2:$A$33,Index_Team!$E$2:$E$33},2,FALSE),R304))</f>
        <v/>
      </c>
      <c r="S305" s="18" t="str">
        <f t="shared" ref="S305:T305" si="314">if($F305="","",if($F305&lt;&gt;$F304,0,V304))</f>
        <v/>
      </c>
      <c r="T305" s="18" t="str">
        <f t="shared" si="314"/>
        <v/>
      </c>
      <c r="U305" s="18" t="str">
        <f t="shared" si="5"/>
        <v/>
      </c>
      <c r="V305" s="18" t="str">
        <f t="shared" si="6"/>
        <v/>
      </c>
      <c r="W305" s="18" t="str">
        <f t="shared" si="7"/>
        <v/>
      </c>
      <c r="X305" s="18" t="str">
        <f t="shared" si="8"/>
        <v/>
      </c>
      <c r="Y305" s="18" t="str">
        <f t="shared" si="9"/>
        <v/>
      </c>
      <c r="Z305" s="18" t="str">
        <f>IFERROR(__xludf.DUMMYFUNCTION("if($F305="""","""",count(filter($S$2:$S888,$S$2:$S888=$S305,$T$2:$T888=$T305,$V$2:$V888=$V305,$W$2:$W888=$W305)))"),"")</f>
        <v/>
      </c>
      <c r="AA305" s="18" t="str">
        <f>IFERROR(__xludf.DUMMYFUNCTION("if($F305="""","""",1+Z305-count(filter($S305:$S888,$S305:$S888=$S305,$T305:$T888=$T305,$V305:$V888=$V305,$W305:$W888=$W305)))"),"")</f>
        <v/>
      </c>
      <c r="AB305" s="18" t="str">
        <f>IFERROR(__xludf.DUMMYFUNCTION("if($F305="""","""",count(filter($S$2:$S888,$S$2:$S888=$S305,$T$2:$T888=$T305,$V$2:$V888=$V305,$W$2:$W888=$W305,$Q$2:$Q888=$Q305)))"),"")</f>
        <v/>
      </c>
      <c r="AC305" s="18" t="str">
        <f>IFERROR(__xludf.DUMMYFUNCTION("if($F305="""","""",1+AB305-count(filter($S305:$S888,$S305:$S888=$S305,$T305:$T888=$T305,$V305:$V888=$V305,$W305:$W888=$W305,$Q305:$Q888=$Q305)))"),"")</f>
        <v/>
      </c>
      <c r="AD305" s="18" t="str">
        <f>IFERROR(__xludf.DUMMYFUNCTION("if($F305="""","""",count(filter($S$2:$S888,$S$2:$S888=$S305,$T$2:$T888=$T305,$V$2:$V888=$V305,$W$2:$W888=$W305,$R$2:$R888=$R305)))"),"")</f>
        <v/>
      </c>
      <c r="AE305" s="18" t="str">
        <f>IFERROR(__xludf.DUMMYFUNCTION("if($F305="""","""",1+AD305-count(filter($S305:$S888,$S305:$S888=$S305,$T305:$T888=$T305,$V305:$V888=$V305,$W305:$W888=$W305,$R305:$R888=$R305)))"),"")</f>
        <v/>
      </c>
      <c r="AF305" s="18" t="str">
        <f t="shared" si="10"/>
        <v/>
      </c>
      <c r="AG305" s="18"/>
      <c r="AH305" s="18" t="str">
        <f t="shared" si="12"/>
        <v/>
      </c>
    </row>
    <row r="306">
      <c r="A306" s="29"/>
      <c r="B306" s="29"/>
      <c r="C306" s="29"/>
      <c r="D306" s="37"/>
      <c r="E306" s="29"/>
      <c r="F306" s="30"/>
      <c r="G306" s="30"/>
      <c r="H306" s="31"/>
      <c r="I306" s="30"/>
      <c r="J306" s="31"/>
      <c r="K306" s="32"/>
      <c r="L306" s="31"/>
      <c r="M306" s="31"/>
      <c r="N306" s="31"/>
      <c r="O306" s="18" t="str">
        <f t="shared" si="2"/>
        <v/>
      </c>
      <c r="P306" s="18" t="str">
        <f t="shared" si="3"/>
        <v/>
      </c>
      <c r="Q306" s="18" t="str">
        <f t="array" ref="Q306">if($F306="","",if($F306&lt;&gt;$F305,VLOOKUP($F306,{Index_Team!$A$2:$A$33,Index_Team!$D$2:$D$33},2,FALSE),Q305))</f>
        <v/>
      </c>
      <c r="R306" s="18" t="str">
        <f t="array" ref="R306">if($F306="","",if($F306&lt;&gt;$F305,VLOOKUP($F306,{Index_Team!$A$2:$A$33,Index_Team!$E$2:$E$33},2,FALSE),R305))</f>
        <v/>
      </c>
      <c r="S306" s="18" t="str">
        <f t="shared" ref="S306:T306" si="315">if($F306="","",if($F306&lt;&gt;$F305,0,V305))</f>
        <v/>
      </c>
      <c r="T306" s="18" t="str">
        <f t="shared" si="315"/>
        <v/>
      </c>
      <c r="U306" s="18" t="str">
        <f t="shared" si="5"/>
        <v/>
      </c>
      <c r="V306" s="18" t="str">
        <f t="shared" si="6"/>
        <v/>
      </c>
      <c r="W306" s="18" t="str">
        <f t="shared" si="7"/>
        <v/>
      </c>
      <c r="X306" s="18" t="str">
        <f t="shared" si="8"/>
        <v/>
      </c>
      <c r="Y306" s="18" t="str">
        <f t="shared" si="9"/>
        <v/>
      </c>
      <c r="Z306" s="18" t="str">
        <f>IFERROR(__xludf.DUMMYFUNCTION("if($F306="""","""",count(filter($S$2:$S888,$S$2:$S888=$S306,$T$2:$T888=$T306,$V$2:$V888=$V306,$W$2:$W888=$W306)))"),"")</f>
        <v/>
      </c>
      <c r="AA306" s="18" t="str">
        <f>IFERROR(__xludf.DUMMYFUNCTION("if($F306="""","""",1+Z306-count(filter($S306:$S888,$S306:$S888=$S306,$T306:$T888=$T306,$V306:$V888=$V306,$W306:$W888=$W306)))"),"")</f>
        <v/>
      </c>
      <c r="AB306" s="18" t="str">
        <f>IFERROR(__xludf.DUMMYFUNCTION("if($F306="""","""",count(filter($S$2:$S888,$S$2:$S888=$S306,$T$2:$T888=$T306,$V$2:$V888=$V306,$W$2:$W888=$W306,$Q$2:$Q888=$Q306)))"),"")</f>
        <v/>
      </c>
      <c r="AC306" s="18" t="str">
        <f>IFERROR(__xludf.DUMMYFUNCTION("if($F306="""","""",1+AB306-count(filter($S306:$S888,$S306:$S888=$S306,$T306:$T888=$T306,$V306:$V888=$V306,$W306:$W888=$W306,$Q306:$Q888=$Q306)))"),"")</f>
        <v/>
      </c>
      <c r="AD306" s="18" t="str">
        <f>IFERROR(__xludf.DUMMYFUNCTION("if($F306="""","""",count(filter($S$2:$S888,$S$2:$S888=$S306,$T$2:$T888=$T306,$V$2:$V888=$V306,$W$2:$W888=$W306,$R$2:$R888=$R306)))"),"")</f>
        <v/>
      </c>
      <c r="AE306" s="18" t="str">
        <f>IFERROR(__xludf.DUMMYFUNCTION("if($F306="""","""",1+AD306-count(filter($S306:$S888,$S306:$S888=$S306,$T306:$T888=$T306,$V306:$V888=$V306,$W306:$W888=$W306,$R306:$R888=$R306)))"),"")</f>
        <v/>
      </c>
      <c r="AF306" s="18" t="str">
        <f t="shared" si="10"/>
        <v/>
      </c>
      <c r="AG306" s="18"/>
      <c r="AH306" s="18" t="str">
        <f t="shared" si="12"/>
        <v/>
      </c>
    </row>
    <row r="307">
      <c r="A307" s="29"/>
      <c r="B307" s="29"/>
      <c r="C307" s="29"/>
      <c r="D307" s="37"/>
      <c r="E307" s="29"/>
      <c r="F307" s="30"/>
      <c r="G307" s="30"/>
      <c r="H307" s="31"/>
      <c r="I307" s="30"/>
      <c r="J307" s="31"/>
      <c r="K307" s="32"/>
      <c r="L307" s="31"/>
      <c r="M307" s="31"/>
      <c r="N307" s="31"/>
      <c r="O307" s="18" t="str">
        <f t="shared" si="2"/>
        <v/>
      </c>
      <c r="P307" s="18" t="str">
        <f t="shared" si="3"/>
        <v/>
      </c>
      <c r="Q307" s="18" t="str">
        <f t="array" ref="Q307">if($F307="","",if($F307&lt;&gt;$F306,VLOOKUP($F307,{Index_Team!$A$2:$A$33,Index_Team!$D$2:$D$33},2,FALSE),Q306))</f>
        <v/>
      </c>
      <c r="R307" s="18" t="str">
        <f t="array" ref="R307">if($F307="","",if($F307&lt;&gt;$F306,VLOOKUP($F307,{Index_Team!$A$2:$A$33,Index_Team!$E$2:$E$33},2,FALSE),R306))</f>
        <v/>
      </c>
      <c r="S307" s="18" t="str">
        <f t="shared" ref="S307:T307" si="316">if($F307="","",if($F307&lt;&gt;$F306,0,V306))</f>
        <v/>
      </c>
      <c r="T307" s="18" t="str">
        <f t="shared" si="316"/>
        <v/>
      </c>
      <c r="U307" s="18" t="str">
        <f t="shared" si="5"/>
        <v/>
      </c>
      <c r="V307" s="18" t="str">
        <f t="shared" si="6"/>
        <v/>
      </c>
      <c r="W307" s="18" t="str">
        <f t="shared" si="7"/>
        <v/>
      </c>
      <c r="X307" s="18" t="str">
        <f t="shared" si="8"/>
        <v/>
      </c>
      <c r="Y307" s="18" t="str">
        <f t="shared" si="9"/>
        <v/>
      </c>
      <c r="Z307" s="18" t="str">
        <f>IFERROR(__xludf.DUMMYFUNCTION("if($F307="""","""",count(filter($S$2:$S888,$S$2:$S888=$S307,$T$2:$T888=$T307,$V$2:$V888=$V307,$W$2:$W888=$W307)))"),"")</f>
        <v/>
      </c>
      <c r="AA307" s="18" t="str">
        <f>IFERROR(__xludf.DUMMYFUNCTION("if($F307="""","""",1+Z307-count(filter($S307:$S888,$S307:$S888=$S307,$T307:$T888=$T307,$V307:$V888=$V307,$W307:$W888=$W307)))"),"")</f>
        <v/>
      </c>
      <c r="AB307" s="18" t="str">
        <f>IFERROR(__xludf.DUMMYFUNCTION("if($F307="""","""",count(filter($S$2:$S888,$S$2:$S888=$S307,$T$2:$T888=$T307,$V$2:$V888=$V307,$W$2:$W888=$W307,$Q$2:$Q888=$Q307)))"),"")</f>
        <v/>
      </c>
      <c r="AC307" s="18" t="str">
        <f>IFERROR(__xludf.DUMMYFUNCTION("if($F307="""","""",1+AB307-count(filter($S307:$S888,$S307:$S888=$S307,$T307:$T888=$T307,$V307:$V888=$V307,$W307:$W888=$W307,$Q307:$Q888=$Q307)))"),"")</f>
        <v/>
      </c>
      <c r="AD307" s="18" t="str">
        <f>IFERROR(__xludf.DUMMYFUNCTION("if($F307="""","""",count(filter($S$2:$S888,$S$2:$S888=$S307,$T$2:$T888=$T307,$V$2:$V888=$V307,$W$2:$W888=$W307,$R$2:$R888=$R307)))"),"")</f>
        <v/>
      </c>
      <c r="AE307" s="18" t="str">
        <f>IFERROR(__xludf.DUMMYFUNCTION("if($F307="""","""",1+AD307-count(filter($S307:$S888,$S307:$S888=$S307,$T307:$T888=$T307,$V307:$V888=$V307,$W307:$W888=$W307,$R307:$R888=$R307)))"),"")</f>
        <v/>
      </c>
      <c r="AF307" s="18" t="str">
        <f t="shared" si="10"/>
        <v/>
      </c>
      <c r="AG307" s="18"/>
      <c r="AH307" s="18" t="str">
        <f t="shared" si="12"/>
        <v/>
      </c>
    </row>
    <row r="308">
      <c r="A308" s="29"/>
      <c r="B308" s="29"/>
      <c r="C308" s="29"/>
      <c r="D308" s="37"/>
      <c r="E308" s="29"/>
      <c r="F308" s="30"/>
      <c r="G308" s="30"/>
      <c r="H308" s="31"/>
      <c r="I308" s="30"/>
      <c r="J308" s="31"/>
      <c r="K308" s="32"/>
      <c r="L308" s="31"/>
      <c r="M308" s="31"/>
      <c r="N308" s="31"/>
      <c r="O308" s="18" t="str">
        <f t="shared" si="2"/>
        <v/>
      </c>
      <c r="P308" s="18" t="str">
        <f t="shared" si="3"/>
        <v/>
      </c>
      <c r="Q308" s="18" t="str">
        <f t="array" ref="Q308">if($F308="","",if($F308&lt;&gt;$F307,VLOOKUP($F308,{Index_Team!$A$2:$A$33,Index_Team!$D$2:$D$33},2,FALSE),Q307))</f>
        <v/>
      </c>
      <c r="R308" s="18" t="str">
        <f t="array" ref="R308">if($F308="","",if($F308&lt;&gt;$F307,VLOOKUP($F308,{Index_Team!$A$2:$A$33,Index_Team!$E$2:$E$33},2,FALSE),R307))</f>
        <v/>
      </c>
      <c r="S308" s="18" t="str">
        <f t="shared" ref="S308:T308" si="317">if($F308="","",if($F308&lt;&gt;$F307,0,V307))</f>
        <v/>
      </c>
      <c r="T308" s="18" t="str">
        <f t="shared" si="317"/>
        <v/>
      </c>
      <c r="U308" s="18" t="str">
        <f t="shared" si="5"/>
        <v/>
      </c>
      <c r="V308" s="18" t="str">
        <f t="shared" si="6"/>
        <v/>
      </c>
      <c r="W308" s="18" t="str">
        <f t="shared" si="7"/>
        <v/>
      </c>
      <c r="X308" s="18" t="str">
        <f t="shared" si="8"/>
        <v/>
      </c>
      <c r="Y308" s="18" t="str">
        <f t="shared" si="9"/>
        <v/>
      </c>
      <c r="Z308" s="18" t="str">
        <f>IFERROR(__xludf.DUMMYFUNCTION("if($F308="""","""",count(filter($S$2:$S888,$S$2:$S888=$S308,$T$2:$T888=$T308,$V$2:$V888=$V308,$W$2:$W888=$W308)))"),"")</f>
        <v/>
      </c>
      <c r="AA308" s="18" t="str">
        <f>IFERROR(__xludf.DUMMYFUNCTION("if($F308="""","""",1+Z308-count(filter($S308:$S888,$S308:$S888=$S308,$T308:$T888=$T308,$V308:$V888=$V308,$W308:$W888=$W308)))"),"")</f>
        <v/>
      </c>
      <c r="AB308" s="18" t="str">
        <f>IFERROR(__xludf.DUMMYFUNCTION("if($F308="""","""",count(filter($S$2:$S888,$S$2:$S888=$S308,$T$2:$T888=$T308,$V$2:$V888=$V308,$W$2:$W888=$W308,$Q$2:$Q888=$Q308)))"),"")</f>
        <v/>
      </c>
      <c r="AC308" s="18" t="str">
        <f>IFERROR(__xludf.DUMMYFUNCTION("if($F308="""","""",1+AB308-count(filter($S308:$S888,$S308:$S888=$S308,$T308:$T888=$T308,$V308:$V888=$V308,$W308:$W888=$W308,$Q308:$Q888=$Q308)))"),"")</f>
        <v/>
      </c>
      <c r="AD308" s="18" t="str">
        <f>IFERROR(__xludf.DUMMYFUNCTION("if($F308="""","""",count(filter($S$2:$S888,$S$2:$S888=$S308,$T$2:$T888=$T308,$V$2:$V888=$V308,$W$2:$W888=$W308,$R$2:$R888=$R308)))"),"")</f>
        <v/>
      </c>
      <c r="AE308" s="18" t="str">
        <f>IFERROR(__xludf.DUMMYFUNCTION("if($F308="""","""",1+AD308-count(filter($S308:$S888,$S308:$S888=$S308,$T308:$T888=$T308,$V308:$V888=$V308,$W308:$W888=$W308,$R308:$R888=$R308)))"),"")</f>
        <v/>
      </c>
      <c r="AF308" s="18" t="str">
        <f t="shared" si="10"/>
        <v/>
      </c>
      <c r="AG308" s="18"/>
      <c r="AH308" s="18" t="str">
        <f t="shared" si="12"/>
        <v/>
      </c>
    </row>
    <row r="309">
      <c r="A309" s="29"/>
      <c r="B309" s="29"/>
      <c r="C309" s="29"/>
      <c r="D309" s="37"/>
      <c r="E309" s="29"/>
      <c r="F309" s="30"/>
      <c r="G309" s="30"/>
      <c r="H309" s="31"/>
      <c r="I309" s="30"/>
      <c r="J309" s="31"/>
      <c r="K309" s="32"/>
      <c r="L309" s="31"/>
      <c r="M309" s="31"/>
      <c r="N309" s="31"/>
      <c r="O309" s="18" t="str">
        <f t="shared" si="2"/>
        <v/>
      </c>
      <c r="P309" s="18" t="str">
        <f t="shared" si="3"/>
        <v/>
      </c>
      <c r="Q309" s="18" t="str">
        <f t="array" ref="Q309">if($F309="","",if($F309&lt;&gt;$F308,VLOOKUP($F309,{Index_Team!$A$2:$A$33,Index_Team!$D$2:$D$33},2,FALSE),Q308))</f>
        <v/>
      </c>
      <c r="R309" s="18" t="str">
        <f t="array" ref="R309">if($F309="","",if($F309&lt;&gt;$F308,VLOOKUP($F309,{Index_Team!$A$2:$A$33,Index_Team!$E$2:$E$33},2,FALSE),R308))</f>
        <v/>
      </c>
      <c r="S309" s="18" t="str">
        <f t="shared" ref="S309:T309" si="318">if($F309="","",if($F309&lt;&gt;$F308,0,V308))</f>
        <v/>
      </c>
      <c r="T309" s="18" t="str">
        <f t="shared" si="318"/>
        <v/>
      </c>
      <c r="U309" s="18" t="str">
        <f t="shared" si="5"/>
        <v/>
      </c>
      <c r="V309" s="18" t="str">
        <f t="shared" si="6"/>
        <v/>
      </c>
      <c r="W309" s="18" t="str">
        <f t="shared" si="7"/>
        <v/>
      </c>
      <c r="X309" s="18" t="str">
        <f t="shared" si="8"/>
        <v/>
      </c>
      <c r="Y309" s="18" t="str">
        <f t="shared" si="9"/>
        <v/>
      </c>
      <c r="Z309" s="18" t="str">
        <f>IFERROR(__xludf.DUMMYFUNCTION("if($F309="""","""",count(filter($S$2:$S888,$S$2:$S888=$S309,$T$2:$T888=$T309,$V$2:$V888=$V309,$W$2:$W888=$W309)))"),"")</f>
        <v/>
      </c>
      <c r="AA309" s="18" t="str">
        <f>IFERROR(__xludf.DUMMYFUNCTION("if($F309="""","""",1+Z309-count(filter($S309:$S888,$S309:$S888=$S309,$T309:$T888=$T309,$V309:$V888=$V309,$W309:$W888=$W309)))"),"")</f>
        <v/>
      </c>
      <c r="AB309" s="18" t="str">
        <f>IFERROR(__xludf.DUMMYFUNCTION("if($F309="""","""",count(filter($S$2:$S888,$S$2:$S888=$S309,$T$2:$T888=$T309,$V$2:$V888=$V309,$W$2:$W888=$W309,$Q$2:$Q888=$Q309)))"),"")</f>
        <v/>
      </c>
      <c r="AC309" s="18" t="str">
        <f>IFERROR(__xludf.DUMMYFUNCTION("if($F309="""","""",1+AB309-count(filter($S309:$S888,$S309:$S888=$S309,$T309:$T888=$T309,$V309:$V888=$V309,$W309:$W888=$W309,$Q309:$Q888=$Q309)))"),"")</f>
        <v/>
      </c>
      <c r="AD309" s="18" t="str">
        <f>IFERROR(__xludf.DUMMYFUNCTION("if($F309="""","""",count(filter($S$2:$S888,$S$2:$S888=$S309,$T$2:$T888=$T309,$V$2:$V888=$V309,$W$2:$W888=$W309,$R$2:$R888=$R309)))"),"")</f>
        <v/>
      </c>
      <c r="AE309" s="18" t="str">
        <f>IFERROR(__xludf.DUMMYFUNCTION("if($F309="""","""",1+AD309-count(filter($S309:$S888,$S309:$S888=$S309,$T309:$T888=$T309,$V309:$V888=$V309,$W309:$W888=$W309,$R309:$R888=$R309)))"),"")</f>
        <v/>
      </c>
      <c r="AF309" s="18" t="str">
        <f t="shared" si="10"/>
        <v/>
      </c>
      <c r="AG309" s="18"/>
      <c r="AH309" s="18" t="str">
        <f t="shared" si="12"/>
        <v/>
      </c>
    </row>
    <row r="310">
      <c r="A310" s="29"/>
      <c r="B310" s="29"/>
      <c r="C310" s="29"/>
      <c r="D310" s="37"/>
      <c r="E310" s="29"/>
      <c r="F310" s="30"/>
      <c r="G310" s="30"/>
      <c r="H310" s="31"/>
      <c r="I310" s="30"/>
      <c r="J310" s="31"/>
      <c r="K310" s="32"/>
      <c r="L310" s="31"/>
      <c r="M310" s="31"/>
      <c r="N310" s="31"/>
      <c r="O310" s="18" t="str">
        <f t="shared" si="2"/>
        <v/>
      </c>
      <c r="P310" s="18" t="str">
        <f t="shared" si="3"/>
        <v/>
      </c>
      <c r="Q310" s="18" t="str">
        <f t="array" ref="Q310">if($F310="","",if($F310&lt;&gt;$F309,VLOOKUP($F310,{Index_Team!$A$2:$A$33,Index_Team!$D$2:$D$33},2,FALSE),Q309))</f>
        <v/>
      </c>
      <c r="R310" s="18" t="str">
        <f t="array" ref="R310">if($F310="","",if($F310&lt;&gt;$F309,VLOOKUP($F310,{Index_Team!$A$2:$A$33,Index_Team!$E$2:$E$33},2,FALSE),R309))</f>
        <v/>
      </c>
      <c r="S310" s="18" t="str">
        <f t="shared" ref="S310:T310" si="319">if($F310="","",if($F310&lt;&gt;$F309,0,V309))</f>
        <v/>
      </c>
      <c r="T310" s="18" t="str">
        <f t="shared" si="319"/>
        <v/>
      </c>
      <c r="U310" s="18" t="str">
        <f t="shared" si="5"/>
        <v/>
      </c>
      <c r="V310" s="18" t="str">
        <f t="shared" si="6"/>
        <v/>
      </c>
      <c r="W310" s="18" t="str">
        <f t="shared" si="7"/>
        <v/>
      </c>
      <c r="X310" s="18" t="str">
        <f t="shared" si="8"/>
        <v/>
      </c>
      <c r="Y310" s="18" t="str">
        <f t="shared" si="9"/>
        <v/>
      </c>
      <c r="Z310" s="18" t="str">
        <f>IFERROR(__xludf.DUMMYFUNCTION("if($F310="""","""",count(filter($S$2:$S888,$S$2:$S888=$S310,$T$2:$T888=$T310,$V$2:$V888=$V310,$W$2:$W888=$W310)))"),"")</f>
        <v/>
      </c>
      <c r="AA310" s="18" t="str">
        <f>IFERROR(__xludf.DUMMYFUNCTION("if($F310="""","""",1+Z310-count(filter($S310:$S888,$S310:$S888=$S310,$T310:$T888=$T310,$V310:$V888=$V310,$W310:$W888=$W310)))"),"")</f>
        <v/>
      </c>
      <c r="AB310" s="18" t="str">
        <f>IFERROR(__xludf.DUMMYFUNCTION("if($F310="""","""",count(filter($S$2:$S888,$S$2:$S888=$S310,$T$2:$T888=$T310,$V$2:$V888=$V310,$W$2:$W888=$W310,$Q$2:$Q888=$Q310)))"),"")</f>
        <v/>
      </c>
      <c r="AC310" s="18" t="str">
        <f>IFERROR(__xludf.DUMMYFUNCTION("if($F310="""","""",1+AB310-count(filter($S310:$S888,$S310:$S888=$S310,$T310:$T888=$T310,$V310:$V888=$V310,$W310:$W888=$W310,$Q310:$Q888=$Q310)))"),"")</f>
        <v/>
      </c>
      <c r="AD310" s="18" t="str">
        <f>IFERROR(__xludf.DUMMYFUNCTION("if($F310="""","""",count(filter($S$2:$S888,$S$2:$S888=$S310,$T$2:$T888=$T310,$V$2:$V888=$V310,$W$2:$W888=$W310,$R$2:$R888=$R310)))"),"")</f>
        <v/>
      </c>
      <c r="AE310" s="18" t="str">
        <f>IFERROR(__xludf.DUMMYFUNCTION("if($F310="""","""",1+AD310-count(filter($S310:$S888,$S310:$S888=$S310,$T310:$T888=$T310,$V310:$V888=$V310,$W310:$W888=$W310,$R310:$R888=$R310)))"),"")</f>
        <v/>
      </c>
      <c r="AF310" s="18" t="str">
        <f t="shared" si="10"/>
        <v/>
      </c>
      <c r="AG310" s="18"/>
      <c r="AH310" s="18" t="str">
        <f t="shared" si="12"/>
        <v/>
      </c>
    </row>
    <row r="311">
      <c r="A311" s="29"/>
      <c r="B311" s="29"/>
      <c r="C311" s="29"/>
      <c r="D311" s="37"/>
      <c r="E311" s="29"/>
      <c r="F311" s="30"/>
      <c r="G311" s="30"/>
      <c r="H311" s="31"/>
      <c r="I311" s="30"/>
      <c r="J311" s="31"/>
      <c r="K311" s="32"/>
      <c r="L311" s="31"/>
      <c r="M311" s="31"/>
      <c r="N311" s="31"/>
      <c r="O311" s="18" t="str">
        <f t="shared" si="2"/>
        <v/>
      </c>
      <c r="P311" s="18" t="str">
        <f t="shared" si="3"/>
        <v/>
      </c>
      <c r="Q311" s="18" t="str">
        <f t="array" ref="Q311">if($F311="","",if($F311&lt;&gt;$F310,VLOOKUP($F311,{Index_Team!$A$2:$A$33,Index_Team!$D$2:$D$33},2,FALSE),Q310))</f>
        <v/>
      </c>
      <c r="R311" s="18" t="str">
        <f t="array" ref="R311">if($F311="","",if($F311&lt;&gt;$F310,VLOOKUP($F311,{Index_Team!$A$2:$A$33,Index_Team!$E$2:$E$33},2,FALSE),R310))</f>
        <v/>
      </c>
      <c r="S311" s="18" t="str">
        <f t="shared" ref="S311:T311" si="320">if($F311="","",if($F311&lt;&gt;$F310,0,V310))</f>
        <v/>
      </c>
      <c r="T311" s="18" t="str">
        <f t="shared" si="320"/>
        <v/>
      </c>
      <c r="U311" s="18" t="str">
        <f t="shared" si="5"/>
        <v/>
      </c>
      <c r="V311" s="18" t="str">
        <f t="shared" si="6"/>
        <v/>
      </c>
      <c r="W311" s="18" t="str">
        <f t="shared" si="7"/>
        <v/>
      </c>
      <c r="X311" s="18" t="str">
        <f t="shared" si="8"/>
        <v/>
      </c>
      <c r="Y311" s="18" t="str">
        <f t="shared" si="9"/>
        <v/>
      </c>
      <c r="Z311" s="18" t="str">
        <f>IFERROR(__xludf.DUMMYFUNCTION("if($F311="""","""",count(filter($S$2:$S888,$S$2:$S888=$S311,$T$2:$T888=$T311,$V$2:$V888=$V311,$W$2:$W888=$W311)))"),"")</f>
        <v/>
      </c>
      <c r="AA311" s="18" t="str">
        <f>IFERROR(__xludf.DUMMYFUNCTION("if($F311="""","""",1+Z311-count(filter($S311:$S888,$S311:$S888=$S311,$T311:$T888=$T311,$V311:$V888=$V311,$W311:$W888=$W311)))"),"")</f>
        <v/>
      </c>
      <c r="AB311" s="18" t="str">
        <f>IFERROR(__xludf.DUMMYFUNCTION("if($F311="""","""",count(filter($S$2:$S888,$S$2:$S888=$S311,$T$2:$T888=$T311,$V$2:$V888=$V311,$W$2:$W888=$W311,$Q$2:$Q888=$Q311)))"),"")</f>
        <v/>
      </c>
      <c r="AC311" s="18" t="str">
        <f>IFERROR(__xludf.DUMMYFUNCTION("if($F311="""","""",1+AB311-count(filter($S311:$S888,$S311:$S888=$S311,$T311:$T888=$T311,$V311:$V888=$V311,$W311:$W888=$W311,$Q311:$Q888=$Q311)))"),"")</f>
        <v/>
      </c>
      <c r="AD311" s="18" t="str">
        <f>IFERROR(__xludf.DUMMYFUNCTION("if($F311="""","""",count(filter($S$2:$S888,$S$2:$S888=$S311,$T$2:$T888=$T311,$V$2:$V888=$V311,$W$2:$W888=$W311,$R$2:$R888=$R311)))"),"")</f>
        <v/>
      </c>
      <c r="AE311" s="18" t="str">
        <f>IFERROR(__xludf.DUMMYFUNCTION("if($F311="""","""",1+AD311-count(filter($S311:$S888,$S311:$S888=$S311,$T311:$T888=$T311,$V311:$V888=$V311,$W311:$W888=$W311,$R311:$R888=$R311)))"),"")</f>
        <v/>
      </c>
      <c r="AF311" s="18" t="str">
        <f t="shared" si="10"/>
        <v/>
      </c>
      <c r="AG311" s="18"/>
      <c r="AH311" s="18" t="str">
        <f t="shared" si="12"/>
        <v/>
      </c>
    </row>
    <row r="312">
      <c r="A312" s="29"/>
      <c r="B312" s="29"/>
      <c r="C312" s="29"/>
      <c r="D312" s="37"/>
      <c r="E312" s="29"/>
      <c r="F312" s="30"/>
      <c r="G312" s="30"/>
      <c r="H312" s="31"/>
      <c r="I312" s="30"/>
      <c r="J312" s="31"/>
      <c r="K312" s="32"/>
      <c r="L312" s="31"/>
      <c r="M312" s="31"/>
      <c r="N312" s="31"/>
      <c r="O312" s="18" t="str">
        <f t="shared" si="2"/>
        <v/>
      </c>
      <c r="P312" s="18" t="str">
        <f t="shared" si="3"/>
        <v/>
      </c>
      <c r="Q312" s="18" t="str">
        <f t="array" ref="Q312">if($F312="","",if($F312&lt;&gt;$F311,VLOOKUP($F312,{Index_Team!$A$2:$A$33,Index_Team!$D$2:$D$33},2,FALSE),Q311))</f>
        <v/>
      </c>
      <c r="R312" s="18" t="str">
        <f t="array" ref="R312">if($F312="","",if($F312&lt;&gt;$F311,VLOOKUP($F312,{Index_Team!$A$2:$A$33,Index_Team!$E$2:$E$33},2,FALSE),R311))</f>
        <v/>
      </c>
      <c r="S312" s="18" t="str">
        <f t="shared" ref="S312:T312" si="321">if($F312="","",if($F312&lt;&gt;$F311,0,V311))</f>
        <v/>
      </c>
      <c r="T312" s="18" t="str">
        <f t="shared" si="321"/>
        <v/>
      </c>
      <c r="U312" s="18" t="str">
        <f t="shared" si="5"/>
        <v/>
      </c>
      <c r="V312" s="18" t="str">
        <f t="shared" si="6"/>
        <v/>
      </c>
      <c r="W312" s="18" t="str">
        <f t="shared" si="7"/>
        <v/>
      </c>
      <c r="X312" s="18" t="str">
        <f t="shared" si="8"/>
        <v/>
      </c>
      <c r="Y312" s="18" t="str">
        <f t="shared" si="9"/>
        <v/>
      </c>
      <c r="Z312" s="18" t="str">
        <f>IFERROR(__xludf.DUMMYFUNCTION("if($F312="""","""",count(filter($S$2:$S888,$S$2:$S888=$S312,$T$2:$T888=$T312,$V$2:$V888=$V312,$W$2:$W888=$W312)))"),"")</f>
        <v/>
      </c>
      <c r="AA312" s="18" t="str">
        <f>IFERROR(__xludf.DUMMYFUNCTION("if($F312="""","""",1+Z312-count(filter($S312:$S888,$S312:$S888=$S312,$T312:$T888=$T312,$V312:$V888=$V312,$W312:$W888=$W312)))"),"")</f>
        <v/>
      </c>
      <c r="AB312" s="18" t="str">
        <f>IFERROR(__xludf.DUMMYFUNCTION("if($F312="""","""",count(filter($S$2:$S888,$S$2:$S888=$S312,$T$2:$T888=$T312,$V$2:$V888=$V312,$W$2:$W888=$W312,$Q$2:$Q888=$Q312)))"),"")</f>
        <v/>
      </c>
      <c r="AC312" s="18" t="str">
        <f>IFERROR(__xludf.DUMMYFUNCTION("if($F312="""","""",1+AB312-count(filter($S312:$S888,$S312:$S888=$S312,$T312:$T888=$T312,$V312:$V888=$V312,$W312:$W888=$W312,$Q312:$Q888=$Q312)))"),"")</f>
        <v/>
      </c>
      <c r="AD312" s="18" t="str">
        <f>IFERROR(__xludf.DUMMYFUNCTION("if($F312="""","""",count(filter($S$2:$S888,$S$2:$S888=$S312,$T$2:$T888=$T312,$V$2:$V888=$V312,$W$2:$W888=$W312,$R$2:$R888=$R312)))"),"")</f>
        <v/>
      </c>
      <c r="AE312" s="18" t="str">
        <f>IFERROR(__xludf.DUMMYFUNCTION("if($F312="""","""",1+AD312-count(filter($S312:$S888,$S312:$S888=$S312,$T312:$T888=$T312,$V312:$V888=$V312,$W312:$W888=$W312,$R312:$R888=$R312)))"),"")</f>
        <v/>
      </c>
      <c r="AF312" s="18" t="str">
        <f t="shared" si="10"/>
        <v/>
      </c>
      <c r="AG312" s="18"/>
      <c r="AH312" s="18" t="str">
        <f t="shared" si="12"/>
        <v/>
      </c>
    </row>
    <row r="313">
      <c r="A313" s="29"/>
      <c r="B313" s="29"/>
      <c r="C313" s="29"/>
      <c r="D313" s="37"/>
      <c r="E313" s="29"/>
      <c r="F313" s="30"/>
      <c r="G313" s="30"/>
      <c r="H313" s="31"/>
      <c r="I313" s="30"/>
      <c r="J313" s="31"/>
      <c r="K313" s="32"/>
      <c r="L313" s="31"/>
      <c r="M313" s="31"/>
      <c r="N313" s="31"/>
      <c r="O313" s="18" t="str">
        <f t="shared" si="2"/>
        <v/>
      </c>
      <c r="P313" s="18" t="str">
        <f t="shared" si="3"/>
        <v/>
      </c>
      <c r="Q313" s="18" t="str">
        <f t="array" ref="Q313">if($F313="","",if($F313&lt;&gt;$F312,VLOOKUP($F313,{Index_Team!$A$2:$A$33,Index_Team!$D$2:$D$33},2,FALSE),Q312))</f>
        <v/>
      </c>
      <c r="R313" s="18" t="str">
        <f t="array" ref="R313">if($F313="","",if($F313&lt;&gt;$F312,VLOOKUP($F313,{Index_Team!$A$2:$A$33,Index_Team!$E$2:$E$33},2,FALSE),R312))</f>
        <v/>
      </c>
      <c r="S313" s="18" t="str">
        <f t="shared" ref="S313:T313" si="322">if($F313="","",if($F313&lt;&gt;$F312,0,V312))</f>
        <v/>
      </c>
      <c r="T313" s="18" t="str">
        <f t="shared" si="322"/>
        <v/>
      </c>
      <c r="U313" s="18" t="str">
        <f t="shared" si="5"/>
        <v/>
      </c>
      <c r="V313" s="18" t="str">
        <f t="shared" si="6"/>
        <v/>
      </c>
      <c r="W313" s="18" t="str">
        <f t="shared" si="7"/>
        <v/>
      </c>
      <c r="X313" s="18" t="str">
        <f t="shared" si="8"/>
        <v/>
      </c>
      <c r="Y313" s="18" t="str">
        <f t="shared" si="9"/>
        <v/>
      </c>
      <c r="Z313" s="18" t="str">
        <f>IFERROR(__xludf.DUMMYFUNCTION("if($F313="""","""",count(filter($S$2:$S888,$S$2:$S888=$S313,$T$2:$T888=$T313,$V$2:$V888=$V313,$W$2:$W888=$W313)))"),"")</f>
        <v/>
      </c>
      <c r="AA313" s="18" t="str">
        <f>IFERROR(__xludf.DUMMYFUNCTION("if($F313="""","""",1+Z313-count(filter($S313:$S888,$S313:$S888=$S313,$T313:$T888=$T313,$V313:$V888=$V313,$W313:$W888=$W313)))"),"")</f>
        <v/>
      </c>
      <c r="AB313" s="18" t="str">
        <f>IFERROR(__xludf.DUMMYFUNCTION("if($F313="""","""",count(filter($S$2:$S888,$S$2:$S888=$S313,$T$2:$T888=$T313,$V$2:$V888=$V313,$W$2:$W888=$W313,$Q$2:$Q888=$Q313)))"),"")</f>
        <v/>
      </c>
      <c r="AC313" s="18" t="str">
        <f>IFERROR(__xludf.DUMMYFUNCTION("if($F313="""","""",1+AB313-count(filter($S313:$S888,$S313:$S888=$S313,$T313:$T888=$T313,$V313:$V888=$V313,$W313:$W888=$W313,$Q313:$Q888=$Q313)))"),"")</f>
        <v/>
      </c>
      <c r="AD313" s="18" t="str">
        <f>IFERROR(__xludf.DUMMYFUNCTION("if($F313="""","""",count(filter($S$2:$S888,$S$2:$S888=$S313,$T$2:$T888=$T313,$V$2:$V888=$V313,$W$2:$W888=$W313,$R$2:$R888=$R313)))"),"")</f>
        <v/>
      </c>
      <c r="AE313" s="18" t="str">
        <f>IFERROR(__xludf.DUMMYFUNCTION("if($F313="""","""",1+AD313-count(filter($S313:$S888,$S313:$S888=$S313,$T313:$T888=$T313,$V313:$V888=$V313,$W313:$W888=$W313,$R313:$R888=$R313)))"),"")</f>
        <v/>
      </c>
      <c r="AF313" s="18" t="str">
        <f t="shared" si="10"/>
        <v/>
      </c>
      <c r="AG313" s="18"/>
      <c r="AH313" s="18" t="str">
        <f t="shared" si="12"/>
        <v/>
      </c>
    </row>
    <row r="314">
      <c r="A314" s="29"/>
      <c r="B314" s="29"/>
      <c r="C314" s="29"/>
      <c r="D314" s="37"/>
      <c r="E314" s="29"/>
      <c r="F314" s="30"/>
      <c r="G314" s="30"/>
      <c r="H314" s="31"/>
      <c r="I314" s="30"/>
      <c r="J314" s="31"/>
      <c r="K314" s="32"/>
      <c r="L314" s="31"/>
      <c r="M314" s="31"/>
      <c r="N314" s="31"/>
      <c r="O314" s="18" t="str">
        <f t="shared" si="2"/>
        <v/>
      </c>
      <c r="P314" s="18" t="str">
        <f t="shared" si="3"/>
        <v/>
      </c>
      <c r="Q314" s="18" t="str">
        <f t="array" ref="Q314">if($F314="","",if($F314&lt;&gt;$F313,VLOOKUP($F314,{Index_Team!$A$2:$A$33,Index_Team!$D$2:$D$33},2,FALSE),Q313))</f>
        <v/>
      </c>
      <c r="R314" s="18" t="str">
        <f t="array" ref="R314">if($F314="","",if($F314&lt;&gt;$F313,VLOOKUP($F314,{Index_Team!$A$2:$A$33,Index_Team!$E$2:$E$33},2,FALSE),R313))</f>
        <v/>
      </c>
      <c r="S314" s="18" t="str">
        <f t="shared" ref="S314:T314" si="323">if($F314="","",if($F314&lt;&gt;$F313,0,V313))</f>
        <v/>
      </c>
      <c r="T314" s="18" t="str">
        <f t="shared" si="323"/>
        <v/>
      </c>
      <c r="U314" s="18" t="str">
        <f t="shared" si="5"/>
        <v/>
      </c>
      <c r="V314" s="18" t="str">
        <f t="shared" si="6"/>
        <v/>
      </c>
      <c r="W314" s="18" t="str">
        <f t="shared" si="7"/>
        <v/>
      </c>
      <c r="X314" s="18" t="str">
        <f t="shared" si="8"/>
        <v/>
      </c>
      <c r="Y314" s="18" t="str">
        <f t="shared" si="9"/>
        <v/>
      </c>
      <c r="Z314" s="18" t="str">
        <f>IFERROR(__xludf.DUMMYFUNCTION("if($F314="""","""",count(filter($S$2:$S888,$S$2:$S888=$S314,$T$2:$T888=$T314,$V$2:$V888=$V314,$W$2:$W888=$W314)))"),"")</f>
        <v/>
      </c>
      <c r="AA314" s="18" t="str">
        <f>IFERROR(__xludf.DUMMYFUNCTION("if($F314="""","""",1+Z314-count(filter($S314:$S888,$S314:$S888=$S314,$T314:$T888=$T314,$V314:$V888=$V314,$W314:$W888=$W314)))"),"")</f>
        <v/>
      </c>
      <c r="AB314" s="18" t="str">
        <f>IFERROR(__xludf.DUMMYFUNCTION("if($F314="""","""",count(filter($S$2:$S888,$S$2:$S888=$S314,$T$2:$T888=$T314,$V$2:$V888=$V314,$W$2:$W888=$W314,$Q$2:$Q888=$Q314)))"),"")</f>
        <v/>
      </c>
      <c r="AC314" s="18" t="str">
        <f>IFERROR(__xludf.DUMMYFUNCTION("if($F314="""","""",1+AB314-count(filter($S314:$S888,$S314:$S888=$S314,$T314:$T888=$T314,$V314:$V888=$V314,$W314:$W888=$W314,$Q314:$Q888=$Q314)))"),"")</f>
        <v/>
      </c>
      <c r="AD314" s="18" t="str">
        <f>IFERROR(__xludf.DUMMYFUNCTION("if($F314="""","""",count(filter($S$2:$S888,$S$2:$S888=$S314,$T$2:$T888=$T314,$V$2:$V888=$V314,$W$2:$W888=$W314,$R$2:$R888=$R314)))"),"")</f>
        <v/>
      </c>
      <c r="AE314" s="18" t="str">
        <f>IFERROR(__xludf.DUMMYFUNCTION("if($F314="""","""",1+AD314-count(filter($S314:$S888,$S314:$S888=$S314,$T314:$T888=$T314,$V314:$V888=$V314,$W314:$W888=$W314,$R314:$R888=$R314)))"),"")</f>
        <v/>
      </c>
      <c r="AF314" s="18" t="str">
        <f t="shared" si="10"/>
        <v/>
      </c>
      <c r="AG314" s="18"/>
      <c r="AH314" s="18" t="str">
        <f t="shared" si="12"/>
        <v/>
      </c>
    </row>
    <row r="315">
      <c r="A315" s="29"/>
      <c r="B315" s="29"/>
      <c r="C315" s="29"/>
      <c r="D315" s="37"/>
      <c r="E315" s="29"/>
      <c r="F315" s="30"/>
      <c r="G315" s="30"/>
      <c r="H315" s="31"/>
      <c r="I315" s="30"/>
      <c r="J315" s="31"/>
      <c r="K315" s="32"/>
      <c r="L315" s="31"/>
      <c r="M315" s="31"/>
      <c r="N315" s="31"/>
      <c r="O315" s="18" t="str">
        <f t="shared" si="2"/>
        <v/>
      </c>
      <c r="P315" s="18" t="str">
        <f t="shared" si="3"/>
        <v/>
      </c>
      <c r="Q315" s="18" t="str">
        <f t="array" ref="Q315">if($F315="","",if($F315&lt;&gt;$F314,VLOOKUP($F315,{Index_Team!$A$2:$A$33,Index_Team!$D$2:$D$33},2,FALSE),Q314))</f>
        <v/>
      </c>
      <c r="R315" s="18" t="str">
        <f t="array" ref="R315">if($F315="","",if($F315&lt;&gt;$F314,VLOOKUP($F315,{Index_Team!$A$2:$A$33,Index_Team!$E$2:$E$33},2,FALSE),R314))</f>
        <v/>
      </c>
      <c r="S315" s="18" t="str">
        <f t="shared" ref="S315:T315" si="324">if($F315="","",if($F315&lt;&gt;$F314,0,V314))</f>
        <v/>
      </c>
      <c r="T315" s="18" t="str">
        <f t="shared" si="324"/>
        <v/>
      </c>
      <c r="U315" s="18" t="str">
        <f t="shared" si="5"/>
        <v/>
      </c>
      <c r="V315" s="18" t="str">
        <f t="shared" si="6"/>
        <v/>
      </c>
      <c r="W315" s="18" t="str">
        <f t="shared" si="7"/>
        <v/>
      </c>
      <c r="X315" s="18" t="str">
        <f t="shared" si="8"/>
        <v/>
      </c>
      <c r="Y315" s="18" t="str">
        <f t="shared" si="9"/>
        <v/>
      </c>
      <c r="Z315" s="18" t="str">
        <f>IFERROR(__xludf.DUMMYFUNCTION("if($F315="""","""",count(filter($S$2:$S888,$S$2:$S888=$S315,$T$2:$T888=$T315,$V$2:$V888=$V315,$W$2:$W888=$W315)))"),"")</f>
        <v/>
      </c>
      <c r="AA315" s="18" t="str">
        <f>IFERROR(__xludf.DUMMYFUNCTION("if($F315="""","""",1+Z315-count(filter($S315:$S888,$S315:$S888=$S315,$T315:$T888=$T315,$V315:$V888=$V315,$W315:$W888=$W315)))"),"")</f>
        <v/>
      </c>
      <c r="AB315" s="18" t="str">
        <f>IFERROR(__xludf.DUMMYFUNCTION("if($F315="""","""",count(filter($S$2:$S888,$S$2:$S888=$S315,$T$2:$T888=$T315,$V$2:$V888=$V315,$W$2:$W888=$W315,$Q$2:$Q888=$Q315)))"),"")</f>
        <v/>
      </c>
      <c r="AC315" s="18" t="str">
        <f>IFERROR(__xludf.DUMMYFUNCTION("if($F315="""","""",1+AB315-count(filter($S315:$S888,$S315:$S888=$S315,$T315:$T888=$T315,$V315:$V888=$V315,$W315:$W888=$W315,$Q315:$Q888=$Q315)))"),"")</f>
        <v/>
      </c>
      <c r="AD315" s="18" t="str">
        <f>IFERROR(__xludf.DUMMYFUNCTION("if($F315="""","""",count(filter($S$2:$S888,$S$2:$S888=$S315,$T$2:$T888=$T315,$V$2:$V888=$V315,$W$2:$W888=$W315,$R$2:$R888=$R315)))"),"")</f>
        <v/>
      </c>
      <c r="AE315" s="18" t="str">
        <f>IFERROR(__xludf.DUMMYFUNCTION("if($F315="""","""",1+AD315-count(filter($S315:$S888,$S315:$S888=$S315,$T315:$T888=$T315,$V315:$V888=$V315,$W315:$W888=$W315,$R315:$R888=$R315)))"),"")</f>
        <v/>
      </c>
      <c r="AF315" s="18" t="str">
        <f t="shared" si="10"/>
        <v/>
      </c>
      <c r="AG315" s="18"/>
      <c r="AH315" s="18" t="str">
        <f t="shared" si="12"/>
        <v/>
      </c>
    </row>
    <row r="316">
      <c r="A316" s="29"/>
      <c r="B316" s="29"/>
      <c r="C316" s="29"/>
      <c r="D316" s="37"/>
      <c r="E316" s="29"/>
      <c r="F316" s="30"/>
      <c r="G316" s="30"/>
      <c r="H316" s="31"/>
      <c r="I316" s="30"/>
      <c r="J316" s="31"/>
      <c r="K316" s="32"/>
      <c r="L316" s="31"/>
      <c r="M316" s="31"/>
      <c r="N316" s="31"/>
      <c r="O316" s="18" t="str">
        <f t="shared" si="2"/>
        <v/>
      </c>
      <c r="P316" s="18" t="str">
        <f t="shared" si="3"/>
        <v/>
      </c>
      <c r="Q316" s="18" t="str">
        <f t="array" ref="Q316">if($F316="","",if($F316&lt;&gt;$F315,VLOOKUP($F316,{Index_Team!$A$2:$A$33,Index_Team!$D$2:$D$33},2,FALSE),Q315))</f>
        <v/>
      </c>
      <c r="R316" s="18" t="str">
        <f t="array" ref="R316">if($F316="","",if($F316&lt;&gt;$F315,VLOOKUP($F316,{Index_Team!$A$2:$A$33,Index_Team!$E$2:$E$33},2,FALSE),R315))</f>
        <v/>
      </c>
      <c r="S316" s="18" t="str">
        <f t="shared" ref="S316:T316" si="325">if($F316="","",if($F316&lt;&gt;$F315,0,V315))</f>
        <v/>
      </c>
      <c r="T316" s="18" t="str">
        <f t="shared" si="325"/>
        <v/>
      </c>
      <c r="U316" s="18" t="str">
        <f t="shared" si="5"/>
        <v/>
      </c>
      <c r="V316" s="18" t="str">
        <f t="shared" si="6"/>
        <v/>
      </c>
      <c r="W316" s="18" t="str">
        <f t="shared" si="7"/>
        <v/>
      </c>
      <c r="X316" s="18" t="str">
        <f t="shared" si="8"/>
        <v/>
      </c>
      <c r="Y316" s="18" t="str">
        <f t="shared" si="9"/>
        <v/>
      </c>
      <c r="Z316" s="18" t="str">
        <f>IFERROR(__xludf.DUMMYFUNCTION("if($F316="""","""",count(filter($S$2:$S888,$S$2:$S888=$S316,$T$2:$T888=$T316,$V$2:$V888=$V316,$W$2:$W888=$W316)))"),"")</f>
        <v/>
      </c>
      <c r="AA316" s="18" t="str">
        <f>IFERROR(__xludf.DUMMYFUNCTION("if($F316="""","""",1+Z316-count(filter($S316:$S888,$S316:$S888=$S316,$T316:$T888=$T316,$V316:$V888=$V316,$W316:$W888=$W316)))"),"")</f>
        <v/>
      </c>
      <c r="AB316" s="18" t="str">
        <f>IFERROR(__xludf.DUMMYFUNCTION("if($F316="""","""",count(filter($S$2:$S888,$S$2:$S888=$S316,$T$2:$T888=$T316,$V$2:$V888=$V316,$W$2:$W888=$W316,$Q$2:$Q888=$Q316)))"),"")</f>
        <v/>
      </c>
      <c r="AC316" s="18" t="str">
        <f>IFERROR(__xludf.DUMMYFUNCTION("if($F316="""","""",1+AB316-count(filter($S316:$S888,$S316:$S888=$S316,$T316:$T888=$T316,$V316:$V888=$V316,$W316:$W888=$W316,$Q316:$Q888=$Q316)))"),"")</f>
        <v/>
      </c>
      <c r="AD316" s="18" t="str">
        <f>IFERROR(__xludf.DUMMYFUNCTION("if($F316="""","""",count(filter($S$2:$S888,$S$2:$S888=$S316,$T$2:$T888=$T316,$V$2:$V888=$V316,$W$2:$W888=$W316,$R$2:$R888=$R316)))"),"")</f>
        <v/>
      </c>
      <c r="AE316" s="18" t="str">
        <f>IFERROR(__xludf.DUMMYFUNCTION("if($F316="""","""",1+AD316-count(filter($S316:$S888,$S316:$S888=$S316,$T316:$T888=$T316,$V316:$V888=$V316,$W316:$W888=$W316,$R316:$R888=$R316)))"),"")</f>
        <v/>
      </c>
      <c r="AF316" s="18" t="str">
        <f t="shared" si="10"/>
        <v/>
      </c>
      <c r="AG316" s="18"/>
      <c r="AH316" s="18" t="str">
        <f t="shared" si="12"/>
        <v/>
      </c>
    </row>
    <row r="317">
      <c r="A317" s="29"/>
      <c r="B317" s="29"/>
      <c r="C317" s="29"/>
      <c r="D317" s="37"/>
      <c r="E317" s="29"/>
      <c r="F317" s="30"/>
      <c r="G317" s="30"/>
      <c r="H317" s="31"/>
      <c r="I317" s="30"/>
      <c r="J317" s="31"/>
      <c r="K317" s="32"/>
      <c r="L317" s="31"/>
      <c r="M317" s="31"/>
      <c r="N317" s="31"/>
      <c r="O317" s="18" t="str">
        <f t="shared" si="2"/>
        <v/>
      </c>
      <c r="P317" s="18" t="str">
        <f t="shared" si="3"/>
        <v/>
      </c>
      <c r="Q317" s="18" t="str">
        <f t="array" ref="Q317">if($F317="","",if($F317&lt;&gt;$F316,VLOOKUP($F317,{Index_Team!$A$2:$A$33,Index_Team!$D$2:$D$33},2,FALSE),Q316))</f>
        <v/>
      </c>
      <c r="R317" s="18" t="str">
        <f t="array" ref="R317">if($F317="","",if($F317&lt;&gt;$F316,VLOOKUP($F317,{Index_Team!$A$2:$A$33,Index_Team!$E$2:$E$33},2,FALSE),R316))</f>
        <v/>
      </c>
      <c r="S317" s="18" t="str">
        <f t="shared" ref="S317:T317" si="326">if($F317="","",if($F317&lt;&gt;$F316,0,V316))</f>
        <v/>
      </c>
      <c r="T317" s="18" t="str">
        <f t="shared" si="326"/>
        <v/>
      </c>
      <c r="U317" s="18" t="str">
        <f t="shared" si="5"/>
        <v/>
      </c>
      <c r="V317" s="18" t="str">
        <f t="shared" si="6"/>
        <v/>
      </c>
      <c r="W317" s="18" t="str">
        <f t="shared" si="7"/>
        <v/>
      </c>
      <c r="X317" s="18" t="str">
        <f t="shared" si="8"/>
        <v/>
      </c>
      <c r="Y317" s="18" t="str">
        <f t="shared" si="9"/>
        <v/>
      </c>
      <c r="Z317" s="18" t="str">
        <f>IFERROR(__xludf.DUMMYFUNCTION("if($F317="""","""",count(filter($S$2:$S888,$S$2:$S888=$S317,$T$2:$T888=$T317,$V$2:$V888=$V317,$W$2:$W888=$W317)))"),"")</f>
        <v/>
      </c>
      <c r="AA317" s="18" t="str">
        <f>IFERROR(__xludf.DUMMYFUNCTION("if($F317="""","""",1+Z317-count(filter($S317:$S888,$S317:$S888=$S317,$T317:$T888=$T317,$V317:$V888=$V317,$W317:$W888=$W317)))"),"")</f>
        <v/>
      </c>
      <c r="AB317" s="18" t="str">
        <f>IFERROR(__xludf.DUMMYFUNCTION("if($F317="""","""",count(filter($S$2:$S888,$S$2:$S888=$S317,$T$2:$T888=$T317,$V$2:$V888=$V317,$W$2:$W888=$W317,$Q$2:$Q888=$Q317)))"),"")</f>
        <v/>
      </c>
      <c r="AC317" s="18" t="str">
        <f>IFERROR(__xludf.DUMMYFUNCTION("if($F317="""","""",1+AB317-count(filter($S317:$S888,$S317:$S888=$S317,$T317:$T888=$T317,$V317:$V888=$V317,$W317:$W888=$W317,$Q317:$Q888=$Q317)))"),"")</f>
        <v/>
      </c>
      <c r="AD317" s="18" t="str">
        <f>IFERROR(__xludf.DUMMYFUNCTION("if($F317="""","""",count(filter($S$2:$S888,$S$2:$S888=$S317,$T$2:$T888=$T317,$V$2:$V888=$V317,$W$2:$W888=$W317,$R$2:$R888=$R317)))"),"")</f>
        <v/>
      </c>
      <c r="AE317" s="18" t="str">
        <f>IFERROR(__xludf.DUMMYFUNCTION("if($F317="""","""",1+AD317-count(filter($S317:$S888,$S317:$S888=$S317,$T317:$T888=$T317,$V317:$V888=$V317,$W317:$W888=$W317,$R317:$R888=$R317)))"),"")</f>
        <v/>
      </c>
      <c r="AF317" s="18" t="str">
        <f t="shared" si="10"/>
        <v/>
      </c>
      <c r="AG317" s="18"/>
      <c r="AH317" s="18" t="str">
        <f t="shared" si="12"/>
        <v/>
      </c>
    </row>
    <row r="318">
      <c r="A318" s="29"/>
      <c r="B318" s="29"/>
      <c r="C318" s="29"/>
      <c r="D318" s="37"/>
      <c r="E318" s="29"/>
      <c r="F318" s="30"/>
      <c r="G318" s="30"/>
      <c r="H318" s="31"/>
      <c r="I318" s="30"/>
      <c r="J318" s="31"/>
      <c r="K318" s="32"/>
      <c r="L318" s="31"/>
      <c r="M318" s="31"/>
      <c r="N318" s="31"/>
      <c r="O318" s="18" t="str">
        <f t="shared" si="2"/>
        <v/>
      </c>
      <c r="P318" s="18" t="str">
        <f t="shared" si="3"/>
        <v/>
      </c>
      <c r="Q318" s="18" t="str">
        <f t="array" ref="Q318">if($F318="","",if($F318&lt;&gt;$F317,VLOOKUP($F318,{Index_Team!$A$2:$A$33,Index_Team!$D$2:$D$33},2,FALSE),Q317))</f>
        <v/>
      </c>
      <c r="R318" s="18" t="str">
        <f t="array" ref="R318">if($F318="","",if($F318&lt;&gt;$F317,VLOOKUP($F318,{Index_Team!$A$2:$A$33,Index_Team!$E$2:$E$33},2,FALSE),R317))</f>
        <v/>
      </c>
      <c r="S318" s="18" t="str">
        <f t="shared" ref="S318:T318" si="327">if($F318="","",if($F318&lt;&gt;$F317,0,V317))</f>
        <v/>
      </c>
      <c r="T318" s="18" t="str">
        <f t="shared" si="327"/>
        <v/>
      </c>
      <c r="U318" s="18" t="str">
        <f t="shared" si="5"/>
        <v/>
      </c>
      <c r="V318" s="18" t="str">
        <f t="shared" si="6"/>
        <v/>
      </c>
      <c r="W318" s="18" t="str">
        <f t="shared" si="7"/>
        <v/>
      </c>
      <c r="X318" s="18" t="str">
        <f t="shared" si="8"/>
        <v/>
      </c>
      <c r="Y318" s="18" t="str">
        <f t="shared" si="9"/>
        <v/>
      </c>
      <c r="Z318" s="18" t="str">
        <f>IFERROR(__xludf.DUMMYFUNCTION("if($F318="""","""",count(filter($S$2:$S888,$S$2:$S888=$S318,$T$2:$T888=$T318,$V$2:$V888=$V318,$W$2:$W888=$W318)))"),"")</f>
        <v/>
      </c>
      <c r="AA318" s="18" t="str">
        <f>IFERROR(__xludf.DUMMYFUNCTION("if($F318="""","""",1+Z318-count(filter($S318:$S888,$S318:$S888=$S318,$T318:$T888=$T318,$V318:$V888=$V318,$W318:$W888=$W318)))"),"")</f>
        <v/>
      </c>
      <c r="AB318" s="18" t="str">
        <f>IFERROR(__xludf.DUMMYFUNCTION("if($F318="""","""",count(filter($S$2:$S888,$S$2:$S888=$S318,$T$2:$T888=$T318,$V$2:$V888=$V318,$W$2:$W888=$W318,$Q$2:$Q888=$Q318)))"),"")</f>
        <v/>
      </c>
      <c r="AC318" s="18" t="str">
        <f>IFERROR(__xludf.DUMMYFUNCTION("if($F318="""","""",1+AB318-count(filter($S318:$S888,$S318:$S888=$S318,$T318:$T888=$T318,$V318:$V888=$V318,$W318:$W888=$W318,$Q318:$Q888=$Q318)))"),"")</f>
        <v/>
      </c>
      <c r="AD318" s="18" t="str">
        <f>IFERROR(__xludf.DUMMYFUNCTION("if($F318="""","""",count(filter($S$2:$S888,$S$2:$S888=$S318,$T$2:$T888=$T318,$V$2:$V888=$V318,$W$2:$W888=$W318,$R$2:$R888=$R318)))"),"")</f>
        <v/>
      </c>
      <c r="AE318" s="18" t="str">
        <f>IFERROR(__xludf.DUMMYFUNCTION("if($F318="""","""",1+AD318-count(filter($S318:$S888,$S318:$S888=$S318,$T318:$T888=$T318,$V318:$V888=$V318,$W318:$W888=$W318,$R318:$R888=$R318)))"),"")</f>
        <v/>
      </c>
      <c r="AF318" s="18" t="str">
        <f t="shared" si="10"/>
        <v/>
      </c>
      <c r="AG318" s="18"/>
      <c r="AH318" s="18" t="str">
        <f t="shared" si="12"/>
        <v/>
      </c>
    </row>
    <row r="319">
      <c r="A319" s="29"/>
      <c r="B319" s="29"/>
      <c r="C319" s="29"/>
      <c r="D319" s="37"/>
      <c r="E319" s="29"/>
      <c r="F319" s="30"/>
      <c r="G319" s="30"/>
      <c r="H319" s="31"/>
      <c r="I319" s="30"/>
      <c r="J319" s="31"/>
      <c r="K319" s="32"/>
      <c r="L319" s="31"/>
      <c r="M319" s="31"/>
      <c r="N319" s="31"/>
      <c r="O319" s="18" t="str">
        <f t="shared" si="2"/>
        <v/>
      </c>
      <c r="P319" s="18" t="str">
        <f t="shared" si="3"/>
        <v/>
      </c>
      <c r="Q319" s="18" t="str">
        <f t="array" ref="Q319">if($F319="","",if($F319&lt;&gt;$F318,VLOOKUP($F319,{Index_Team!$A$2:$A$33,Index_Team!$D$2:$D$33},2,FALSE),Q318))</f>
        <v/>
      </c>
      <c r="R319" s="18" t="str">
        <f t="array" ref="R319">if($F319="","",if($F319&lt;&gt;$F318,VLOOKUP($F319,{Index_Team!$A$2:$A$33,Index_Team!$E$2:$E$33},2,FALSE),R318))</f>
        <v/>
      </c>
      <c r="S319" s="18" t="str">
        <f t="shared" ref="S319:T319" si="328">if($F319="","",if($F319&lt;&gt;$F318,0,V318))</f>
        <v/>
      </c>
      <c r="T319" s="18" t="str">
        <f t="shared" si="328"/>
        <v/>
      </c>
      <c r="U319" s="18" t="str">
        <f t="shared" si="5"/>
        <v/>
      </c>
      <c r="V319" s="18" t="str">
        <f t="shared" si="6"/>
        <v/>
      </c>
      <c r="W319" s="18" t="str">
        <f t="shared" si="7"/>
        <v/>
      </c>
      <c r="X319" s="18" t="str">
        <f t="shared" si="8"/>
        <v/>
      </c>
      <c r="Y319" s="18" t="str">
        <f t="shared" si="9"/>
        <v/>
      </c>
      <c r="Z319" s="18" t="str">
        <f>IFERROR(__xludf.DUMMYFUNCTION("if($F319="""","""",count(filter($S$2:$S888,$S$2:$S888=$S319,$T$2:$T888=$T319,$V$2:$V888=$V319,$W$2:$W888=$W319)))"),"")</f>
        <v/>
      </c>
      <c r="AA319" s="18" t="str">
        <f>IFERROR(__xludf.DUMMYFUNCTION("if($F319="""","""",1+Z319-count(filter($S319:$S888,$S319:$S888=$S319,$T319:$T888=$T319,$V319:$V888=$V319,$W319:$W888=$W319)))"),"")</f>
        <v/>
      </c>
      <c r="AB319" s="18" t="str">
        <f>IFERROR(__xludf.DUMMYFUNCTION("if($F319="""","""",count(filter($S$2:$S888,$S$2:$S888=$S319,$T$2:$T888=$T319,$V$2:$V888=$V319,$W$2:$W888=$W319,$Q$2:$Q888=$Q319)))"),"")</f>
        <v/>
      </c>
      <c r="AC319" s="18" t="str">
        <f>IFERROR(__xludf.DUMMYFUNCTION("if($F319="""","""",1+AB319-count(filter($S319:$S888,$S319:$S888=$S319,$T319:$T888=$T319,$V319:$V888=$V319,$W319:$W888=$W319,$Q319:$Q888=$Q319)))"),"")</f>
        <v/>
      </c>
      <c r="AD319" s="18" t="str">
        <f>IFERROR(__xludf.DUMMYFUNCTION("if($F319="""","""",count(filter($S$2:$S888,$S$2:$S888=$S319,$T$2:$T888=$T319,$V$2:$V888=$V319,$W$2:$W888=$W319,$R$2:$R888=$R319)))"),"")</f>
        <v/>
      </c>
      <c r="AE319" s="18" t="str">
        <f>IFERROR(__xludf.DUMMYFUNCTION("if($F319="""","""",1+AD319-count(filter($S319:$S888,$S319:$S888=$S319,$T319:$T888=$T319,$V319:$V888=$V319,$W319:$W888=$W319,$R319:$R888=$R319)))"),"")</f>
        <v/>
      </c>
      <c r="AF319" s="18" t="str">
        <f t="shared" si="10"/>
        <v/>
      </c>
      <c r="AG319" s="18"/>
      <c r="AH319" s="18" t="str">
        <f t="shared" si="12"/>
        <v/>
      </c>
    </row>
    <row r="320">
      <c r="A320" s="29"/>
      <c r="B320" s="29"/>
      <c r="C320" s="29"/>
      <c r="D320" s="37"/>
      <c r="E320" s="29"/>
      <c r="F320" s="30"/>
      <c r="G320" s="30"/>
      <c r="H320" s="31"/>
      <c r="I320" s="30"/>
      <c r="J320" s="31"/>
      <c r="K320" s="32"/>
      <c r="L320" s="31"/>
      <c r="M320" s="31"/>
      <c r="N320" s="31"/>
      <c r="O320" s="18" t="str">
        <f t="shared" si="2"/>
        <v/>
      </c>
      <c r="P320" s="18" t="str">
        <f t="shared" si="3"/>
        <v/>
      </c>
      <c r="Q320" s="18" t="str">
        <f t="array" ref="Q320">if($F320="","",if($F320&lt;&gt;$F319,VLOOKUP($F320,{Index_Team!$A$2:$A$33,Index_Team!$D$2:$D$33},2,FALSE),Q319))</f>
        <v/>
      </c>
      <c r="R320" s="18" t="str">
        <f t="array" ref="R320">if($F320="","",if($F320&lt;&gt;$F319,VLOOKUP($F320,{Index_Team!$A$2:$A$33,Index_Team!$E$2:$E$33},2,FALSE),R319))</f>
        <v/>
      </c>
      <c r="S320" s="18" t="str">
        <f t="shared" ref="S320:T320" si="329">if($F320="","",if($F320&lt;&gt;$F319,0,V319))</f>
        <v/>
      </c>
      <c r="T320" s="18" t="str">
        <f t="shared" si="329"/>
        <v/>
      </c>
      <c r="U320" s="18" t="str">
        <f t="shared" si="5"/>
        <v/>
      </c>
      <c r="V320" s="18" t="str">
        <f t="shared" si="6"/>
        <v/>
      </c>
      <c r="W320" s="18" t="str">
        <f t="shared" si="7"/>
        <v/>
      </c>
      <c r="X320" s="18" t="str">
        <f t="shared" si="8"/>
        <v/>
      </c>
      <c r="Y320" s="18" t="str">
        <f t="shared" si="9"/>
        <v/>
      </c>
      <c r="Z320" s="18" t="str">
        <f>IFERROR(__xludf.DUMMYFUNCTION("if($F320="""","""",count(filter($S$2:$S888,$S$2:$S888=$S320,$T$2:$T888=$T320,$V$2:$V888=$V320,$W$2:$W888=$W320)))"),"")</f>
        <v/>
      </c>
      <c r="AA320" s="18" t="str">
        <f>IFERROR(__xludf.DUMMYFUNCTION("if($F320="""","""",1+Z320-count(filter($S320:$S888,$S320:$S888=$S320,$T320:$T888=$T320,$V320:$V888=$V320,$W320:$W888=$W320)))"),"")</f>
        <v/>
      </c>
      <c r="AB320" s="18" t="str">
        <f>IFERROR(__xludf.DUMMYFUNCTION("if($F320="""","""",count(filter($S$2:$S888,$S$2:$S888=$S320,$T$2:$T888=$T320,$V$2:$V888=$V320,$W$2:$W888=$W320,$Q$2:$Q888=$Q320)))"),"")</f>
        <v/>
      </c>
      <c r="AC320" s="18" t="str">
        <f>IFERROR(__xludf.DUMMYFUNCTION("if($F320="""","""",1+AB320-count(filter($S320:$S888,$S320:$S888=$S320,$T320:$T888=$T320,$V320:$V888=$V320,$W320:$W888=$W320,$Q320:$Q888=$Q320)))"),"")</f>
        <v/>
      </c>
      <c r="AD320" s="18" t="str">
        <f>IFERROR(__xludf.DUMMYFUNCTION("if($F320="""","""",count(filter($S$2:$S888,$S$2:$S888=$S320,$T$2:$T888=$T320,$V$2:$V888=$V320,$W$2:$W888=$W320,$R$2:$R888=$R320)))"),"")</f>
        <v/>
      </c>
      <c r="AE320" s="18" t="str">
        <f>IFERROR(__xludf.DUMMYFUNCTION("if($F320="""","""",1+AD320-count(filter($S320:$S888,$S320:$S888=$S320,$T320:$T888=$T320,$V320:$V888=$V320,$W320:$W888=$W320,$R320:$R888=$R320)))"),"")</f>
        <v/>
      </c>
      <c r="AF320" s="18" t="str">
        <f t="shared" si="10"/>
        <v/>
      </c>
      <c r="AG320" s="18"/>
      <c r="AH320" s="18" t="str">
        <f t="shared" si="12"/>
        <v/>
      </c>
    </row>
    <row r="321">
      <c r="A321" s="29"/>
      <c r="B321" s="29"/>
      <c r="C321" s="29"/>
      <c r="D321" s="37"/>
      <c r="E321" s="29"/>
      <c r="F321" s="30"/>
      <c r="G321" s="30"/>
      <c r="H321" s="31"/>
      <c r="I321" s="30"/>
      <c r="J321" s="31"/>
      <c r="K321" s="32"/>
      <c r="L321" s="31"/>
      <c r="M321" s="31"/>
      <c r="N321" s="31"/>
      <c r="O321" s="18" t="str">
        <f t="shared" si="2"/>
        <v/>
      </c>
      <c r="P321" s="18" t="str">
        <f t="shared" si="3"/>
        <v/>
      </c>
      <c r="Q321" s="18" t="str">
        <f t="array" ref="Q321">if($F321="","",if($F321&lt;&gt;$F320,VLOOKUP($F321,{Index_Team!$A$2:$A$33,Index_Team!$D$2:$D$33},2,FALSE),Q320))</f>
        <v/>
      </c>
      <c r="R321" s="18" t="str">
        <f t="array" ref="R321">if($F321="","",if($F321&lt;&gt;$F320,VLOOKUP($F321,{Index_Team!$A$2:$A$33,Index_Team!$E$2:$E$33},2,FALSE),R320))</f>
        <v/>
      </c>
      <c r="S321" s="18" t="str">
        <f t="shared" ref="S321:T321" si="330">if($F321="","",if($F321&lt;&gt;$F320,0,V320))</f>
        <v/>
      </c>
      <c r="T321" s="18" t="str">
        <f t="shared" si="330"/>
        <v/>
      </c>
      <c r="U321" s="18" t="str">
        <f t="shared" si="5"/>
        <v/>
      </c>
      <c r="V321" s="18" t="str">
        <f t="shared" si="6"/>
        <v/>
      </c>
      <c r="W321" s="18" t="str">
        <f t="shared" si="7"/>
        <v/>
      </c>
      <c r="X321" s="18" t="str">
        <f t="shared" si="8"/>
        <v/>
      </c>
      <c r="Y321" s="18" t="str">
        <f t="shared" si="9"/>
        <v/>
      </c>
      <c r="Z321" s="18" t="str">
        <f>IFERROR(__xludf.DUMMYFUNCTION("if($F321="""","""",count(filter($S$2:$S888,$S$2:$S888=$S321,$T$2:$T888=$T321,$V$2:$V888=$V321,$W$2:$W888=$W321)))"),"")</f>
        <v/>
      </c>
      <c r="AA321" s="18" t="str">
        <f>IFERROR(__xludf.DUMMYFUNCTION("if($F321="""","""",1+Z321-count(filter($S321:$S888,$S321:$S888=$S321,$T321:$T888=$T321,$V321:$V888=$V321,$W321:$W888=$W321)))"),"")</f>
        <v/>
      </c>
      <c r="AB321" s="18" t="str">
        <f>IFERROR(__xludf.DUMMYFUNCTION("if($F321="""","""",count(filter($S$2:$S888,$S$2:$S888=$S321,$T$2:$T888=$T321,$V$2:$V888=$V321,$W$2:$W888=$W321,$Q$2:$Q888=$Q321)))"),"")</f>
        <v/>
      </c>
      <c r="AC321" s="18" t="str">
        <f>IFERROR(__xludf.DUMMYFUNCTION("if($F321="""","""",1+AB321-count(filter($S321:$S888,$S321:$S888=$S321,$T321:$T888=$T321,$V321:$V888=$V321,$W321:$W888=$W321,$Q321:$Q888=$Q321)))"),"")</f>
        <v/>
      </c>
      <c r="AD321" s="18" t="str">
        <f>IFERROR(__xludf.DUMMYFUNCTION("if($F321="""","""",count(filter($S$2:$S888,$S$2:$S888=$S321,$T$2:$T888=$T321,$V$2:$V888=$V321,$W$2:$W888=$W321,$R$2:$R888=$R321)))"),"")</f>
        <v/>
      </c>
      <c r="AE321" s="18" t="str">
        <f>IFERROR(__xludf.DUMMYFUNCTION("if($F321="""","""",1+AD321-count(filter($S321:$S888,$S321:$S888=$S321,$T321:$T888=$T321,$V321:$V888=$V321,$W321:$W888=$W321,$R321:$R888=$R321)))"),"")</f>
        <v/>
      </c>
      <c r="AF321" s="18" t="str">
        <f t="shared" si="10"/>
        <v/>
      </c>
      <c r="AG321" s="18"/>
      <c r="AH321" s="18" t="str">
        <f t="shared" si="12"/>
        <v/>
      </c>
    </row>
    <row r="322">
      <c r="A322" s="29"/>
      <c r="B322" s="29"/>
      <c r="C322" s="29"/>
      <c r="D322" s="37"/>
      <c r="E322" s="29"/>
      <c r="F322" s="30"/>
      <c r="G322" s="30"/>
      <c r="H322" s="31"/>
      <c r="I322" s="30"/>
      <c r="J322" s="31"/>
      <c r="K322" s="32"/>
      <c r="L322" s="31"/>
      <c r="M322" s="31"/>
      <c r="N322" s="31"/>
      <c r="O322" s="18" t="str">
        <f t="shared" si="2"/>
        <v/>
      </c>
      <c r="P322" s="18" t="str">
        <f t="shared" si="3"/>
        <v/>
      </c>
      <c r="Q322" s="18" t="str">
        <f t="array" ref="Q322">if($F322="","",if($F322&lt;&gt;$F321,VLOOKUP($F322,{Index_Team!$A$2:$A$33,Index_Team!$D$2:$D$33},2,FALSE),Q321))</f>
        <v/>
      </c>
      <c r="R322" s="18" t="str">
        <f t="array" ref="R322">if($F322="","",if($F322&lt;&gt;$F321,VLOOKUP($F322,{Index_Team!$A$2:$A$33,Index_Team!$E$2:$E$33},2,FALSE),R321))</f>
        <v/>
      </c>
      <c r="S322" s="18" t="str">
        <f t="shared" ref="S322:T322" si="331">if($F322="","",if($F322&lt;&gt;$F321,0,V321))</f>
        <v/>
      </c>
      <c r="T322" s="18" t="str">
        <f t="shared" si="331"/>
        <v/>
      </c>
      <c r="U322" s="18" t="str">
        <f t="shared" si="5"/>
        <v/>
      </c>
      <c r="V322" s="18" t="str">
        <f t="shared" si="6"/>
        <v/>
      </c>
      <c r="W322" s="18" t="str">
        <f t="shared" si="7"/>
        <v/>
      </c>
      <c r="X322" s="18" t="str">
        <f t="shared" si="8"/>
        <v/>
      </c>
      <c r="Y322" s="18" t="str">
        <f t="shared" si="9"/>
        <v/>
      </c>
      <c r="Z322" s="18" t="str">
        <f>IFERROR(__xludf.DUMMYFUNCTION("if($F322="""","""",count(filter($S$2:$S888,$S$2:$S888=$S322,$T$2:$T888=$T322,$V$2:$V888=$V322,$W$2:$W888=$W322)))"),"")</f>
        <v/>
      </c>
      <c r="AA322" s="18" t="str">
        <f>IFERROR(__xludf.DUMMYFUNCTION("if($F322="""","""",1+Z322-count(filter($S322:$S888,$S322:$S888=$S322,$T322:$T888=$T322,$V322:$V888=$V322,$W322:$W888=$W322)))"),"")</f>
        <v/>
      </c>
      <c r="AB322" s="18" t="str">
        <f>IFERROR(__xludf.DUMMYFUNCTION("if($F322="""","""",count(filter($S$2:$S888,$S$2:$S888=$S322,$T$2:$T888=$T322,$V$2:$V888=$V322,$W$2:$W888=$W322,$Q$2:$Q888=$Q322)))"),"")</f>
        <v/>
      </c>
      <c r="AC322" s="18" t="str">
        <f>IFERROR(__xludf.DUMMYFUNCTION("if($F322="""","""",1+AB322-count(filter($S322:$S888,$S322:$S888=$S322,$T322:$T888=$T322,$V322:$V888=$V322,$W322:$W888=$W322,$Q322:$Q888=$Q322)))"),"")</f>
        <v/>
      </c>
      <c r="AD322" s="18" t="str">
        <f>IFERROR(__xludf.DUMMYFUNCTION("if($F322="""","""",count(filter($S$2:$S888,$S$2:$S888=$S322,$T$2:$T888=$T322,$V$2:$V888=$V322,$W$2:$W888=$W322,$R$2:$R888=$R322)))"),"")</f>
        <v/>
      </c>
      <c r="AE322" s="18" t="str">
        <f>IFERROR(__xludf.DUMMYFUNCTION("if($F322="""","""",1+AD322-count(filter($S322:$S888,$S322:$S888=$S322,$T322:$T888=$T322,$V322:$V888=$V322,$W322:$W888=$W322,$R322:$R888=$R322)))"),"")</f>
        <v/>
      </c>
      <c r="AF322" s="18" t="str">
        <f t="shared" si="10"/>
        <v/>
      </c>
      <c r="AG322" s="18"/>
      <c r="AH322" s="18" t="str">
        <f t="shared" si="12"/>
        <v/>
      </c>
    </row>
    <row r="323">
      <c r="A323" s="29"/>
      <c r="B323" s="29"/>
      <c r="C323" s="29"/>
      <c r="D323" s="37"/>
      <c r="E323" s="29"/>
      <c r="F323" s="30"/>
      <c r="G323" s="30"/>
      <c r="H323" s="31"/>
      <c r="I323" s="30"/>
      <c r="J323" s="31"/>
      <c r="K323" s="32"/>
      <c r="L323" s="31"/>
      <c r="M323" s="31"/>
      <c r="N323" s="31"/>
      <c r="O323" s="18" t="str">
        <f t="shared" si="2"/>
        <v/>
      </c>
      <c r="P323" s="18" t="str">
        <f t="shared" si="3"/>
        <v/>
      </c>
      <c r="Q323" s="18" t="str">
        <f t="array" ref="Q323">if($F323="","",if($F323&lt;&gt;$F322,VLOOKUP($F323,{Index_Team!$A$2:$A$33,Index_Team!$D$2:$D$33},2,FALSE),Q322))</f>
        <v/>
      </c>
      <c r="R323" s="18" t="str">
        <f t="array" ref="R323">if($F323="","",if($F323&lt;&gt;$F322,VLOOKUP($F323,{Index_Team!$A$2:$A$33,Index_Team!$E$2:$E$33},2,FALSE),R322))</f>
        <v/>
      </c>
      <c r="S323" s="18" t="str">
        <f t="shared" ref="S323:T323" si="332">if($F323="","",if($F323&lt;&gt;$F322,0,V322))</f>
        <v/>
      </c>
      <c r="T323" s="18" t="str">
        <f t="shared" si="332"/>
        <v/>
      </c>
      <c r="U323" s="18" t="str">
        <f t="shared" si="5"/>
        <v/>
      </c>
      <c r="V323" s="18" t="str">
        <f t="shared" si="6"/>
        <v/>
      </c>
      <c r="W323" s="18" t="str">
        <f t="shared" si="7"/>
        <v/>
      </c>
      <c r="X323" s="18" t="str">
        <f t="shared" si="8"/>
        <v/>
      </c>
      <c r="Y323" s="18" t="str">
        <f t="shared" si="9"/>
        <v/>
      </c>
      <c r="Z323" s="18" t="str">
        <f>IFERROR(__xludf.DUMMYFUNCTION("if($F323="""","""",count(filter($S$2:$S888,$S$2:$S888=$S323,$T$2:$T888=$T323,$V$2:$V888=$V323,$W$2:$W888=$W323)))"),"")</f>
        <v/>
      </c>
      <c r="AA323" s="18" t="str">
        <f>IFERROR(__xludf.DUMMYFUNCTION("if($F323="""","""",1+Z323-count(filter($S323:$S888,$S323:$S888=$S323,$T323:$T888=$T323,$V323:$V888=$V323,$W323:$W888=$W323)))"),"")</f>
        <v/>
      </c>
      <c r="AB323" s="18" t="str">
        <f>IFERROR(__xludf.DUMMYFUNCTION("if($F323="""","""",count(filter($S$2:$S888,$S$2:$S888=$S323,$T$2:$T888=$T323,$V$2:$V888=$V323,$W$2:$W888=$W323,$Q$2:$Q888=$Q323)))"),"")</f>
        <v/>
      </c>
      <c r="AC323" s="18" t="str">
        <f>IFERROR(__xludf.DUMMYFUNCTION("if($F323="""","""",1+AB323-count(filter($S323:$S888,$S323:$S888=$S323,$T323:$T888=$T323,$V323:$V888=$V323,$W323:$W888=$W323,$Q323:$Q888=$Q323)))"),"")</f>
        <v/>
      </c>
      <c r="AD323" s="18" t="str">
        <f>IFERROR(__xludf.DUMMYFUNCTION("if($F323="""","""",count(filter($S$2:$S888,$S$2:$S888=$S323,$T$2:$T888=$T323,$V$2:$V888=$V323,$W$2:$W888=$W323,$R$2:$R888=$R323)))"),"")</f>
        <v/>
      </c>
      <c r="AE323" s="18" t="str">
        <f>IFERROR(__xludf.DUMMYFUNCTION("if($F323="""","""",1+AD323-count(filter($S323:$S888,$S323:$S888=$S323,$T323:$T888=$T323,$V323:$V888=$V323,$W323:$W888=$W323,$R323:$R888=$R323)))"),"")</f>
        <v/>
      </c>
      <c r="AF323" s="18" t="str">
        <f t="shared" si="10"/>
        <v/>
      </c>
      <c r="AG323" s="18"/>
      <c r="AH323" s="18" t="str">
        <f t="shared" si="12"/>
        <v/>
      </c>
    </row>
    <row r="324">
      <c r="A324" s="29"/>
      <c r="B324" s="29"/>
      <c r="C324" s="29"/>
      <c r="D324" s="37"/>
      <c r="E324" s="29"/>
      <c r="F324" s="30"/>
      <c r="G324" s="30"/>
      <c r="H324" s="31"/>
      <c r="I324" s="30"/>
      <c r="J324" s="31"/>
      <c r="K324" s="32"/>
      <c r="L324" s="31"/>
      <c r="M324" s="31"/>
      <c r="N324" s="31"/>
      <c r="O324" s="18" t="str">
        <f t="shared" si="2"/>
        <v/>
      </c>
      <c r="P324" s="18" t="str">
        <f t="shared" si="3"/>
        <v/>
      </c>
      <c r="Q324" s="18" t="str">
        <f t="array" ref="Q324">if($F324="","",if($F324&lt;&gt;$F323,VLOOKUP($F324,{Index_Team!$A$2:$A$33,Index_Team!$D$2:$D$33},2,FALSE),Q323))</f>
        <v/>
      </c>
      <c r="R324" s="18" t="str">
        <f t="array" ref="R324">if($F324="","",if($F324&lt;&gt;$F323,VLOOKUP($F324,{Index_Team!$A$2:$A$33,Index_Team!$E$2:$E$33},2,FALSE),R323))</f>
        <v/>
      </c>
      <c r="S324" s="18" t="str">
        <f t="shared" ref="S324:T324" si="333">if($F324="","",if($F324&lt;&gt;$F323,0,V323))</f>
        <v/>
      </c>
      <c r="T324" s="18" t="str">
        <f t="shared" si="333"/>
        <v/>
      </c>
      <c r="U324" s="18" t="str">
        <f t="shared" si="5"/>
        <v/>
      </c>
      <c r="V324" s="18" t="str">
        <f t="shared" si="6"/>
        <v/>
      </c>
      <c r="W324" s="18" t="str">
        <f t="shared" si="7"/>
        <v/>
      </c>
      <c r="X324" s="18" t="str">
        <f t="shared" si="8"/>
        <v/>
      </c>
      <c r="Y324" s="18" t="str">
        <f t="shared" si="9"/>
        <v/>
      </c>
      <c r="Z324" s="18" t="str">
        <f>IFERROR(__xludf.DUMMYFUNCTION("if($F324="""","""",count(filter($S$2:$S888,$S$2:$S888=$S324,$T$2:$T888=$T324,$V$2:$V888=$V324,$W$2:$W888=$W324)))"),"")</f>
        <v/>
      </c>
      <c r="AA324" s="18" t="str">
        <f>IFERROR(__xludf.DUMMYFUNCTION("if($F324="""","""",1+Z324-count(filter($S324:$S888,$S324:$S888=$S324,$T324:$T888=$T324,$V324:$V888=$V324,$W324:$W888=$W324)))"),"")</f>
        <v/>
      </c>
      <c r="AB324" s="18" t="str">
        <f>IFERROR(__xludf.DUMMYFUNCTION("if($F324="""","""",count(filter($S$2:$S888,$S$2:$S888=$S324,$T$2:$T888=$T324,$V$2:$V888=$V324,$W$2:$W888=$W324,$Q$2:$Q888=$Q324)))"),"")</f>
        <v/>
      </c>
      <c r="AC324" s="18" t="str">
        <f>IFERROR(__xludf.DUMMYFUNCTION("if($F324="""","""",1+AB324-count(filter($S324:$S888,$S324:$S888=$S324,$T324:$T888=$T324,$V324:$V888=$V324,$W324:$W888=$W324,$Q324:$Q888=$Q324)))"),"")</f>
        <v/>
      </c>
      <c r="AD324" s="18" t="str">
        <f>IFERROR(__xludf.DUMMYFUNCTION("if($F324="""","""",count(filter($S$2:$S888,$S$2:$S888=$S324,$T$2:$T888=$T324,$V$2:$V888=$V324,$W$2:$W888=$W324,$R$2:$R888=$R324)))"),"")</f>
        <v/>
      </c>
      <c r="AE324" s="18" t="str">
        <f>IFERROR(__xludf.DUMMYFUNCTION("if($F324="""","""",1+AD324-count(filter($S324:$S888,$S324:$S888=$S324,$T324:$T888=$T324,$V324:$V888=$V324,$W324:$W888=$W324,$R324:$R888=$R324)))"),"")</f>
        <v/>
      </c>
      <c r="AF324" s="18" t="str">
        <f t="shared" si="10"/>
        <v/>
      </c>
      <c r="AG324" s="18"/>
      <c r="AH324" s="18" t="str">
        <f t="shared" si="12"/>
        <v/>
      </c>
    </row>
    <row r="325">
      <c r="A325" s="29"/>
      <c r="B325" s="29"/>
      <c r="C325" s="29"/>
      <c r="D325" s="37"/>
      <c r="E325" s="29"/>
      <c r="F325" s="30"/>
      <c r="G325" s="30"/>
      <c r="H325" s="31"/>
      <c r="I325" s="30"/>
      <c r="J325" s="31"/>
      <c r="K325" s="32"/>
      <c r="L325" s="31"/>
      <c r="M325" s="31"/>
      <c r="N325" s="31"/>
      <c r="O325" s="18" t="str">
        <f t="shared" si="2"/>
        <v/>
      </c>
      <c r="P325" s="18" t="str">
        <f t="shared" si="3"/>
        <v/>
      </c>
      <c r="Q325" s="18" t="str">
        <f t="array" ref="Q325">if($F325="","",if($F325&lt;&gt;$F324,VLOOKUP($F325,{Index_Team!$A$2:$A$33,Index_Team!$D$2:$D$33},2,FALSE),Q324))</f>
        <v/>
      </c>
      <c r="R325" s="18" t="str">
        <f t="array" ref="R325">if($F325="","",if($F325&lt;&gt;$F324,VLOOKUP($F325,{Index_Team!$A$2:$A$33,Index_Team!$E$2:$E$33},2,FALSE),R324))</f>
        <v/>
      </c>
      <c r="S325" s="18" t="str">
        <f t="shared" ref="S325:T325" si="334">if($F325="","",if($F325&lt;&gt;$F324,0,V324))</f>
        <v/>
      </c>
      <c r="T325" s="18" t="str">
        <f t="shared" si="334"/>
        <v/>
      </c>
      <c r="U325" s="18" t="str">
        <f t="shared" si="5"/>
        <v/>
      </c>
      <c r="V325" s="18" t="str">
        <f t="shared" si="6"/>
        <v/>
      </c>
      <c r="W325" s="18" t="str">
        <f t="shared" si="7"/>
        <v/>
      </c>
      <c r="X325" s="18" t="str">
        <f t="shared" si="8"/>
        <v/>
      </c>
      <c r="Y325" s="18" t="str">
        <f t="shared" si="9"/>
        <v/>
      </c>
      <c r="Z325" s="18" t="str">
        <f>IFERROR(__xludf.DUMMYFUNCTION("if($F325="""","""",count(filter($S$2:$S888,$S$2:$S888=$S325,$T$2:$T888=$T325,$V$2:$V888=$V325,$W$2:$W888=$W325)))"),"")</f>
        <v/>
      </c>
      <c r="AA325" s="18" t="str">
        <f>IFERROR(__xludf.DUMMYFUNCTION("if($F325="""","""",1+Z325-count(filter($S325:$S888,$S325:$S888=$S325,$T325:$T888=$T325,$V325:$V888=$V325,$W325:$W888=$W325)))"),"")</f>
        <v/>
      </c>
      <c r="AB325" s="18" t="str">
        <f>IFERROR(__xludf.DUMMYFUNCTION("if($F325="""","""",count(filter($S$2:$S888,$S$2:$S888=$S325,$T$2:$T888=$T325,$V$2:$V888=$V325,$W$2:$W888=$W325,$Q$2:$Q888=$Q325)))"),"")</f>
        <v/>
      </c>
      <c r="AC325" s="18" t="str">
        <f>IFERROR(__xludf.DUMMYFUNCTION("if($F325="""","""",1+AB325-count(filter($S325:$S888,$S325:$S888=$S325,$T325:$T888=$T325,$V325:$V888=$V325,$W325:$W888=$W325,$Q325:$Q888=$Q325)))"),"")</f>
        <v/>
      </c>
      <c r="AD325" s="18" t="str">
        <f>IFERROR(__xludf.DUMMYFUNCTION("if($F325="""","""",count(filter($S$2:$S888,$S$2:$S888=$S325,$T$2:$T888=$T325,$V$2:$V888=$V325,$W$2:$W888=$W325,$R$2:$R888=$R325)))"),"")</f>
        <v/>
      </c>
      <c r="AE325" s="18" t="str">
        <f>IFERROR(__xludf.DUMMYFUNCTION("if($F325="""","""",1+AD325-count(filter($S325:$S888,$S325:$S888=$S325,$T325:$T888=$T325,$V325:$V888=$V325,$W325:$W888=$W325,$R325:$R888=$R325)))"),"")</f>
        <v/>
      </c>
      <c r="AF325" s="18" t="str">
        <f t="shared" si="10"/>
        <v/>
      </c>
      <c r="AG325" s="18"/>
      <c r="AH325" s="18" t="str">
        <f t="shared" si="12"/>
        <v/>
      </c>
    </row>
    <row r="326">
      <c r="A326" s="29"/>
      <c r="B326" s="29"/>
      <c r="C326" s="29"/>
      <c r="D326" s="37"/>
      <c r="E326" s="29"/>
      <c r="F326" s="30"/>
      <c r="G326" s="30"/>
      <c r="H326" s="31"/>
      <c r="I326" s="30"/>
      <c r="J326" s="31"/>
      <c r="K326" s="32"/>
      <c r="L326" s="31"/>
      <c r="M326" s="31"/>
      <c r="N326" s="31"/>
      <c r="O326" s="18" t="str">
        <f t="shared" si="2"/>
        <v/>
      </c>
      <c r="P326" s="18" t="str">
        <f t="shared" si="3"/>
        <v/>
      </c>
      <c r="Q326" s="18" t="str">
        <f t="array" ref="Q326">if($F326="","",if($F326&lt;&gt;$F325,VLOOKUP($F326,{Index_Team!$A$2:$A$33,Index_Team!$D$2:$D$33},2,FALSE),Q325))</f>
        <v/>
      </c>
      <c r="R326" s="18" t="str">
        <f t="array" ref="R326">if($F326="","",if($F326&lt;&gt;$F325,VLOOKUP($F326,{Index_Team!$A$2:$A$33,Index_Team!$E$2:$E$33},2,FALSE),R325))</f>
        <v/>
      </c>
      <c r="S326" s="18" t="str">
        <f t="shared" ref="S326:T326" si="335">if($F326="","",if($F326&lt;&gt;$F325,0,V325))</f>
        <v/>
      </c>
      <c r="T326" s="18" t="str">
        <f t="shared" si="335"/>
        <v/>
      </c>
      <c r="U326" s="18" t="str">
        <f t="shared" si="5"/>
        <v/>
      </c>
      <c r="V326" s="18" t="str">
        <f t="shared" si="6"/>
        <v/>
      </c>
      <c r="W326" s="18" t="str">
        <f t="shared" si="7"/>
        <v/>
      </c>
      <c r="X326" s="18" t="str">
        <f t="shared" si="8"/>
        <v/>
      </c>
      <c r="Y326" s="18" t="str">
        <f t="shared" si="9"/>
        <v/>
      </c>
      <c r="Z326" s="18" t="str">
        <f>IFERROR(__xludf.DUMMYFUNCTION("if($F326="""","""",count(filter($S$2:$S888,$S$2:$S888=$S326,$T$2:$T888=$T326,$V$2:$V888=$V326,$W$2:$W888=$W326)))"),"")</f>
        <v/>
      </c>
      <c r="AA326" s="18" t="str">
        <f>IFERROR(__xludf.DUMMYFUNCTION("if($F326="""","""",1+Z326-count(filter($S326:$S888,$S326:$S888=$S326,$T326:$T888=$T326,$V326:$V888=$V326,$W326:$W888=$W326)))"),"")</f>
        <v/>
      </c>
      <c r="AB326" s="18" t="str">
        <f>IFERROR(__xludf.DUMMYFUNCTION("if($F326="""","""",count(filter($S$2:$S888,$S$2:$S888=$S326,$T$2:$T888=$T326,$V$2:$V888=$V326,$W$2:$W888=$W326,$Q$2:$Q888=$Q326)))"),"")</f>
        <v/>
      </c>
      <c r="AC326" s="18" t="str">
        <f>IFERROR(__xludf.DUMMYFUNCTION("if($F326="""","""",1+AB326-count(filter($S326:$S888,$S326:$S888=$S326,$T326:$T888=$T326,$V326:$V888=$V326,$W326:$W888=$W326,$Q326:$Q888=$Q326)))"),"")</f>
        <v/>
      </c>
      <c r="AD326" s="18" t="str">
        <f>IFERROR(__xludf.DUMMYFUNCTION("if($F326="""","""",count(filter($S$2:$S888,$S$2:$S888=$S326,$T$2:$T888=$T326,$V$2:$V888=$V326,$W$2:$W888=$W326,$R$2:$R888=$R326)))"),"")</f>
        <v/>
      </c>
      <c r="AE326" s="18" t="str">
        <f>IFERROR(__xludf.DUMMYFUNCTION("if($F326="""","""",1+AD326-count(filter($S326:$S888,$S326:$S888=$S326,$T326:$T888=$T326,$V326:$V888=$V326,$W326:$W888=$W326,$R326:$R888=$R326)))"),"")</f>
        <v/>
      </c>
      <c r="AF326" s="18" t="str">
        <f t="shared" si="10"/>
        <v/>
      </c>
      <c r="AG326" s="18"/>
      <c r="AH326" s="18" t="str">
        <f t="shared" si="12"/>
        <v/>
      </c>
    </row>
    <row r="327">
      <c r="A327" s="29"/>
      <c r="B327" s="29"/>
      <c r="C327" s="29"/>
      <c r="D327" s="37"/>
      <c r="E327" s="29"/>
      <c r="F327" s="30"/>
      <c r="G327" s="30"/>
      <c r="H327" s="31"/>
      <c r="I327" s="30"/>
      <c r="J327" s="31"/>
      <c r="K327" s="32"/>
      <c r="L327" s="31"/>
      <c r="M327" s="31"/>
      <c r="N327" s="31"/>
      <c r="O327" s="18" t="str">
        <f t="shared" si="2"/>
        <v/>
      </c>
      <c r="P327" s="18" t="str">
        <f t="shared" si="3"/>
        <v/>
      </c>
      <c r="Q327" s="18" t="str">
        <f t="array" ref="Q327">if($F327="","",if($F327&lt;&gt;$F326,VLOOKUP($F327,{Index_Team!$A$2:$A$33,Index_Team!$D$2:$D$33},2,FALSE),Q326))</f>
        <v/>
      </c>
      <c r="R327" s="18" t="str">
        <f t="array" ref="R327">if($F327="","",if($F327&lt;&gt;$F326,VLOOKUP($F327,{Index_Team!$A$2:$A$33,Index_Team!$E$2:$E$33},2,FALSE),R326))</f>
        <v/>
      </c>
      <c r="S327" s="18" t="str">
        <f t="shared" ref="S327:T327" si="336">if($F327="","",if($F327&lt;&gt;$F326,0,V326))</f>
        <v/>
      </c>
      <c r="T327" s="18" t="str">
        <f t="shared" si="336"/>
        <v/>
      </c>
      <c r="U327" s="18" t="str">
        <f t="shared" si="5"/>
        <v/>
      </c>
      <c r="V327" s="18" t="str">
        <f t="shared" si="6"/>
        <v/>
      </c>
      <c r="W327" s="18" t="str">
        <f t="shared" si="7"/>
        <v/>
      </c>
      <c r="X327" s="18" t="str">
        <f t="shared" si="8"/>
        <v/>
      </c>
      <c r="Y327" s="18" t="str">
        <f t="shared" si="9"/>
        <v/>
      </c>
      <c r="Z327" s="18" t="str">
        <f>IFERROR(__xludf.DUMMYFUNCTION("if($F327="""","""",count(filter($S$2:$S888,$S$2:$S888=$S327,$T$2:$T888=$T327,$V$2:$V888=$V327,$W$2:$W888=$W327)))"),"")</f>
        <v/>
      </c>
      <c r="AA327" s="18" t="str">
        <f>IFERROR(__xludf.DUMMYFUNCTION("if($F327="""","""",1+Z327-count(filter($S327:$S888,$S327:$S888=$S327,$T327:$T888=$T327,$V327:$V888=$V327,$W327:$W888=$W327)))"),"")</f>
        <v/>
      </c>
      <c r="AB327" s="18" t="str">
        <f>IFERROR(__xludf.DUMMYFUNCTION("if($F327="""","""",count(filter($S$2:$S888,$S$2:$S888=$S327,$T$2:$T888=$T327,$V$2:$V888=$V327,$W$2:$W888=$W327,$Q$2:$Q888=$Q327)))"),"")</f>
        <v/>
      </c>
      <c r="AC327" s="18" t="str">
        <f>IFERROR(__xludf.DUMMYFUNCTION("if($F327="""","""",1+AB327-count(filter($S327:$S888,$S327:$S888=$S327,$T327:$T888=$T327,$V327:$V888=$V327,$W327:$W888=$W327,$Q327:$Q888=$Q327)))"),"")</f>
        <v/>
      </c>
      <c r="AD327" s="18" t="str">
        <f>IFERROR(__xludf.DUMMYFUNCTION("if($F327="""","""",count(filter($S$2:$S888,$S$2:$S888=$S327,$T$2:$T888=$T327,$V$2:$V888=$V327,$W$2:$W888=$W327,$R$2:$R888=$R327)))"),"")</f>
        <v/>
      </c>
      <c r="AE327" s="18" t="str">
        <f>IFERROR(__xludf.DUMMYFUNCTION("if($F327="""","""",1+AD327-count(filter($S327:$S888,$S327:$S888=$S327,$T327:$T888=$T327,$V327:$V888=$V327,$W327:$W888=$W327,$R327:$R888=$R327)))"),"")</f>
        <v/>
      </c>
      <c r="AF327" s="18" t="str">
        <f t="shared" si="10"/>
        <v/>
      </c>
      <c r="AG327" s="18"/>
      <c r="AH327" s="18" t="str">
        <f t="shared" si="12"/>
        <v/>
      </c>
    </row>
    <row r="328">
      <c r="A328" s="29"/>
      <c r="B328" s="29"/>
      <c r="C328" s="29"/>
      <c r="D328" s="37"/>
      <c r="E328" s="29"/>
      <c r="F328" s="30"/>
      <c r="G328" s="30"/>
      <c r="H328" s="31"/>
      <c r="I328" s="30"/>
      <c r="J328" s="31"/>
      <c r="K328" s="32"/>
      <c r="L328" s="31"/>
      <c r="M328" s="31"/>
      <c r="N328" s="31"/>
      <c r="O328" s="18" t="str">
        <f t="shared" si="2"/>
        <v/>
      </c>
      <c r="P328" s="18" t="str">
        <f t="shared" si="3"/>
        <v/>
      </c>
      <c r="Q328" s="18" t="str">
        <f t="array" ref="Q328">if($F328="","",if($F328&lt;&gt;$F327,VLOOKUP($F328,{Index_Team!$A$2:$A$33,Index_Team!$D$2:$D$33},2,FALSE),Q327))</f>
        <v/>
      </c>
      <c r="R328" s="18" t="str">
        <f t="array" ref="R328">if($F328="","",if($F328&lt;&gt;$F327,VLOOKUP($F328,{Index_Team!$A$2:$A$33,Index_Team!$E$2:$E$33},2,FALSE),R327))</f>
        <v/>
      </c>
      <c r="S328" s="18" t="str">
        <f t="shared" ref="S328:T328" si="337">if($F328="","",if($F328&lt;&gt;$F327,0,V327))</f>
        <v/>
      </c>
      <c r="T328" s="18" t="str">
        <f t="shared" si="337"/>
        <v/>
      </c>
      <c r="U328" s="18" t="str">
        <f t="shared" si="5"/>
        <v/>
      </c>
      <c r="V328" s="18" t="str">
        <f t="shared" si="6"/>
        <v/>
      </c>
      <c r="W328" s="18" t="str">
        <f t="shared" si="7"/>
        <v/>
      </c>
      <c r="X328" s="18" t="str">
        <f t="shared" si="8"/>
        <v/>
      </c>
      <c r="Y328" s="18" t="str">
        <f t="shared" si="9"/>
        <v/>
      </c>
      <c r="Z328" s="18" t="str">
        <f>IFERROR(__xludf.DUMMYFUNCTION("if($F328="""","""",count(filter($S$2:$S888,$S$2:$S888=$S328,$T$2:$T888=$T328,$V$2:$V888=$V328,$W$2:$W888=$W328)))"),"")</f>
        <v/>
      </c>
      <c r="AA328" s="18" t="str">
        <f>IFERROR(__xludf.DUMMYFUNCTION("if($F328="""","""",1+Z328-count(filter($S328:$S888,$S328:$S888=$S328,$T328:$T888=$T328,$V328:$V888=$V328,$W328:$W888=$W328)))"),"")</f>
        <v/>
      </c>
      <c r="AB328" s="18" t="str">
        <f>IFERROR(__xludf.DUMMYFUNCTION("if($F328="""","""",count(filter($S$2:$S888,$S$2:$S888=$S328,$T$2:$T888=$T328,$V$2:$V888=$V328,$W$2:$W888=$W328,$Q$2:$Q888=$Q328)))"),"")</f>
        <v/>
      </c>
      <c r="AC328" s="18" t="str">
        <f>IFERROR(__xludf.DUMMYFUNCTION("if($F328="""","""",1+AB328-count(filter($S328:$S888,$S328:$S888=$S328,$T328:$T888=$T328,$V328:$V888=$V328,$W328:$W888=$W328,$Q328:$Q888=$Q328)))"),"")</f>
        <v/>
      </c>
      <c r="AD328" s="18" t="str">
        <f>IFERROR(__xludf.DUMMYFUNCTION("if($F328="""","""",count(filter($S$2:$S888,$S$2:$S888=$S328,$T$2:$T888=$T328,$V$2:$V888=$V328,$W$2:$W888=$W328,$R$2:$R888=$R328)))"),"")</f>
        <v/>
      </c>
      <c r="AE328" s="18" t="str">
        <f>IFERROR(__xludf.DUMMYFUNCTION("if($F328="""","""",1+AD328-count(filter($S328:$S888,$S328:$S888=$S328,$T328:$T888=$T328,$V328:$V888=$V328,$W328:$W888=$W328,$R328:$R888=$R328)))"),"")</f>
        <v/>
      </c>
      <c r="AF328" s="18" t="str">
        <f t="shared" si="10"/>
        <v/>
      </c>
      <c r="AG328" s="18"/>
      <c r="AH328" s="18" t="str">
        <f t="shared" si="12"/>
        <v/>
      </c>
    </row>
    <row r="329">
      <c r="A329" s="29"/>
      <c r="B329" s="29"/>
      <c r="C329" s="29"/>
      <c r="D329" s="37"/>
      <c r="E329" s="29"/>
      <c r="F329" s="30"/>
      <c r="G329" s="30"/>
      <c r="H329" s="31"/>
      <c r="I329" s="30"/>
      <c r="J329" s="31"/>
      <c r="K329" s="32"/>
      <c r="L329" s="31"/>
      <c r="M329" s="31"/>
      <c r="N329" s="31"/>
      <c r="O329" s="18" t="str">
        <f t="shared" si="2"/>
        <v/>
      </c>
      <c r="P329" s="18" t="str">
        <f t="shared" si="3"/>
        <v/>
      </c>
      <c r="Q329" s="18" t="str">
        <f t="array" ref="Q329">if($F329="","",if($F329&lt;&gt;$F328,VLOOKUP($F329,{Index_Team!$A$2:$A$33,Index_Team!$D$2:$D$33},2,FALSE),Q328))</f>
        <v/>
      </c>
      <c r="R329" s="18" t="str">
        <f t="array" ref="R329">if($F329="","",if($F329&lt;&gt;$F328,VLOOKUP($F329,{Index_Team!$A$2:$A$33,Index_Team!$E$2:$E$33},2,FALSE),R328))</f>
        <v/>
      </c>
      <c r="S329" s="18" t="str">
        <f t="shared" ref="S329:T329" si="338">if($F329="","",if($F329&lt;&gt;$F328,0,V328))</f>
        <v/>
      </c>
      <c r="T329" s="18" t="str">
        <f t="shared" si="338"/>
        <v/>
      </c>
      <c r="U329" s="18" t="str">
        <f t="shared" si="5"/>
        <v/>
      </c>
      <c r="V329" s="18" t="str">
        <f t="shared" si="6"/>
        <v/>
      </c>
      <c r="W329" s="18" t="str">
        <f t="shared" si="7"/>
        <v/>
      </c>
      <c r="X329" s="18" t="str">
        <f t="shared" si="8"/>
        <v/>
      </c>
      <c r="Y329" s="18" t="str">
        <f t="shared" si="9"/>
        <v/>
      </c>
      <c r="Z329" s="18" t="str">
        <f>IFERROR(__xludf.DUMMYFUNCTION("if($F329="""","""",count(filter($S$2:$S888,$S$2:$S888=$S329,$T$2:$T888=$T329,$V$2:$V888=$V329,$W$2:$W888=$W329)))"),"")</f>
        <v/>
      </c>
      <c r="AA329" s="18" t="str">
        <f>IFERROR(__xludf.DUMMYFUNCTION("if($F329="""","""",1+Z329-count(filter($S329:$S888,$S329:$S888=$S329,$T329:$T888=$T329,$V329:$V888=$V329,$W329:$W888=$W329)))"),"")</f>
        <v/>
      </c>
      <c r="AB329" s="18" t="str">
        <f>IFERROR(__xludf.DUMMYFUNCTION("if($F329="""","""",count(filter($S$2:$S888,$S$2:$S888=$S329,$T$2:$T888=$T329,$V$2:$V888=$V329,$W$2:$W888=$W329,$Q$2:$Q888=$Q329)))"),"")</f>
        <v/>
      </c>
      <c r="AC329" s="18" t="str">
        <f>IFERROR(__xludf.DUMMYFUNCTION("if($F329="""","""",1+AB329-count(filter($S329:$S888,$S329:$S888=$S329,$T329:$T888=$T329,$V329:$V888=$V329,$W329:$W888=$W329,$Q329:$Q888=$Q329)))"),"")</f>
        <v/>
      </c>
      <c r="AD329" s="18" t="str">
        <f>IFERROR(__xludf.DUMMYFUNCTION("if($F329="""","""",count(filter($S$2:$S888,$S$2:$S888=$S329,$T$2:$T888=$T329,$V$2:$V888=$V329,$W$2:$W888=$W329,$R$2:$R888=$R329)))"),"")</f>
        <v/>
      </c>
      <c r="AE329" s="18" t="str">
        <f>IFERROR(__xludf.DUMMYFUNCTION("if($F329="""","""",1+AD329-count(filter($S329:$S888,$S329:$S888=$S329,$T329:$T888=$T329,$V329:$V888=$V329,$W329:$W888=$W329,$R329:$R888=$R329)))"),"")</f>
        <v/>
      </c>
      <c r="AF329" s="18" t="str">
        <f t="shared" si="10"/>
        <v/>
      </c>
      <c r="AG329" s="18"/>
      <c r="AH329" s="18" t="str">
        <f t="shared" si="12"/>
        <v/>
      </c>
    </row>
    <row r="330">
      <c r="A330" s="29"/>
      <c r="B330" s="29"/>
      <c r="C330" s="29"/>
      <c r="D330" s="37"/>
      <c r="E330" s="29"/>
      <c r="F330" s="30"/>
      <c r="G330" s="30"/>
      <c r="H330" s="31"/>
      <c r="I330" s="30"/>
      <c r="J330" s="31"/>
      <c r="K330" s="32"/>
      <c r="L330" s="31"/>
      <c r="M330" s="31"/>
      <c r="N330" s="31"/>
      <c r="O330" s="18" t="str">
        <f t="shared" si="2"/>
        <v/>
      </c>
      <c r="P330" s="18" t="str">
        <f t="shared" si="3"/>
        <v/>
      </c>
      <c r="Q330" s="18" t="str">
        <f t="array" ref="Q330">if($F330="","",if($F330&lt;&gt;$F329,VLOOKUP($F330,{Index_Team!$A$2:$A$33,Index_Team!$D$2:$D$33},2,FALSE),Q329))</f>
        <v/>
      </c>
      <c r="R330" s="18" t="str">
        <f t="array" ref="R330">if($F330="","",if($F330&lt;&gt;$F329,VLOOKUP($F330,{Index_Team!$A$2:$A$33,Index_Team!$E$2:$E$33},2,FALSE),R329))</f>
        <v/>
      </c>
      <c r="S330" s="18" t="str">
        <f t="shared" ref="S330:T330" si="339">if($F330="","",if($F330&lt;&gt;$F329,0,V329))</f>
        <v/>
      </c>
      <c r="T330" s="18" t="str">
        <f t="shared" si="339"/>
        <v/>
      </c>
      <c r="U330" s="18" t="str">
        <f t="shared" si="5"/>
        <v/>
      </c>
      <c r="V330" s="18" t="str">
        <f t="shared" si="6"/>
        <v/>
      </c>
      <c r="W330" s="18" t="str">
        <f t="shared" si="7"/>
        <v/>
      </c>
      <c r="X330" s="18" t="str">
        <f t="shared" si="8"/>
        <v/>
      </c>
      <c r="Y330" s="18" t="str">
        <f t="shared" si="9"/>
        <v/>
      </c>
      <c r="Z330" s="18" t="str">
        <f>IFERROR(__xludf.DUMMYFUNCTION("if($F330="""","""",count(filter($S$2:$S888,$S$2:$S888=$S330,$T$2:$T888=$T330,$V$2:$V888=$V330,$W$2:$W888=$W330)))"),"")</f>
        <v/>
      </c>
      <c r="AA330" s="18" t="str">
        <f>IFERROR(__xludf.DUMMYFUNCTION("if($F330="""","""",1+Z330-count(filter($S330:$S888,$S330:$S888=$S330,$T330:$T888=$T330,$V330:$V888=$V330,$W330:$W888=$W330)))"),"")</f>
        <v/>
      </c>
      <c r="AB330" s="18" t="str">
        <f>IFERROR(__xludf.DUMMYFUNCTION("if($F330="""","""",count(filter($S$2:$S888,$S$2:$S888=$S330,$T$2:$T888=$T330,$V$2:$V888=$V330,$W$2:$W888=$W330,$Q$2:$Q888=$Q330)))"),"")</f>
        <v/>
      </c>
      <c r="AC330" s="18" t="str">
        <f>IFERROR(__xludf.DUMMYFUNCTION("if($F330="""","""",1+AB330-count(filter($S330:$S888,$S330:$S888=$S330,$T330:$T888=$T330,$V330:$V888=$V330,$W330:$W888=$W330,$Q330:$Q888=$Q330)))"),"")</f>
        <v/>
      </c>
      <c r="AD330" s="18" t="str">
        <f>IFERROR(__xludf.DUMMYFUNCTION("if($F330="""","""",count(filter($S$2:$S888,$S$2:$S888=$S330,$T$2:$T888=$T330,$V$2:$V888=$V330,$W$2:$W888=$W330,$R$2:$R888=$R330)))"),"")</f>
        <v/>
      </c>
      <c r="AE330" s="18" t="str">
        <f>IFERROR(__xludf.DUMMYFUNCTION("if($F330="""","""",1+AD330-count(filter($S330:$S888,$S330:$S888=$S330,$T330:$T888=$T330,$V330:$V888=$V330,$W330:$W888=$W330,$R330:$R888=$R330)))"),"")</f>
        <v/>
      </c>
      <c r="AF330" s="18" t="str">
        <f t="shared" si="10"/>
        <v/>
      </c>
      <c r="AG330" s="18"/>
      <c r="AH330" s="18" t="str">
        <f t="shared" si="12"/>
        <v/>
      </c>
    </row>
    <row r="331">
      <c r="A331" s="29"/>
      <c r="B331" s="29"/>
      <c r="C331" s="29"/>
      <c r="D331" s="37"/>
      <c r="E331" s="29"/>
      <c r="F331" s="30"/>
      <c r="G331" s="30"/>
      <c r="H331" s="31"/>
      <c r="I331" s="30"/>
      <c r="J331" s="31"/>
      <c r="K331" s="32"/>
      <c r="L331" s="31"/>
      <c r="M331" s="31"/>
      <c r="N331" s="31"/>
      <c r="O331" s="18" t="str">
        <f t="shared" si="2"/>
        <v/>
      </c>
      <c r="P331" s="18" t="str">
        <f t="shared" si="3"/>
        <v/>
      </c>
      <c r="Q331" s="18" t="str">
        <f t="array" ref="Q331">if($F331="","",if($F331&lt;&gt;$F330,VLOOKUP($F331,{Index_Team!$A$2:$A$33,Index_Team!$D$2:$D$33},2,FALSE),Q330))</f>
        <v/>
      </c>
      <c r="R331" s="18" t="str">
        <f t="array" ref="R331">if($F331="","",if($F331&lt;&gt;$F330,VLOOKUP($F331,{Index_Team!$A$2:$A$33,Index_Team!$E$2:$E$33},2,FALSE),R330))</f>
        <v/>
      </c>
      <c r="S331" s="18" t="str">
        <f t="shared" ref="S331:T331" si="340">if($F331="","",if($F331&lt;&gt;$F330,0,V330))</f>
        <v/>
      </c>
      <c r="T331" s="18" t="str">
        <f t="shared" si="340"/>
        <v/>
      </c>
      <c r="U331" s="18" t="str">
        <f t="shared" si="5"/>
        <v/>
      </c>
      <c r="V331" s="18" t="str">
        <f t="shared" si="6"/>
        <v/>
      </c>
      <c r="W331" s="18" t="str">
        <f t="shared" si="7"/>
        <v/>
      </c>
      <c r="X331" s="18" t="str">
        <f t="shared" si="8"/>
        <v/>
      </c>
      <c r="Y331" s="18" t="str">
        <f t="shared" si="9"/>
        <v/>
      </c>
      <c r="Z331" s="18" t="str">
        <f>IFERROR(__xludf.DUMMYFUNCTION("if($F331="""","""",count(filter($S$2:$S888,$S$2:$S888=$S331,$T$2:$T888=$T331,$V$2:$V888=$V331,$W$2:$W888=$W331)))"),"")</f>
        <v/>
      </c>
      <c r="AA331" s="18" t="str">
        <f>IFERROR(__xludf.DUMMYFUNCTION("if($F331="""","""",1+Z331-count(filter($S331:$S888,$S331:$S888=$S331,$T331:$T888=$T331,$V331:$V888=$V331,$W331:$W888=$W331)))"),"")</f>
        <v/>
      </c>
      <c r="AB331" s="18" t="str">
        <f>IFERROR(__xludf.DUMMYFUNCTION("if($F331="""","""",count(filter($S$2:$S888,$S$2:$S888=$S331,$T$2:$T888=$T331,$V$2:$V888=$V331,$W$2:$W888=$W331,$Q$2:$Q888=$Q331)))"),"")</f>
        <v/>
      </c>
      <c r="AC331" s="18" t="str">
        <f>IFERROR(__xludf.DUMMYFUNCTION("if($F331="""","""",1+AB331-count(filter($S331:$S888,$S331:$S888=$S331,$T331:$T888=$T331,$V331:$V888=$V331,$W331:$W888=$W331,$Q331:$Q888=$Q331)))"),"")</f>
        <v/>
      </c>
      <c r="AD331" s="18" t="str">
        <f>IFERROR(__xludf.DUMMYFUNCTION("if($F331="""","""",count(filter($S$2:$S888,$S$2:$S888=$S331,$T$2:$T888=$T331,$V$2:$V888=$V331,$W$2:$W888=$W331,$R$2:$R888=$R331)))"),"")</f>
        <v/>
      </c>
      <c r="AE331" s="18" t="str">
        <f>IFERROR(__xludf.DUMMYFUNCTION("if($F331="""","""",1+AD331-count(filter($S331:$S888,$S331:$S888=$S331,$T331:$T888=$T331,$V331:$V888=$V331,$W331:$W888=$W331,$R331:$R888=$R331)))"),"")</f>
        <v/>
      </c>
      <c r="AF331" s="18" t="str">
        <f t="shared" si="10"/>
        <v/>
      </c>
      <c r="AG331" s="18"/>
      <c r="AH331" s="18" t="str">
        <f t="shared" si="12"/>
        <v/>
      </c>
    </row>
    <row r="332">
      <c r="A332" s="29"/>
      <c r="B332" s="29"/>
      <c r="C332" s="29"/>
      <c r="D332" s="37"/>
      <c r="E332" s="29"/>
      <c r="F332" s="30"/>
      <c r="G332" s="30"/>
      <c r="H332" s="31"/>
      <c r="I332" s="30"/>
      <c r="J332" s="31"/>
      <c r="K332" s="32"/>
      <c r="L332" s="31"/>
      <c r="M332" s="31"/>
      <c r="N332" s="31"/>
      <c r="O332" s="18" t="str">
        <f t="shared" si="2"/>
        <v/>
      </c>
      <c r="P332" s="18" t="str">
        <f t="shared" si="3"/>
        <v/>
      </c>
      <c r="Q332" s="18" t="str">
        <f t="array" ref="Q332">if($F332="","",if($F332&lt;&gt;$F331,VLOOKUP($F332,{Index_Team!$A$2:$A$33,Index_Team!$D$2:$D$33},2,FALSE),Q331))</f>
        <v/>
      </c>
      <c r="R332" s="18" t="str">
        <f t="array" ref="R332">if($F332="","",if($F332&lt;&gt;$F331,VLOOKUP($F332,{Index_Team!$A$2:$A$33,Index_Team!$E$2:$E$33},2,FALSE),R331))</f>
        <v/>
      </c>
      <c r="S332" s="18" t="str">
        <f t="shared" ref="S332:T332" si="341">if($F332="","",if($F332&lt;&gt;$F331,0,V331))</f>
        <v/>
      </c>
      <c r="T332" s="18" t="str">
        <f t="shared" si="341"/>
        <v/>
      </c>
      <c r="U332" s="18" t="str">
        <f t="shared" si="5"/>
        <v/>
      </c>
      <c r="V332" s="18" t="str">
        <f t="shared" si="6"/>
        <v/>
      </c>
      <c r="W332" s="18" t="str">
        <f t="shared" si="7"/>
        <v/>
      </c>
      <c r="X332" s="18" t="str">
        <f t="shared" si="8"/>
        <v/>
      </c>
      <c r="Y332" s="18" t="str">
        <f t="shared" si="9"/>
        <v/>
      </c>
      <c r="Z332" s="18" t="str">
        <f>IFERROR(__xludf.DUMMYFUNCTION("if($F332="""","""",count(filter($S$2:$S888,$S$2:$S888=$S332,$T$2:$T888=$T332,$V$2:$V888=$V332,$W$2:$W888=$W332)))"),"")</f>
        <v/>
      </c>
      <c r="AA332" s="18" t="str">
        <f>IFERROR(__xludf.DUMMYFUNCTION("if($F332="""","""",1+Z332-count(filter($S332:$S888,$S332:$S888=$S332,$T332:$T888=$T332,$V332:$V888=$V332,$W332:$W888=$W332)))"),"")</f>
        <v/>
      </c>
      <c r="AB332" s="18" t="str">
        <f>IFERROR(__xludf.DUMMYFUNCTION("if($F332="""","""",count(filter($S$2:$S888,$S$2:$S888=$S332,$T$2:$T888=$T332,$V$2:$V888=$V332,$W$2:$W888=$W332,$Q$2:$Q888=$Q332)))"),"")</f>
        <v/>
      </c>
      <c r="AC332" s="18" t="str">
        <f>IFERROR(__xludf.DUMMYFUNCTION("if($F332="""","""",1+AB332-count(filter($S332:$S888,$S332:$S888=$S332,$T332:$T888=$T332,$V332:$V888=$V332,$W332:$W888=$W332,$Q332:$Q888=$Q332)))"),"")</f>
        <v/>
      </c>
      <c r="AD332" s="18" t="str">
        <f>IFERROR(__xludf.DUMMYFUNCTION("if($F332="""","""",count(filter($S$2:$S888,$S$2:$S888=$S332,$T$2:$T888=$T332,$V$2:$V888=$V332,$W$2:$W888=$W332,$R$2:$R888=$R332)))"),"")</f>
        <v/>
      </c>
      <c r="AE332" s="18" t="str">
        <f>IFERROR(__xludf.DUMMYFUNCTION("if($F332="""","""",1+AD332-count(filter($S332:$S888,$S332:$S888=$S332,$T332:$T888=$T332,$V332:$V888=$V332,$W332:$W888=$W332,$R332:$R888=$R332)))"),"")</f>
        <v/>
      </c>
      <c r="AF332" s="18" t="str">
        <f t="shared" si="10"/>
        <v/>
      </c>
      <c r="AG332" s="18"/>
      <c r="AH332" s="18" t="str">
        <f t="shared" si="12"/>
        <v/>
      </c>
    </row>
    <row r="333">
      <c r="A333" s="29"/>
      <c r="B333" s="29"/>
      <c r="C333" s="29"/>
      <c r="D333" s="37"/>
      <c r="E333" s="29"/>
      <c r="F333" s="30"/>
      <c r="G333" s="30"/>
      <c r="H333" s="31"/>
      <c r="I333" s="30"/>
      <c r="J333" s="31"/>
      <c r="K333" s="32"/>
      <c r="L333" s="31"/>
      <c r="M333" s="31"/>
      <c r="N333" s="31"/>
      <c r="O333" s="18" t="str">
        <f t="shared" si="2"/>
        <v/>
      </c>
      <c r="P333" s="18" t="str">
        <f t="shared" si="3"/>
        <v/>
      </c>
      <c r="Q333" s="18" t="str">
        <f t="array" ref="Q333">if($F333="","",if($F333&lt;&gt;$F332,VLOOKUP($F333,{Index_Team!$A$2:$A$33,Index_Team!$D$2:$D$33},2,FALSE),Q332))</f>
        <v/>
      </c>
      <c r="R333" s="18" t="str">
        <f t="array" ref="R333">if($F333="","",if($F333&lt;&gt;$F332,VLOOKUP($F333,{Index_Team!$A$2:$A$33,Index_Team!$E$2:$E$33},2,FALSE),R332))</f>
        <v/>
      </c>
      <c r="S333" s="18" t="str">
        <f t="shared" ref="S333:T333" si="342">if($F333="","",if($F333&lt;&gt;$F332,0,V332))</f>
        <v/>
      </c>
      <c r="T333" s="18" t="str">
        <f t="shared" si="342"/>
        <v/>
      </c>
      <c r="U333" s="18" t="str">
        <f t="shared" si="5"/>
        <v/>
      </c>
      <c r="V333" s="18" t="str">
        <f t="shared" si="6"/>
        <v/>
      </c>
      <c r="W333" s="18" t="str">
        <f t="shared" si="7"/>
        <v/>
      </c>
      <c r="X333" s="18" t="str">
        <f t="shared" si="8"/>
        <v/>
      </c>
      <c r="Y333" s="18" t="str">
        <f t="shared" si="9"/>
        <v/>
      </c>
      <c r="Z333" s="18" t="str">
        <f>IFERROR(__xludf.DUMMYFUNCTION("if($F333="""","""",count(filter($S$2:$S888,$S$2:$S888=$S333,$T$2:$T888=$T333,$V$2:$V888=$V333,$W$2:$W888=$W333)))"),"")</f>
        <v/>
      </c>
      <c r="AA333" s="18" t="str">
        <f>IFERROR(__xludf.DUMMYFUNCTION("if($F333="""","""",1+Z333-count(filter($S333:$S888,$S333:$S888=$S333,$T333:$T888=$T333,$V333:$V888=$V333,$W333:$W888=$W333)))"),"")</f>
        <v/>
      </c>
      <c r="AB333" s="18" t="str">
        <f>IFERROR(__xludf.DUMMYFUNCTION("if($F333="""","""",count(filter($S$2:$S888,$S$2:$S888=$S333,$T$2:$T888=$T333,$V$2:$V888=$V333,$W$2:$W888=$W333,$Q$2:$Q888=$Q333)))"),"")</f>
        <v/>
      </c>
      <c r="AC333" s="18" t="str">
        <f>IFERROR(__xludf.DUMMYFUNCTION("if($F333="""","""",1+AB333-count(filter($S333:$S888,$S333:$S888=$S333,$T333:$T888=$T333,$V333:$V888=$V333,$W333:$W888=$W333,$Q333:$Q888=$Q333)))"),"")</f>
        <v/>
      </c>
      <c r="AD333" s="18" t="str">
        <f>IFERROR(__xludf.DUMMYFUNCTION("if($F333="""","""",count(filter($S$2:$S888,$S$2:$S888=$S333,$T$2:$T888=$T333,$V$2:$V888=$V333,$W$2:$W888=$W333,$R$2:$R888=$R333)))"),"")</f>
        <v/>
      </c>
      <c r="AE333" s="18" t="str">
        <f>IFERROR(__xludf.DUMMYFUNCTION("if($F333="""","""",1+AD333-count(filter($S333:$S888,$S333:$S888=$S333,$T333:$T888=$T333,$V333:$V888=$V333,$W333:$W888=$W333,$R333:$R888=$R333)))"),"")</f>
        <v/>
      </c>
      <c r="AF333" s="18" t="str">
        <f t="shared" si="10"/>
        <v/>
      </c>
      <c r="AG333" s="18"/>
      <c r="AH333" s="18" t="str">
        <f t="shared" si="12"/>
        <v/>
      </c>
    </row>
    <row r="334">
      <c r="A334" s="29"/>
      <c r="B334" s="29"/>
      <c r="C334" s="29"/>
      <c r="D334" s="37"/>
      <c r="E334" s="29"/>
      <c r="F334" s="30"/>
      <c r="G334" s="30"/>
      <c r="H334" s="31"/>
      <c r="I334" s="30"/>
      <c r="J334" s="31"/>
      <c r="K334" s="32"/>
      <c r="L334" s="31"/>
      <c r="M334" s="31"/>
      <c r="N334" s="31"/>
      <c r="O334" s="18" t="str">
        <f t="shared" si="2"/>
        <v/>
      </c>
      <c r="P334" s="18" t="str">
        <f t="shared" si="3"/>
        <v/>
      </c>
      <c r="Q334" s="18" t="str">
        <f t="array" ref="Q334">if($F334="","",if($F334&lt;&gt;$F333,VLOOKUP($F334,{Index_Team!$A$2:$A$33,Index_Team!$D$2:$D$33},2,FALSE),Q333))</f>
        <v/>
      </c>
      <c r="R334" s="18" t="str">
        <f t="array" ref="R334">if($F334="","",if($F334&lt;&gt;$F333,VLOOKUP($F334,{Index_Team!$A$2:$A$33,Index_Team!$E$2:$E$33},2,FALSE),R333))</f>
        <v/>
      </c>
      <c r="S334" s="18" t="str">
        <f t="shared" ref="S334:T334" si="343">if($F334="","",if($F334&lt;&gt;$F333,0,V333))</f>
        <v/>
      </c>
      <c r="T334" s="18" t="str">
        <f t="shared" si="343"/>
        <v/>
      </c>
      <c r="U334" s="18" t="str">
        <f t="shared" si="5"/>
        <v/>
      </c>
      <c r="V334" s="18" t="str">
        <f t="shared" si="6"/>
        <v/>
      </c>
      <c r="W334" s="18" t="str">
        <f t="shared" si="7"/>
        <v/>
      </c>
      <c r="X334" s="18" t="str">
        <f t="shared" si="8"/>
        <v/>
      </c>
      <c r="Y334" s="18" t="str">
        <f t="shared" si="9"/>
        <v/>
      </c>
      <c r="Z334" s="18" t="str">
        <f>IFERROR(__xludf.DUMMYFUNCTION("if($F334="""","""",count(filter($S$2:$S888,$S$2:$S888=$S334,$T$2:$T888=$T334,$V$2:$V888=$V334,$W$2:$W888=$W334)))"),"")</f>
        <v/>
      </c>
      <c r="AA334" s="18" t="str">
        <f>IFERROR(__xludf.DUMMYFUNCTION("if($F334="""","""",1+Z334-count(filter($S334:$S888,$S334:$S888=$S334,$T334:$T888=$T334,$V334:$V888=$V334,$W334:$W888=$W334)))"),"")</f>
        <v/>
      </c>
      <c r="AB334" s="18" t="str">
        <f>IFERROR(__xludf.DUMMYFUNCTION("if($F334="""","""",count(filter($S$2:$S888,$S$2:$S888=$S334,$T$2:$T888=$T334,$V$2:$V888=$V334,$W$2:$W888=$W334,$Q$2:$Q888=$Q334)))"),"")</f>
        <v/>
      </c>
      <c r="AC334" s="18" t="str">
        <f>IFERROR(__xludf.DUMMYFUNCTION("if($F334="""","""",1+AB334-count(filter($S334:$S888,$S334:$S888=$S334,$T334:$T888=$T334,$V334:$V888=$V334,$W334:$W888=$W334,$Q334:$Q888=$Q334)))"),"")</f>
        <v/>
      </c>
      <c r="AD334" s="18" t="str">
        <f>IFERROR(__xludf.DUMMYFUNCTION("if($F334="""","""",count(filter($S$2:$S888,$S$2:$S888=$S334,$T$2:$T888=$T334,$V$2:$V888=$V334,$W$2:$W888=$W334,$R$2:$R888=$R334)))"),"")</f>
        <v/>
      </c>
      <c r="AE334" s="18" t="str">
        <f>IFERROR(__xludf.DUMMYFUNCTION("if($F334="""","""",1+AD334-count(filter($S334:$S888,$S334:$S888=$S334,$T334:$T888=$T334,$V334:$V888=$V334,$W334:$W888=$W334,$R334:$R888=$R334)))"),"")</f>
        <v/>
      </c>
      <c r="AF334" s="18" t="str">
        <f t="shared" si="10"/>
        <v/>
      </c>
      <c r="AG334" s="18"/>
      <c r="AH334" s="18" t="str">
        <f t="shared" si="12"/>
        <v/>
      </c>
    </row>
    <row r="335">
      <c r="A335" s="29"/>
      <c r="B335" s="29"/>
      <c r="C335" s="29"/>
      <c r="D335" s="37"/>
      <c r="E335" s="29"/>
      <c r="F335" s="30"/>
      <c r="G335" s="30"/>
      <c r="H335" s="31"/>
      <c r="I335" s="30"/>
      <c r="J335" s="31"/>
      <c r="K335" s="32"/>
      <c r="L335" s="31"/>
      <c r="M335" s="31"/>
      <c r="N335" s="31"/>
      <c r="O335" s="18" t="str">
        <f t="shared" si="2"/>
        <v/>
      </c>
      <c r="P335" s="18" t="str">
        <f t="shared" si="3"/>
        <v/>
      </c>
      <c r="Q335" s="18" t="str">
        <f t="array" ref="Q335">if($F335="","",if($F335&lt;&gt;$F334,VLOOKUP($F335,{Index_Team!$A$2:$A$33,Index_Team!$D$2:$D$33},2,FALSE),Q334))</f>
        <v/>
      </c>
      <c r="R335" s="18" t="str">
        <f t="array" ref="R335">if($F335="","",if($F335&lt;&gt;$F334,VLOOKUP($F335,{Index_Team!$A$2:$A$33,Index_Team!$E$2:$E$33},2,FALSE),R334))</f>
        <v/>
      </c>
      <c r="S335" s="18" t="str">
        <f t="shared" ref="S335:T335" si="344">if($F335="","",if($F335&lt;&gt;$F334,0,V334))</f>
        <v/>
      </c>
      <c r="T335" s="18" t="str">
        <f t="shared" si="344"/>
        <v/>
      </c>
      <c r="U335" s="18" t="str">
        <f t="shared" si="5"/>
        <v/>
      </c>
      <c r="V335" s="18" t="str">
        <f t="shared" si="6"/>
        <v/>
      </c>
      <c r="W335" s="18" t="str">
        <f t="shared" si="7"/>
        <v/>
      </c>
      <c r="X335" s="18" t="str">
        <f t="shared" si="8"/>
        <v/>
      </c>
      <c r="Y335" s="18" t="str">
        <f t="shared" si="9"/>
        <v/>
      </c>
      <c r="Z335" s="18" t="str">
        <f>IFERROR(__xludf.DUMMYFUNCTION("if($F335="""","""",count(filter($S$2:$S888,$S$2:$S888=$S335,$T$2:$T888=$T335,$V$2:$V888=$V335,$W$2:$W888=$W335)))"),"")</f>
        <v/>
      </c>
      <c r="AA335" s="18" t="str">
        <f>IFERROR(__xludf.DUMMYFUNCTION("if($F335="""","""",1+Z335-count(filter($S335:$S888,$S335:$S888=$S335,$T335:$T888=$T335,$V335:$V888=$V335,$W335:$W888=$W335)))"),"")</f>
        <v/>
      </c>
      <c r="AB335" s="18" t="str">
        <f>IFERROR(__xludf.DUMMYFUNCTION("if($F335="""","""",count(filter($S$2:$S888,$S$2:$S888=$S335,$T$2:$T888=$T335,$V$2:$V888=$V335,$W$2:$W888=$W335,$Q$2:$Q888=$Q335)))"),"")</f>
        <v/>
      </c>
      <c r="AC335" s="18" t="str">
        <f>IFERROR(__xludf.DUMMYFUNCTION("if($F335="""","""",1+AB335-count(filter($S335:$S888,$S335:$S888=$S335,$T335:$T888=$T335,$V335:$V888=$V335,$W335:$W888=$W335,$Q335:$Q888=$Q335)))"),"")</f>
        <v/>
      </c>
      <c r="AD335" s="18" t="str">
        <f>IFERROR(__xludf.DUMMYFUNCTION("if($F335="""","""",count(filter($S$2:$S888,$S$2:$S888=$S335,$T$2:$T888=$T335,$V$2:$V888=$V335,$W$2:$W888=$W335,$R$2:$R888=$R335)))"),"")</f>
        <v/>
      </c>
      <c r="AE335" s="18" t="str">
        <f>IFERROR(__xludf.DUMMYFUNCTION("if($F335="""","""",1+AD335-count(filter($S335:$S888,$S335:$S888=$S335,$T335:$T888=$T335,$V335:$V888=$V335,$W335:$W888=$W335,$R335:$R888=$R335)))"),"")</f>
        <v/>
      </c>
      <c r="AF335" s="18" t="str">
        <f t="shared" si="10"/>
        <v/>
      </c>
      <c r="AG335" s="18"/>
      <c r="AH335" s="18" t="str">
        <f t="shared" si="12"/>
        <v/>
      </c>
    </row>
    <row r="336">
      <c r="A336" s="29"/>
      <c r="B336" s="29"/>
      <c r="C336" s="29"/>
      <c r="D336" s="37"/>
      <c r="E336" s="29"/>
      <c r="F336" s="30"/>
      <c r="G336" s="30"/>
      <c r="H336" s="31"/>
      <c r="I336" s="30"/>
      <c r="J336" s="31"/>
      <c r="K336" s="32"/>
      <c r="L336" s="31"/>
      <c r="M336" s="31"/>
      <c r="N336" s="31"/>
      <c r="O336" s="18" t="str">
        <f t="shared" si="2"/>
        <v/>
      </c>
      <c r="P336" s="18" t="str">
        <f t="shared" si="3"/>
        <v/>
      </c>
      <c r="Q336" s="18" t="str">
        <f t="array" ref="Q336">if($F336="","",if($F336&lt;&gt;$F335,VLOOKUP($F336,{Index_Team!$A$2:$A$33,Index_Team!$D$2:$D$33},2,FALSE),Q335))</f>
        <v/>
      </c>
      <c r="R336" s="18" t="str">
        <f t="array" ref="R336">if($F336="","",if($F336&lt;&gt;$F335,VLOOKUP($F336,{Index_Team!$A$2:$A$33,Index_Team!$E$2:$E$33},2,FALSE),R335))</f>
        <v/>
      </c>
      <c r="S336" s="18" t="str">
        <f t="shared" ref="S336:T336" si="345">if($F336="","",if($F336&lt;&gt;$F335,0,V335))</f>
        <v/>
      </c>
      <c r="T336" s="18" t="str">
        <f t="shared" si="345"/>
        <v/>
      </c>
      <c r="U336" s="18" t="str">
        <f t="shared" si="5"/>
        <v/>
      </c>
      <c r="V336" s="18" t="str">
        <f t="shared" si="6"/>
        <v/>
      </c>
      <c r="W336" s="18" t="str">
        <f t="shared" si="7"/>
        <v/>
      </c>
      <c r="X336" s="18" t="str">
        <f t="shared" si="8"/>
        <v/>
      </c>
      <c r="Y336" s="18" t="str">
        <f t="shared" si="9"/>
        <v/>
      </c>
      <c r="Z336" s="18" t="str">
        <f>IFERROR(__xludf.DUMMYFUNCTION("if($F336="""","""",count(filter($S$2:$S888,$S$2:$S888=$S336,$T$2:$T888=$T336,$V$2:$V888=$V336,$W$2:$W888=$W336)))"),"")</f>
        <v/>
      </c>
      <c r="AA336" s="18" t="str">
        <f>IFERROR(__xludf.DUMMYFUNCTION("if($F336="""","""",1+Z336-count(filter($S336:$S888,$S336:$S888=$S336,$T336:$T888=$T336,$V336:$V888=$V336,$W336:$W888=$W336)))"),"")</f>
        <v/>
      </c>
      <c r="AB336" s="18" t="str">
        <f>IFERROR(__xludf.DUMMYFUNCTION("if($F336="""","""",count(filter($S$2:$S888,$S$2:$S888=$S336,$T$2:$T888=$T336,$V$2:$V888=$V336,$W$2:$W888=$W336,$Q$2:$Q888=$Q336)))"),"")</f>
        <v/>
      </c>
      <c r="AC336" s="18" t="str">
        <f>IFERROR(__xludf.DUMMYFUNCTION("if($F336="""","""",1+AB336-count(filter($S336:$S888,$S336:$S888=$S336,$T336:$T888=$T336,$V336:$V888=$V336,$W336:$W888=$W336,$Q336:$Q888=$Q336)))"),"")</f>
        <v/>
      </c>
      <c r="AD336" s="18" t="str">
        <f>IFERROR(__xludf.DUMMYFUNCTION("if($F336="""","""",count(filter($S$2:$S888,$S$2:$S888=$S336,$T$2:$T888=$T336,$V$2:$V888=$V336,$W$2:$W888=$W336,$R$2:$R888=$R336)))"),"")</f>
        <v/>
      </c>
      <c r="AE336" s="18" t="str">
        <f>IFERROR(__xludf.DUMMYFUNCTION("if($F336="""","""",1+AD336-count(filter($S336:$S888,$S336:$S888=$S336,$T336:$T888=$T336,$V336:$V888=$V336,$W336:$W888=$W336,$R336:$R888=$R336)))"),"")</f>
        <v/>
      </c>
      <c r="AF336" s="18" t="str">
        <f t="shared" si="10"/>
        <v/>
      </c>
      <c r="AG336" s="18"/>
      <c r="AH336" s="18" t="str">
        <f t="shared" si="12"/>
        <v/>
      </c>
    </row>
    <row r="337">
      <c r="A337" s="29"/>
      <c r="B337" s="29"/>
      <c r="C337" s="29"/>
      <c r="D337" s="37"/>
      <c r="E337" s="29"/>
      <c r="F337" s="30"/>
      <c r="G337" s="30"/>
      <c r="H337" s="31"/>
      <c r="I337" s="30"/>
      <c r="J337" s="31"/>
      <c r="K337" s="32"/>
      <c r="L337" s="31"/>
      <c r="M337" s="31"/>
      <c r="N337" s="31"/>
      <c r="O337" s="18" t="str">
        <f t="shared" si="2"/>
        <v/>
      </c>
      <c r="P337" s="18" t="str">
        <f t="shared" si="3"/>
        <v/>
      </c>
      <c r="Q337" s="18" t="str">
        <f t="array" ref="Q337">if($F337="","",if($F337&lt;&gt;$F336,VLOOKUP($F337,{Index_Team!$A$2:$A$33,Index_Team!$D$2:$D$33},2,FALSE),Q336))</f>
        <v/>
      </c>
      <c r="R337" s="18" t="str">
        <f t="array" ref="R337">if($F337="","",if($F337&lt;&gt;$F336,VLOOKUP($F337,{Index_Team!$A$2:$A$33,Index_Team!$E$2:$E$33},2,FALSE),R336))</f>
        <v/>
      </c>
      <c r="S337" s="18" t="str">
        <f t="shared" ref="S337:T337" si="346">if($F337="","",if($F337&lt;&gt;$F336,0,V336))</f>
        <v/>
      </c>
      <c r="T337" s="18" t="str">
        <f t="shared" si="346"/>
        <v/>
      </c>
      <c r="U337" s="18" t="str">
        <f t="shared" si="5"/>
        <v/>
      </c>
      <c r="V337" s="18" t="str">
        <f t="shared" si="6"/>
        <v/>
      </c>
      <c r="W337" s="18" t="str">
        <f t="shared" si="7"/>
        <v/>
      </c>
      <c r="X337" s="18" t="str">
        <f t="shared" si="8"/>
        <v/>
      </c>
      <c r="Y337" s="18" t="str">
        <f t="shared" si="9"/>
        <v/>
      </c>
      <c r="Z337" s="18" t="str">
        <f>IFERROR(__xludf.DUMMYFUNCTION("if($F337="""","""",count(filter($S$2:$S888,$S$2:$S888=$S337,$T$2:$T888=$T337,$V$2:$V888=$V337,$W$2:$W888=$W337)))"),"")</f>
        <v/>
      </c>
      <c r="AA337" s="18" t="str">
        <f>IFERROR(__xludf.DUMMYFUNCTION("if($F337="""","""",1+Z337-count(filter($S337:$S888,$S337:$S888=$S337,$T337:$T888=$T337,$V337:$V888=$V337,$W337:$W888=$W337)))"),"")</f>
        <v/>
      </c>
      <c r="AB337" s="18" t="str">
        <f>IFERROR(__xludf.DUMMYFUNCTION("if($F337="""","""",count(filter($S$2:$S888,$S$2:$S888=$S337,$T$2:$T888=$T337,$V$2:$V888=$V337,$W$2:$W888=$W337,$Q$2:$Q888=$Q337)))"),"")</f>
        <v/>
      </c>
      <c r="AC337" s="18" t="str">
        <f>IFERROR(__xludf.DUMMYFUNCTION("if($F337="""","""",1+AB337-count(filter($S337:$S888,$S337:$S888=$S337,$T337:$T888=$T337,$V337:$V888=$V337,$W337:$W888=$W337,$Q337:$Q888=$Q337)))"),"")</f>
        <v/>
      </c>
      <c r="AD337" s="18" t="str">
        <f>IFERROR(__xludf.DUMMYFUNCTION("if($F337="""","""",count(filter($S$2:$S888,$S$2:$S888=$S337,$T$2:$T888=$T337,$V$2:$V888=$V337,$W$2:$W888=$W337,$R$2:$R888=$R337)))"),"")</f>
        <v/>
      </c>
      <c r="AE337" s="18" t="str">
        <f>IFERROR(__xludf.DUMMYFUNCTION("if($F337="""","""",1+AD337-count(filter($S337:$S888,$S337:$S888=$S337,$T337:$T888=$T337,$V337:$V888=$V337,$W337:$W888=$W337,$R337:$R888=$R337)))"),"")</f>
        <v/>
      </c>
      <c r="AF337" s="18" t="str">
        <f t="shared" si="10"/>
        <v/>
      </c>
      <c r="AG337" s="18"/>
      <c r="AH337" s="18" t="str">
        <f t="shared" si="12"/>
        <v/>
      </c>
    </row>
    <row r="338">
      <c r="A338" s="29"/>
      <c r="B338" s="29"/>
      <c r="C338" s="29"/>
      <c r="D338" s="37"/>
      <c r="E338" s="29"/>
      <c r="F338" s="30"/>
      <c r="G338" s="30"/>
      <c r="H338" s="31"/>
      <c r="I338" s="30"/>
      <c r="J338" s="31"/>
      <c r="K338" s="32"/>
      <c r="L338" s="31"/>
      <c r="M338" s="31"/>
      <c r="N338" s="31"/>
      <c r="O338" s="18" t="str">
        <f t="shared" si="2"/>
        <v/>
      </c>
      <c r="P338" s="18" t="str">
        <f t="shared" si="3"/>
        <v/>
      </c>
      <c r="Q338" s="18" t="str">
        <f t="array" ref="Q338">if($F338="","",if($F338&lt;&gt;$F337,VLOOKUP($F338,{Index_Team!$A$2:$A$33,Index_Team!$D$2:$D$33},2,FALSE),Q337))</f>
        <v/>
      </c>
      <c r="R338" s="18" t="str">
        <f t="array" ref="R338">if($F338="","",if($F338&lt;&gt;$F337,VLOOKUP($F338,{Index_Team!$A$2:$A$33,Index_Team!$E$2:$E$33},2,FALSE),R337))</f>
        <v/>
      </c>
      <c r="S338" s="18" t="str">
        <f t="shared" ref="S338:T338" si="347">if($F338="","",if($F338&lt;&gt;$F337,0,V337))</f>
        <v/>
      </c>
      <c r="T338" s="18" t="str">
        <f t="shared" si="347"/>
        <v/>
      </c>
      <c r="U338" s="18" t="str">
        <f t="shared" si="5"/>
        <v/>
      </c>
      <c r="V338" s="18" t="str">
        <f t="shared" si="6"/>
        <v/>
      </c>
      <c r="W338" s="18" t="str">
        <f t="shared" si="7"/>
        <v/>
      </c>
      <c r="X338" s="18" t="str">
        <f t="shared" si="8"/>
        <v/>
      </c>
      <c r="Y338" s="18" t="str">
        <f t="shared" si="9"/>
        <v/>
      </c>
      <c r="Z338" s="18" t="str">
        <f>IFERROR(__xludf.DUMMYFUNCTION("if($F338="""","""",count(filter($S$2:$S888,$S$2:$S888=$S338,$T$2:$T888=$T338,$V$2:$V888=$V338,$W$2:$W888=$W338)))"),"")</f>
        <v/>
      </c>
      <c r="AA338" s="18" t="str">
        <f>IFERROR(__xludf.DUMMYFUNCTION("if($F338="""","""",1+Z338-count(filter($S338:$S888,$S338:$S888=$S338,$T338:$T888=$T338,$V338:$V888=$V338,$W338:$W888=$W338)))"),"")</f>
        <v/>
      </c>
      <c r="AB338" s="18" t="str">
        <f>IFERROR(__xludf.DUMMYFUNCTION("if($F338="""","""",count(filter($S$2:$S888,$S$2:$S888=$S338,$T$2:$T888=$T338,$V$2:$V888=$V338,$W$2:$W888=$W338,$Q$2:$Q888=$Q338)))"),"")</f>
        <v/>
      </c>
      <c r="AC338" s="18" t="str">
        <f>IFERROR(__xludf.DUMMYFUNCTION("if($F338="""","""",1+AB338-count(filter($S338:$S888,$S338:$S888=$S338,$T338:$T888=$T338,$V338:$V888=$V338,$W338:$W888=$W338,$Q338:$Q888=$Q338)))"),"")</f>
        <v/>
      </c>
      <c r="AD338" s="18" t="str">
        <f>IFERROR(__xludf.DUMMYFUNCTION("if($F338="""","""",count(filter($S$2:$S888,$S$2:$S888=$S338,$T$2:$T888=$T338,$V$2:$V888=$V338,$W$2:$W888=$W338,$R$2:$R888=$R338)))"),"")</f>
        <v/>
      </c>
      <c r="AE338" s="18" t="str">
        <f>IFERROR(__xludf.DUMMYFUNCTION("if($F338="""","""",1+AD338-count(filter($S338:$S888,$S338:$S888=$S338,$T338:$T888=$T338,$V338:$V888=$V338,$W338:$W888=$W338,$R338:$R888=$R338)))"),"")</f>
        <v/>
      </c>
      <c r="AF338" s="18" t="str">
        <f t="shared" si="10"/>
        <v/>
      </c>
      <c r="AG338" s="18"/>
      <c r="AH338" s="18" t="str">
        <f t="shared" si="12"/>
        <v/>
      </c>
    </row>
    <row r="339">
      <c r="A339" s="29"/>
      <c r="B339" s="29"/>
      <c r="C339" s="29"/>
      <c r="D339" s="37"/>
      <c r="E339" s="29"/>
      <c r="F339" s="30"/>
      <c r="G339" s="30"/>
      <c r="H339" s="31"/>
      <c r="I339" s="30"/>
      <c r="J339" s="31"/>
      <c r="K339" s="32"/>
      <c r="L339" s="31"/>
      <c r="M339" s="31"/>
      <c r="N339" s="31"/>
      <c r="O339" s="18" t="str">
        <f t="shared" si="2"/>
        <v/>
      </c>
      <c r="P339" s="18" t="str">
        <f t="shared" si="3"/>
        <v/>
      </c>
      <c r="Q339" s="18" t="str">
        <f t="array" ref="Q339">if($F339="","",if($F339&lt;&gt;$F338,VLOOKUP($F339,{Index_Team!$A$2:$A$33,Index_Team!$D$2:$D$33},2,FALSE),Q338))</f>
        <v/>
      </c>
      <c r="R339" s="18" t="str">
        <f t="array" ref="R339">if($F339="","",if($F339&lt;&gt;$F338,VLOOKUP($F339,{Index_Team!$A$2:$A$33,Index_Team!$E$2:$E$33},2,FALSE),R338))</f>
        <v/>
      </c>
      <c r="S339" s="18" t="str">
        <f t="shared" ref="S339:T339" si="348">if($F339="","",if($F339&lt;&gt;$F338,0,V338))</f>
        <v/>
      </c>
      <c r="T339" s="18" t="str">
        <f t="shared" si="348"/>
        <v/>
      </c>
      <c r="U339" s="18" t="str">
        <f t="shared" si="5"/>
        <v/>
      </c>
      <c r="V339" s="18" t="str">
        <f t="shared" si="6"/>
        <v/>
      </c>
      <c r="W339" s="18" t="str">
        <f t="shared" si="7"/>
        <v/>
      </c>
      <c r="X339" s="18" t="str">
        <f t="shared" si="8"/>
        <v/>
      </c>
      <c r="Y339" s="18" t="str">
        <f t="shared" si="9"/>
        <v/>
      </c>
      <c r="Z339" s="18" t="str">
        <f>IFERROR(__xludf.DUMMYFUNCTION("if($F339="""","""",count(filter($S$2:$S888,$S$2:$S888=$S339,$T$2:$T888=$T339,$V$2:$V888=$V339,$W$2:$W888=$W339)))"),"")</f>
        <v/>
      </c>
      <c r="AA339" s="18" t="str">
        <f>IFERROR(__xludf.DUMMYFUNCTION("if($F339="""","""",1+Z339-count(filter($S339:$S888,$S339:$S888=$S339,$T339:$T888=$T339,$V339:$V888=$V339,$W339:$W888=$W339)))"),"")</f>
        <v/>
      </c>
      <c r="AB339" s="18" t="str">
        <f>IFERROR(__xludf.DUMMYFUNCTION("if($F339="""","""",count(filter($S$2:$S888,$S$2:$S888=$S339,$T$2:$T888=$T339,$V$2:$V888=$V339,$W$2:$W888=$W339,$Q$2:$Q888=$Q339)))"),"")</f>
        <v/>
      </c>
      <c r="AC339" s="18" t="str">
        <f>IFERROR(__xludf.DUMMYFUNCTION("if($F339="""","""",1+AB339-count(filter($S339:$S888,$S339:$S888=$S339,$T339:$T888=$T339,$V339:$V888=$V339,$W339:$W888=$W339,$Q339:$Q888=$Q339)))"),"")</f>
        <v/>
      </c>
      <c r="AD339" s="18" t="str">
        <f>IFERROR(__xludf.DUMMYFUNCTION("if($F339="""","""",count(filter($S$2:$S888,$S$2:$S888=$S339,$T$2:$T888=$T339,$V$2:$V888=$V339,$W$2:$W888=$W339,$R$2:$R888=$R339)))"),"")</f>
        <v/>
      </c>
      <c r="AE339" s="18" t="str">
        <f>IFERROR(__xludf.DUMMYFUNCTION("if($F339="""","""",1+AD339-count(filter($S339:$S888,$S339:$S888=$S339,$T339:$T888=$T339,$V339:$V888=$V339,$W339:$W888=$W339,$R339:$R888=$R339)))"),"")</f>
        <v/>
      </c>
      <c r="AF339" s="18" t="str">
        <f t="shared" si="10"/>
        <v/>
      </c>
      <c r="AG339" s="18"/>
      <c r="AH339" s="18" t="str">
        <f t="shared" si="12"/>
        <v/>
      </c>
    </row>
    <row r="340">
      <c r="A340" s="29"/>
      <c r="B340" s="29"/>
      <c r="C340" s="29"/>
      <c r="D340" s="37"/>
      <c r="E340" s="29"/>
      <c r="F340" s="30"/>
      <c r="G340" s="30"/>
      <c r="H340" s="31"/>
      <c r="I340" s="30"/>
      <c r="J340" s="31"/>
      <c r="K340" s="32"/>
      <c r="L340" s="31"/>
      <c r="M340" s="31"/>
      <c r="N340" s="31"/>
      <c r="O340" s="18" t="str">
        <f t="shared" si="2"/>
        <v/>
      </c>
      <c r="P340" s="18" t="str">
        <f t="shared" si="3"/>
        <v/>
      </c>
      <c r="Q340" s="18" t="str">
        <f t="array" ref="Q340">if($F340="","",if($F340&lt;&gt;$F339,VLOOKUP($F340,{Index_Team!$A$2:$A$33,Index_Team!$D$2:$D$33},2,FALSE),Q339))</f>
        <v/>
      </c>
      <c r="R340" s="18" t="str">
        <f t="array" ref="R340">if($F340="","",if($F340&lt;&gt;$F339,VLOOKUP($F340,{Index_Team!$A$2:$A$33,Index_Team!$E$2:$E$33},2,FALSE),R339))</f>
        <v/>
      </c>
      <c r="S340" s="18" t="str">
        <f t="shared" ref="S340:T340" si="349">if($F340="","",if($F340&lt;&gt;$F339,0,V339))</f>
        <v/>
      </c>
      <c r="T340" s="18" t="str">
        <f t="shared" si="349"/>
        <v/>
      </c>
      <c r="U340" s="18" t="str">
        <f t="shared" si="5"/>
        <v/>
      </c>
      <c r="V340" s="18" t="str">
        <f t="shared" si="6"/>
        <v/>
      </c>
      <c r="W340" s="18" t="str">
        <f t="shared" si="7"/>
        <v/>
      </c>
      <c r="X340" s="18" t="str">
        <f t="shared" si="8"/>
        <v/>
      </c>
      <c r="Y340" s="18" t="str">
        <f t="shared" si="9"/>
        <v/>
      </c>
      <c r="Z340" s="18" t="str">
        <f>IFERROR(__xludf.DUMMYFUNCTION("if($F340="""","""",count(filter($S$2:$S888,$S$2:$S888=$S340,$T$2:$T888=$T340,$V$2:$V888=$V340,$W$2:$W888=$W340)))"),"")</f>
        <v/>
      </c>
      <c r="AA340" s="18" t="str">
        <f>IFERROR(__xludf.DUMMYFUNCTION("if($F340="""","""",1+Z340-count(filter($S340:$S888,$S340:$S888=$S340,$T340:$T888=$T340,$V340:$V888=$V340,$W340:$W888=$W340)))"),"")</f>
        <v/>
      </c>
      <c r="AB340" s="18" t="str">
        <f>IFERROR(__xludf.DUMMYFUNCTION("if($F340="""","""",count(filter($S$2:$S888,$S$2:$S888=$S340,$T$2:$T888=$T340,$V$2:$V888=$V340,$W$2:$W888=$W340,$Q$2:$Q888=$Q340)))"),"")</f>
        <v/>
      </c>
      <c r="AC340" s="18" t="str">
        <f>IFERROR(__xludf.DUMMYFUNCTION("if($F340="""","""",1+AB340-count(filter($S340:$S888,$S340:$S888=$S340,$T340:$T888=$T340,$V340:$V888=$V340,$W340:$W888=$W340,$Q340:$Q888=$Q340)))"),"")</f>
        <v/>
      </c>
      <c r="AD340" s="18" t="str">
        <f>IFERROR(__xludf.DUMMYFUNCTION("if($F340="""","""",count(filter($S$2:$S888,$S$2:$S888=$S340,$T$2:$T888=$T340,$V$2:$V888=$V340,$W$2:$W888=$W340,$R$2:$R888=$R340)))"),"")</f>
        <v/>
      </c>
      <c r="AE340" s="18" t="str">
        <f>IFERROR(__xludf.DUMMYFUNCTION("if($F340="""","""",1+AD340-count(filter($S340:$S888,$S340:$S888=$S340,$T340:$T888=$T340,$V340:$V888=$V340,$W340:$W888=$W340,$R340:$R888=$R340)))"),"")</f>
        <v/>
      </c>
      <c r="AF340" s="18" t="str">
        <f t="shared" si="10"/>
        <v/>
      </c>
      <c r="AG340" s="18"/>
      <c r="AH340" s="18" t="str">
        <f t="shared" si="12"/>
        <v/>
      </c>
    </row>
    <row r="341">
      <c r="A341" s="29"/>
      <c r="B341" s="29"/>
      <c r="C341" s="29"/>
      <c r="D341" s="37"/>
      <c r="E341" s="29"/>
      <c r="F341" s="30"/>
      <c r="G341" s="30"/>
      <c r="H341" s="31"/>
      <c r="I341" s="30"/>
      <c r="J341" s="31"/>
      <c r="K341" s="32"/>
      <c r="L341" s="31"/>
      <c r="M341" s="31"/>
      <c r="N341" s="31"/>
      <c r="O341" s="18" t="str">
        <f t="shared" si="2"/>
        <v/>
      </c>
      <c r="P341" s="18" t="str">
        <f t="shared" si="3"/>
        <v/>
      </c>
      <c r="Q341" s="18" t="str">
        <f t="array" ref="Q341">if($F341="","",if($F341&lt;&gt;$F340,VLOOKUP($F341,{Index_Team!$A$2:$A$33,Index_Team!$D$2:$D$33},2,FALSE),Q340))</f>
        <v/>
      </c>
      <c r="R341" s="18" t="str">
        <f t="array" ref="R341">if($F341="","",if($F341&lt;&gt;$F340,VLOOKUP($F341,{Index_Team!$A$2:$A$33,Index_Team!$E$2:$E$33},2,FALSE),R340))</f>
        <v/>
      </c>
      <c r="S341" s="18" t="str">
        <f t="shared" ref="S341:T341" si="350">if($F341="","",if($F341&lt;&gt;$F340,0,V340))</f>
        <v/>
      </c>
      <c r="T341" s="18" t="str">
        <f t="shared" si="350"/>
        <v/>
      </c>
      <c r="U341" s="18" t="str">
        <f t="shared" si="5"/>
        <v/>
      </c>
      <c r="V341" s="18" t="str">
        <f t="shared" si="6"/>
        <v/>
      </c>
      <c r="W341" s="18" t="str">
        <f t="shared" si="7"/>
        <v/>
      </c>
      <c r="X341" s="18" t="str">
        <f t="shared" si="8"/>
        <v/>
      </c>
      <c r="Y341" s="18" t="str">
        <f t="shared" si="9"/>
        <v/>
      </c>
      <c r="Z341" s="18" t="str">
        <f>IFERROR(__xludf.DUMMYFUNCTION("if($F341="""","""",count(filter($S$2:$S888,$S$2:$S888=$S341,$T$2:$T888=$T341,$V$2:$V888=$V341,$W$2:$W888=$W341)))"),"")</f>
        <v/>
      </c>
      <c r="AA341" s="18" t="str">
        <f>IFERROR(__xludf.DUMMYFUNCTION("if($F341="""","""",1+Z341-count(filter($S341:$S888,$S341:$S888=$S341,$T341:$T888=$T341,$V341:$V888=$V341,$W341:$W888=$W341)))"),"")</f>
        <v/>
      </c>
      <c r="AB341" s="18" t="str">
        <f>IFERROR(__xludf.DUMMYFUNCTION("if($F341="""","""",count(filter($S$2:$S888,$S$2:$S888=$S341,$T$2:$T888=$T341,$V$2:$V888=$V341,$W$2:$W888=$W341,$Q$2:$Q888=$Q341)))"),"")</f>
        <v/>
      </c>
      <c r="AC341" s="18" t="str">
        <f>IFERROR(__xludf.DUMMYFUNCTION("if($F341="""","""",1+AB341-count(filter($S341:$S888,$S341:$S888=$S341,$T341:$T888=$T341,$V341:$V888=$V341,$W341:$W888=$W341,$Q341:$Q888=$Q341)))"),"")</f>
        <v/>
      </c>
      <c r="AD341" s="18" t="str">
        <f>IFERROR(__xludf.DUMMYFUNCTION("if($F341="""","""",count(filter($S$2:$S888,$S$2:$S888=$S341,$T$2:$T888=$T341,$V$2:$V888=$V341,$W$2:$W888=$W341,$R$2:$R888=$R341)))"),"")</f>
        <v/>
      </c>
      <c r="AE341" s="18" t="str">
        <f>IFERROR(__xludf.DUMMYFUNCTION("if($F341="""","""",1+AD341-count(filter($S341:$S888,$S341:$S888=$S341,$T341:$T888=$T341,$V341:$V888=$V341,$W341:$W888=$W341,$R341:$R888=$R341)))"),"")</f>
        <v/>
      </c>
      <c r="AF341" s="18" t="str">
        <f t="shared" si="10"/>
        <v/>
      </c>
      <c r="AG341" s="18"/>
      <c r="AH341" s="18" t="str">
        <f t="shared" si="12"/>
        <v/>
      </c>
    </row>
    <row r="342">
      <c r="A342" s="29"/>
      <c r="B342" s="29"/>
      <c r="C342" s="29"/>
      <c r="D342" s="37"/>
      <c r="E342" s="29"/>
      <c r="F342" s="30"/>
      <c r="G342" s="30"/>
      <c r="H342" s="31"/>
      <c r="I342" s="30"/>
      <c r="J342" s="31"/>
      <c r="K342" s="32"/>
      <c r="L342" s="31"/>
      <c r="M342" s="31"/>
      <c r="N342" s="31"/>
      <c r="O342" s="18" t="str">
        <f t="shared" si="2"/>
        <v/>
      </c>
      <c r="P342" s="18" t="str">
        <f t="shared" si="3"/>
        <v/>
      </c>
      <c r="Q342" s="18" t="str">
        <f t="array" ref="Q342">if($F342="","",if($F342&lt;&gt;$F341,VLOOKUP($F342,{Index_Team!$A$2:$A$33,Index_Team!$D$2:$D$33},2,FALSE),Q341))</f>
        <v/>
      </c>
      <c r="R342" s="18" t="str">
        <f t="array" ref="R342">if($F342="","",if($F342&lt;&gt;$F341,VLOOKUP($F342,{Index_Team!$A$2:$A$33,Index_Team!$E$2:$E$33},2,FALSE),R341))</f>
        <v/>
      </c>
      <c r="S342" s="18" t="str">
        <f t="shared" ref="S342:T342" si="351">if($F342="","",if($F342&lt;&gt;$F341,0,V341))</f>
        <v/>
      </c>
      <c r="T342" s="18" t="str">
        <f t="shared" si="351"/>
        <v/>
      </c>
      <c r="U342" s="18" t="str">
        <f t="shared" si="5"/>
        <v/>
      </c>
      <c r="V342" s="18" t="str">
        <f t="shared" si="6"/>
        <v/>
      </c>
      <c r="W342" s="18" t="str">
        <f t="shared" si="7"/>
        <v/>
      </c>
      <c r="X342" s="18" t="str">
        <f t="shared" si="8"/>
        <v/>
      </c>
      <c r="Y342" s="18" t="str">
        <f t="shared" si="9"/>
        <v/>
      </c>
      <c r="Z342" s="18" t="str">
        <f>IFERROR(__xludf.DUMMYFUNCTION("if($F342="""","""",count(filter($S$2:$S888,$S$2:$S888=$S342,$T$2:$T888=$T342,$V$2:$V888=$V342,$W$2:$W888=$W342)))"),"")</f>
        <v/>
      </c>
      <c r="AA342" s="18" t="str">
        <f>IFERROR(__xludf.DUMMYFUNCTION("if($F342="""","""",1+Z342-count(filter($S342:$S888,$S342:$S888=$S342,$T342:$T888=$T342,$V342:$V888=$V342,$W342:$W888=$W342)))"),"")</f>
        <v/>
      </c>
      <c r="AB342" s="18" t="str">
        <f>IFERROR(__xludf.DUMMYFUNCTION("if($F342="""","""",count(filter($S$2:$S888,$S$2:$S888=$S342,$T$2:$T888=$T342,$V$2:$V888=$V342,$W$2:$W888=$W342,$Q$2:$Q888=$Q342)))"),"")</f>
        <v/>
      </c>
      <c r="AC342" s="18" t="str">
        <f>IFERROR(__xludf.DUMMYFUNCTION("if($F342="""","""",1+AB342-count(filter($S342:$S888,$S342:$S888=$S342,$T342:$T888=$T342,$V342:$V888=$V342,$W342:$W888=$W342,$Q342:$Q888=$Q342)))"),"")</f>
        <v/>
      </c>
      <c r="AD342" s="18" t="str">
        <f>IFERROR(__xludf.DUMMYFUNCTION("if($F342="""","""",count(filter($S$2:$S888,$S$2:$S888=$S342,$T$2:$T888=$T342,$V$2:$V888=$V342,$W$2:$W888=$W342,$R$2:$R888=$R342)))"),"")</f>
        <v/>
      </c>
      <c r="AE342" s="18" t="str">
        <f>IFERROR(__xludf.DUMMYFUNCTION("if($F342="""","""",1+AD342-count(filter($S342:$S888,$S342:$S888=$S342,$T342:$T888=$T342,$V342:$V888=$V342,$W342:$W888=$W342,$R342:$R888=$R342)))"),"")</f>
        <v/>
      </c>
      <c r="AF342" s="18" t="str">
        <f t="shared" si="10"/>
        <v/>
      </c>
      <c r="AG342" s="18"/>
      <c r="AH342" s="18" t="str">
        <f t="shared" si="12"/>
        <v/>
      </c>
    </row>
    <row r="343">
      <c r="A343" s="29"/>
      <c r="B343" s="29"/>
      <c r="C343" s="29"/>
      <c r="D343" s="37"/>
      <c r="E343" s="29"/>
      <c r="F343" s="30"/>
      <c r="G343" s="30"/>
      <c r="H343" s="31"/>
      <c r="I343" s="30"/>
      <c r="J343" s="31"/>
      <c r="K343" s="32"/>
      <c r="L343" s="31"/>
      <c r="M343" s="31"/>
      <c r="N343" s="31"/>
      <c r="O343" s="18" t="str">
        <f t="shared" si="2"/>
        <v/>
      </c>
      <c r="P343" s="18" t="str">
        <f t="shared" si="3"/>
        <v/>
      </c>
      <c r="Q343" s="18" t="str">
        <f t="array" ref="Q343">if($F343="","",if($F343&lt;&gt;$F342,VLOOKUP($F343,{Index_Team!$A$2:$A$33,Index_Team!$D$2:$D$33},2,FALSE),Q342))</f>
        <v/>
      </c>
      <c r="R343" s="18" t="str">
        <f t="array" ref="R343">if($F343="","",if($F343&lt;&gt;$F342,VLOOKUP($F343,{Index_Team!$A$2:$A$33,Index_Team!$E$2:$E$33},2,FALSE),R342))</f>
        <v/>
      </c>
      <c r="S343" s="18" t="str">
        <f t="shared" ref="S343:T343" si="352">if($F343="","",if($F343&lt;&gt;$F342,0,V342))</f>
        <v/>
      </c>
      <c r="T343" s="18" t="str">
        <f t="shared" si="352"/>
        <v/>
      </c>
      <c r="U343" s="18" t="str">
        <f t="shared" si="5"/>
        <v/>
      </c>
      <c r="V343" s="18" t="str">
        <f t="shared" si="6"/>
        <v/>
      </c>
      <c r="W343" s="18" t="str">
        <f t="shared" si="7"/>
        <v/>
      </c>
      <c r="X343" s="18" t="str">
        <f t="shared" si="8"/>
        <v/>
      </c>
      <c r="Y343" s="18" t="str">
        <f t="shared" si="9"/>
        <v/>
      </c>
      <c r="Z343" s="18" t="str">
        <f>IFERROR(__xludf.DUMMYFUNCTION("if($F343="""","""",count(filter($S$2:$S888,$S$2:$S888=$S343,$T$2:$T888=$T343,$V$2:$V888=$V343,$W$2:$W888=$W343)))"),"")</f>
        <v/>
      </c>
      <c r="AA343" s="18" t="str">
        <f>IFERROR(__xludf.DUMMYFUNCTION("if($F343="""","""",1+Z343-count(filter($S343:$S888,$S343:$S888=$S343,$T343:$T888=$T343,$V343:$V888=$V343,$W343:$W888=$W343)))"),"")</f>
        <v/>
      </c>
      <c r="AB343" s="18" t="str">
        <f>IFERROR(__xludf.DUMMYFUNCTION("if($F343="""","""",count(filter($S$2:$S888,$S$2:$S888=$S343,$T$2:$T888=$T343,$V$2:$V888=$V343,$W$2:$W888=$W343,$Q$2:$Q888=$Q343)))"),"")</f>
        <v/>
      </c>
      <c r="AC343" s="18" t="str">
        <f>IFERROR(__xludf.DUMMYFUNCTION("if($F343="""","""",1+AB343-count(filter($S343:$S888,$S343:$S888=$S343,$T343:$T888=$T343,$V343:$V888=$V343,$W343:$W888=$W343,$Q343:$Q888=$Q343)))"),"")</f>
        <v/>
      </c>
      <c r="AD343" s="18" t="str">
        <f>IFERROR(__xludf.DUMMYFUNCTION("if($F343="""","""",count(filter($S$2:$S888,$S$2:$S888=$S343,$T$2:$T888=$T343,$V$2:$V888=$V343,$W$2:$W888=$W343,$R$2:$R888=$R343)))"),"")</f>
        <v/>
      </c>
      <c r="AE343" s="18" t="str">
        <f>IFERROR(__xludf.DUMMYFUNCTION("if($F343="""","""",1+AD343-count(filter($S343:$S888,$S343:$S888=$S343,$T343:$T888=$T343,$V343:$V888=$V343,$W343:$W888=$W343,$R343:$R888=$R343)))"),"")</f>
        <v/>
      </c>
      <c r="AF343" s="18" t="str">
        <f t="shared" si="10"/>
        <v/>
      </c>
      <c r="AG343" s="18"/>
      <c r="AH343" s="18" t="str">
        <f t="shared" si="12"/>
        <v/>
      </c>
    </row>
    <row r="344">
      <c r="A344" s="29"/>
      <c r="B344" s="29"/>
      <c r="C344" s="29"/>
      <c r="D344" s="37"/>
      <c r="E344" s="29"/>
      <c r="F344" s="30"/>
      <c r="G344" s="30"/>
      <c r="H344" s="31"/>
      <c r="I344" s="30"/>
      <c r="J344" s="31"/>
      <c r="K344" s="32"/>
      <c r="L344" s="31"/>
      <c r="M344" s="31"/>
      <c r="N344" s="31"/>
      <c r="O344" s="18" t="str">
        <f t="shared" si="2"/>
        <v/>
      </c>
      <c r="P344" s="18" t="str">
        <f t="shared" si="3"/>
        <v/>
      </c>
      <c r="Q344" s="18" t="str">
        <f t="array" ref="Q344">if($F344="","",if($F344&lt;&gt;$F343,VLOOKUP($F344,{Index_Team!$A$2:$A$33,Index_Team!$D$2:$D$33},2,FALSE),Q343))</f>
        <v/>
      </c>
      <c r="R344" s="18" t="str">
        <f t="array" ref="R344">if($F344="","",if($F344&lt;&gt;$F343,VLOOKUP($F344,{Index_Team!$A$2:$A$33,Index_Team!$E$2:$E$33},2,FALSE),R343))</f>
        <v/>
      </c>
      <c r="S344" s="18" t="str">
        <f t="shared" ref="S344:T344" si="353">if($F344="","",if($F344&lt;&gt;$F343,0,V343))</f>
        <v/>
      </c>
      <c r="T344" s="18" t="str">
        <f t="shared" si="353"/>
        <v/>
      </c>
      <c r="U344" s="18" t="str">
        <f t="shared" si="5"/>
        <v/>
      </c>
      <c r="V344" s="18" t="str">
        <f t="shared" si="6"/>
        <v/>
      </c>
      <c r="W344" s="18" t="str">
        <f t="shared" si="7"/>
        <v/>
      </c>
      <c r="X344" s="18" t="str">
        <f t="shared" si="8"/>
        <v/>
      </c>
      <c r="Y344" s="18" t="str">
        <f t="shared" si="9"/>
        <v/>
      </c>
      <c r="Z344" s="18" t="str">
        <f>IFERROR(__xludf.DUMMYFUNCTION("if($F344="""","""",count(filter($S$2:$S888,$S$2:$S888=$S344,$T$2:$T888=$T344,$V$2:$V888=$V344,$W$2:$W888=$W344)))"),"")</f>
        <v/>
      </c>
      <c r="AA344" s="18" t="str">
        <f>IFERROR(__xludf.DUMMYFUNCTION("if($F344="""","""",1+Z344-count(filter($S344:$S888,$S344:$S888=$S344,$T344:$T888=$T344,$V344:$V888=$V344,$W344:$W888=$W344)))"),"")</f>
        <v/>
      </c>
      <c r="AB344" s="18" t="str">
        <f>IFERROR(__xludf.DUMMYFUNCTION("if($F344="""","""",count(filter($S$2:$S888,$S$2:$S888=$S344,$T$2:$T888=$T344,$V$2:$V888=$V344,$W$2:$W888=$W344,$Q$2:$Q888=$Q344)))"),"")</f>
        <v/>
      </c>
      <c r="AC344" s="18" t="str">
        <f>IFERROR(__xludf.DUMMYFUNCTION("if($F344="""","""",1+AB344-count(filter($S344:$S888,$S344:$S888=$S344,$T344:$T888=$T344,$V344:$V888=$V344,$W344:$W888=$W344,$Q344:$Q888=$Q344)))"),"")</f>
        <v/>
      </c>
      <c r="AD344" s="18" t="str">
        <f>IFERROR(__xludf.DUMMYFUNCTION("if($F344="""","""",count(filter($S$2:$S888,$S$2:$S888=$S344,$T$2:$T888=$T344,$V$2:$V888=$V344,$W$2:$W888=$W344,$R$2:$R888=$R344)))"),"")</f>
        <v/>
      </c>
      <c r="AE344" s="18" t="str">
        <f>IFERROR(__xludf.DUMMYFUNCTION("if($F344="""","""",1+AD344-count(filter($S344:$S888,$S344:$S888=$S344,$T344:$T888=$T344,$V344:$V888=$V344,$W344:$W888=$W344,$R344:$R888=$R344)))"),"")</f>
        <v/>
      </c>
      <c r="AF344" s="18" t="str">
        <f t="shared" si="10"/>
        <v/>
      </c>
      <c r="AG344" s="18"/>
      <c r="AH344" s="18" t="str">
        <f t="shared" si="12"/>
        <v/>
      </c>
    </row>
    <row r="345">
      <c r="A345" s="29"/>
      <c r="B345" s="29"/>
      <c r="C345" s="29"/>
      <c r="D345" s="37"/>
      <c r="E345" s="29"/>
      <c r="F345" s="30"/>
      <c r="G345" s="30"/>
      <c r="H345" s="31"/>
      <c r="I345" s="30"/>
      <c r="J345" s="31"/>
      <c r="K345" s="32"/>
      <c r="L345" s="31"/>
      <c r="M345" s="31"/>
      <c r="N345" s="31"/>
      <c r="O345" s="18" t="str">
        <f t="shared" si="2"/>
        <v/>
      </c>
      <c r="P345" s="18" t="str">
        <f t="shared" si="3"/>
        <v/>
      </c>
      <c r="Q345" s="18" t="str">
        <f t="array" ref="Q345">if($F345="","",if($F345&lt;&gt;$F344,VLOOKUP($F345,{Index_Team!$A$2:$A$33,Index_Team!$D$2:$D$33},2,FALSE),Q344))</f>
        <v/>
      </c>
      <c r="R345" s="18" t="str">
        <f t="array" ref="R345">if($F345="","",if($F345&lt;&gt;$F344,VLOOKUP($F345,{Index_Team!$A$2:$A$33,Index_Team!$E$2:$E$33},2,FALSE),R344))</f>
        <v/>
      </c>
      <c r="S345" s="18" t="str">
        <f t="shared" ref="S345:T345" si="354">if($F345="","",if($F345&lt;&gt;$F344,0,V344))</f>
        <v/>
      </c>
      <c r="T345" s="18" t="str">
        <f t="shared" si="354"/>
        <v/>
      </c>
      <c r="U345" s="18" t="str">
        <f t="shared" si="5"/>
        <v/>
      </c>
      <c r="V345" s="18" t="str">
        <f t="shared" si="6"/>
        <v/>
      </c>
      <c r="W345" s="18" t="str">
        <f t="shared" si="7"/>
        <v/>
      </c>
      <c r="X345" s="18" t="str">
        <f t="shared" si="8"/>
        <v/>
      </c>
      <c r="Y345" s="18" t="str">
        <f t="shared" si="9"/>
        <v/>
      </c>
      <c r="Z345" s="18" t="str">
        <f>IFERROR(__xludf.DUMMYFUNCTION("if($F345="""","""",count(filter($S$2:$S888,$S$2:$S888=$S345,$T$2:$T888=$T345,$V$2:$V888=$V345,$W$2:$W888=$W345)))"),"")</f>
        <v/>
      </c>
      <c r="AA345" s="18" t="str">
        <f>IFERROR(__xludf.DUMMYFUNCTION("if($F345="""","""",1+Z345-count(filter($S345:$S888,$S345:$S888=$S345,$T345:$T888=$T345,$V345:$V888=$V345,$W345:$W888=$W345)))"),"")</f>
        <v/>
      </c>
      <c r="AB345" s="18" t="str">
        <f>IFERROR(__xludf.DUMMYFUNCTION("if($F345="""","""",count(filter($S$2:$S888,$S$2:$S888=$S345,$T$2:$T888=$T345,$V$2:$V888=$V345,$W$2:$W888=$W345,$Q$2:$Q888=$Q345)))"),"")</f>
        <v/>
      </c>
      <c r="AC345" s="18" t="str">
        <f>IFERROR(__xludf.DUMMYFUNCTION("if($F345="""","""",1+AB345-count(filter($S345:$S888,$S345:$S888=$S345,$T345:$T888=$T345,$V345:$V888=$V345,$W345:$W888=$W345,$Q345:$Q888=$Q345)))"),"")</f>
        <v/>
      </c>
      <c r="AD345" s="18" t="str">
        <f>IFERROR(__xludf.DUMMYFUNCTION("if($F345="""","""",count(filter($S$2:$S888,$S$2:$S888=$S345,$T$2:$T888=$T345,$V$2:$V888=$V345,$W$2:$W888=$W345,$R$2:$R888=$R345)))"),"")</f>
        <v/>
      </c>
      <c r="AE345" s="18" t="str">
        <f>IFERROR(__xludf.DUMMYFUNCTION("if($F345="""","""",1+AD345-count(filter($S345:$S888,$S345:$S888=$S345,$T345:$T888=$T345,$V345:$V888=$V345,$W345:$W888=$W345,$R345:$R888=$R345)))"),"")</f>
        <v/>
      </c>
      <c r="AF345" s="18" t="str">
        <f t="shared" si="10"/>
        <v/>
      </c>
      <c r="AG345" s="18"/>
      <c r="AH345" s="18" t="str">
        <f t="shared" si="12"/>
        <v/>
      </c>
    </row>
    <row r="346">
      <c r="A346" s="29"/>
      <c r="B346" s="29"/>
      <c r="C346" s="29"/>
      <c r="D346" s="37"/>
      <c r="E346" s="29"/>
      <c r="F346" s="30"/>
      <c r="G346" s="30"/>
      <c r="H346" s="31"/>
      <c r="I346" s="30"/>
      <c r="J346" s="31"/>
      <c r="K346" s="32"/>
      <c r="L346" s="31"/>
      <c r="M346" s="31"/>
      <c r="N346" s="31"/>
      <c r="O346" s="18" t="str">
        <f t="shared" si="2"/>
        <v/>
      </c>
      <c r="P346" s="18" t="str">
        <f t="shared" si="3"/>
        <v/>
      </c>
      <c r="Q346" s="18" t="str">
        <f t="array" ref="Q346">if($F346="","",if($F346&lt;&gt;$F345,VLOOKUP($F346,{Index_Team!$A$2:$A$33,Index_Team!$D$2:$D$33},2,FALSE),Q345))</f>
        <v/>
      </c>
      <c r="R346" s="18" t="str">
        <f t="array" ref="R346">if($F346="","",if($F346&lt;&gt;$F345,VLOOKUP($F346,{Index_Team!$A$2:$A$33,Index_Team!$E$2:$E$33},2,FALSE),R345))</f>
        <v/>
      </c>
      <c r="S346" s="18" t="str">
        <f t="shared" ref="S346:T346" si="355">if($F346="","",if($F346&lt;&gt;$F345,0,V345))</f>
        <v/>
      </c>
      <c r="T346" s="18" t="str">
        <f t="shared" si="355"/>
        <v/>
      </c>
      <c r="U346" s="18" t="str">
        <f t="shared" si="5"/>
        <v/>
      </c>
      <c r="V346" s="18" t="str">
        <f t="shared" si="6"/>
        <v/>
      </c>
      <c r="W346" s="18" t="str">
        <f t="shared" si="7"/>
        <v/>
      </c>
      <c r="X346" s="18" t="str">
        <f t="shared" si="8"/>
        <v/>
      </c>
      <c r="Y346" s="18" t="str">
        <f t="shared" si="9"/>
        <v/>
      </c>
      <c r="Z346" s="18" t="str">
        <f>IFERROR(__xludf.DUMMYFUNCTION("if($F346="""","""",count(filter($S$2:$S888,$S$2:$S888=$S346,$T$2:$T888=$T346,$V$2:$V888=$V346,$W$2:$W888=$W346)))"),"")</f>
        <v/>
      </c>
      <c r="AA346" s="18" t="str">
        <f>IFERROR(__xludf.DUMMYFUNCTION("if($F346="""","""",1+Z346-count(filter($S346:$S888,$S346:$S888=$S346,$T346:$T888=$T346,$V346:$V888=$V346,$W346:$W888=$W346)))"),"")</f>
        <v/>
      </c>
      <c r="AB346" s="18" t="str">
        <f>IFERROR(__xludf.DUMMYFUNCTION("if($F346="""","""",count(filter($S$2:$S888,$S$2:$S888=$S346,$T$2:$T888=$T346,$V$2:$V888=$V346,$W$2:$W888=$W346,$Q$2:$Q888=$Q346)))"),"")</f>
        <v/>
      </c>
      <c r="AC346" s="18" t="str">
        <f>IFERROR(__xludf.DUMMYFUNCTION("if($F346="""","""",1+AB346-count(filter($S346:$S888,$S346:$S888=$S346,$T346:$T888=$T346,$V346:$V888=$V346,$W346:$W888=$W346,$Q346:$Q888=$Q346)))"),"")</f>
        <v/>
      </c>
      <c r="AD346" s="18" t="str">
        <f>IFERROR(__xludf.DUMMYFUNCTION("if($F346="""","""",count(filter($S$2:$S888,$S$2:$S888=$S346,$T$2:$T888=$T346,$V$2:$V888=$V346,$W$2:$W888=$W346,$R$2:$R888=$R346)))"),"")</f>
        <v/>
      </c>
      <c r="AE346" s="18" t="str">
        <f>IFERROR(__xludf.DUMMYFUNCTION("if($F346="""","""",1+AD346-count(filter($S346:$S888,$S346:$S888=$S346,$T346:$T888=$T346,$V346:$V888=$V346,$W346:$W888=$W346,$R346:$R888=$R346)))"),"")</f>
        <v/>
      </c>
      <c r="AF346" s="18" t="str">
        <f t="shared" si="10"/>
        <v/>
      </c>
      <c r="AG346" s="18"/>
      <c r="AH346" s="18" t="str">
        <f t="shared" si="12"/>
        <v/>
      </c>
    </row>
    <row r="347">
      <c r="A347" s="29"/>
      <c r="B347" s="29"/>
      <c r="C347" s="29"/>
      <c r="D347" s="37"/>
      <c r="E347" s="29"/>
      <c r="F347" s="30"/>
      <c r="G347" s="30"/>
      <c r="H347" s="31"/>
      <c r="I347" s="30"/>
      <c r="J347" s="31"/>
      <c r="K347" s="32"/>
      <c r="L347" s="31"/>
      <c r="M347" s="31"/>
      <c r="N347" s="31"/>
      <c r="O347" s="18" t="str">
        <f t="shared" si="2"/>
        <v/>
      </c>
      <c r="P347" s="18" t="str">
        <f t="shared" si="3"/>
        <v/>
      </c>
      <c r="Q347" s="18" t="str">
        <f t="array" ref="Q347">if($F347="","",if($F347&lt;&gt;$F346,VLOOKUP($F347,{Index_Team!$A$2:$A$33,Index_Team!$D$2:$D$33},2,FALSE),Q346))</f>
        <v/>
      </c>
      <c r="R347" s="18" t="str">
        <f t="array" ref="R347">if($F347="","",if($F347&lt;&gt;$F346,VLOOKUP($F347,{Index_Team!$A$2:$A$33,Index_Team!$E$2:$E$33},2,FALSE),R346))</f>
        <v/>
      </c>
      <c r="S347" s="18" t="str">
        <f t="shared" ref="S347:T347" si="356">if($F347="","",if($F347&lt;&gt;$F346,0,V346))</f>
        <v/>
      </c>
      <c r="T347" s="18" t="str">
        <f t="shared" si="356"/>
        <v/>
      </c>
      <c r="U347" s="18" t="str">
        <f t="shared" si="5"/>
        <v/>
      </c>
      <c r="V347" s="18" t="str">
        <f t="shared" si="6"/>
        <v/>
      </c>
      <c r="W347" s="18" t="str">
        <f t="shared" si="7"/>
        <v/>
      </c>
      <c r="X347" s="18" t="str">
        <f t="shared" si="8"/>
        <v/>
      </c>
      <c r="Y347" s="18" t="str">
        <f t="shared" si="9"/>
        <v/>
      </c>
      <c r="Z347" s="18" t="str">
        <f>IFERROR(__xludf.DUMMYFUNCTION("if($F347="""","""",count(filter($S$2:$S888,$S$2:$S888=$S347,$T$2:$T888=$T347,$V$2:$V888=$V347,$W$2:$W888=$W347)))"),"")</f>
        <v/>
      </c>
      <c r="AA347" s="18" t="str">
        <f>IFERROR(__xludf.DUMMYFUNCTION("if($F347="""","""",1+Z347-count(filter($S347:$S888,$S347:$S888=$S347,$T347:$T888=$T347,$V347:$V888=$V347,$W347:$W888=$W347)))"),"")</f>
        <v/>
      </c>
      <c r="AB347" s="18" t="str">
        <f>IFERROR(__xludf.DUMMYFUNCTION("if($F347="""","""",count(filter($S$2:$S888,$S$2:$S888=$S347,$T$2:$T888=$T347,$V$2:$V888=$V347,$W$2:$W888=$W347,$Q$2:$Q888=$Q347)))"),"")</f>
        <v/>
      </c>
      <c r="AC347" s="18" t="str">
        <f>IFERROR(__xludf.DUMMYFUNCTION("if($F347="""","""",1+AB347-count(filter($S347:$S888,$S347:$S888=$S347,$T347:$T888=$T347,$V347:$V888=$V347,$W347:$W888=$W347,$Q347:$Q888=$Q347)))"),"")</f>
        <v/>
      </c>
      <c r="AD347" s="18" t="str">
        <f>IFERROR(__xludf.DUMMYFUNCTION("if($F347="""","""",count(filter($S$2:$S888,$S$2:$S888=$S347,$T$2:$T888=$T347,$V$2:$V888=$V347,$W$2:$W888=$W347,$R$2:$R888=$R347)))"),"")</f>
        <v/>
      </c>
      <c r="AE347" s="18" t="str">
        <f>IFERROR(__xludf.DUMMYFUNCTION("if($F347="""","""",1+AD347-count(filter($S347:$S888,$S347:$S888=$S347,$T347:$T888=$T347,$V347:$V888=$V347,$W347:$W888=$W347,$R347:$R888=$R347)))"),"")</f>
        <v/>
      </c>
      <c r="AF347" s="18" t="str">
        <f t="shared" si="10"/>
        <v/>
      </c>
      <c r="AG347" s="18"/>
      <c r="AH347" s="18" t="str">
        <f t="shared" si="12"/>
        <v/>
      </c>
    </row>
    <row r="348">
      <c r="A348" s="29"/>
      <c r="B348" s="29"/>
      <c r="C348" s="29"/>
      <c r="D348" s="37"/>
      <c r="E348" s="29"/>
      <c r="F348" s="30"/>
      <c r="G348" s="30"/>
      <c r="H348" s="31"/>
      <c r="I348" s="30"/>
      <c r="J348" s="31"/>
      <c r="K348" s="32"/>
      <c r="L348" s="31"/>
      <c r="M348" s="31"/>
      <c r="N348" s="31"/>
      <c r="O348" s="18" t="str">
        <f t="shared" si="2"/>
        <v/>
      </c>
      <c r="P348" s="18" t="str">
        <f t="shared" si="3"/>
        <v/>
      </c>
      <c r="Q348" s="18" t="str">
        <f t="array" ref="Q348">if($F348="","",if($F348&lt;&gt;$F347,VLOOKUP($F348,{Index_Team!$A$2:$A$33,Index_Team!$D$2:$D$33},2,FALSE),Q347))</f>
        <v/>
      </c>
      <c r="R348" s="18" t="str">
        <f t="array" ref="R348">if($F348="","",if($F348&lt;&gt;$F347,VLOOKUP($F348,{Index_Team!$A$2:$A$33,Index_Team!$E$2:$E$33},2,FALSE),R347))</f>
        <v/>
      </c>
      <c r="S348" s="18" t="str">
        <f t="shared" ref="S348:T348" si="357">if($F348="","",if($F348&lt;&gt;$F347,0,V347))</f>
        <v/>
      </c>
      <c r="T348" s="18" t="str">
        <f t="shared" si="357"/>
        <v/>
      </c>
      <c r="U348" s="18" t="str">
        <f t="shared" si="5"/>
        <v/>
      </c>
      <c r="V348" s="18" t="str">
        <f t="shared" si="6"/>
        <v/>
      </c>
      <c r="W348" s="18" t="str">
        <f t="shared" si="7"/>
        <v/>
      </c>
      <c r="X348" s="18" t="str">
        <f t="shared" si="8"/>
        <v/>
      </c>
      <c r="Y348" s="18" t="str">
        <f t="shared" si="9"/>
        <v/>
      </c>
      <c r="Z348" s="18" t="str">
        <f>IFERROR(__xludf.DUMMYFUNCTION("if($F348="""","""",count(filter($S$2:$S888,$S$2:$S888=$S348,$T$2:$T888=$T348,$V$2:$V888=$V348,$W$2:$W888=$W348)))"),"")</f>
        <v/>
      </c>
      <c r="AA348" s="18" t="str">
        <f>IFERROR(__xludf.DUMMYFUNCTION("if($F348="""","""",1+Z348-count(filter($S348:$S888,$S348:$S888=$S348,$T348:$T888=$T348,$V348:$V888=$V348,$W348:$W888=$W348)))"),"")</f>
        <v/>
      </c>
      <c r="AB348" s="18" t="str">
        <f>IFERROR(__xludf.DUMMYFUNCTION("if($F348="""","""",count(filter($S$2:$S888,$S$2:$S888=$S348,$T$2:$T888=$T348,$V$2:$V888=$V348,$W$2:$W888=$W348,$Q$2:$Q888=$Q348)))"),"")</f>
        <v/>
      </c>
      <c r="AC348" s="18" t="str">
        <f>IFERROR(__xludf.DUMMYFUNCTION("if($F348="""","""",1+AB348-count(filter($S348:$S888,$S348:$S888=$S348,$T348:$T888=$T348,$V348:$V888=$V348,$W348:$W888=$W348,$Q348:$Q888=$Q348)))"),"")</f>
        <v/>
      </c>
      <c r="AD348" s="18" t="str">
        <f>IFERROR(__xludf.DUMMYFUNCTION("if($F348="""","""",count(filter($S$2:$S888,$S$2:$S888=$S348,$T$2:$T888=$T348,$V$2:$V888=$V348,$W$2:$W888=$W348,$R$2:$R888=$R348)))"),"")</f>
        <v/>
      </c>
      <c r="AE348" s="18" t="str">
        <f>IFERROR(__xludf.DUMMYFUNCTION("if($F348="""","""",1+AD348-count(filter($S348:$S888,$S348:$S888=$S348,$T348:$T888=$T348,$V348:$V888=$V348,$W348:$W888=$W348,$R348:$R888=$R348)))"),"")</f>
        <v/>
      </c>
      <c r="AF348" s="18" t="str">
        <f t="shared" si="10"/>
        <v/>
      </c>
      <c r="AG348" s="18"/>
      <c r="AH348" s="18" t="str">
        <f t="shared" si="12"/>
        <v/>
      </c>
    </row>
    <row r="349">
      <c r="A349" s="29"/>
      <c r="B349" s="29"/>
      <c r="C349" s="29"/>
      <c r="D349" s="37"/>
      <c r="E349" s="29"/>
      <c r="F349" s="30"/>
      <c r="G349" s="30"/>
      <c r="H349" s="31"/>
      <c r="I349" s="30"/>
      <c r="J349" s="31"/>
      <c r="K349" s="32"/>
      <c r="L349" s="31"/>
      <c r="M349" s="31"/>
      <c r="N349" s="31"/>
      <c r="O349" s="18" t="str">
        <f t="shared" si="2"/>
        <v/>
      </c>
      <c r="P349" s="18" t="str">
        <f t="shared" si="3"/>
        <v/>
      </c>
      <c r="Q349" s="18" t="str">
        <f t="array" ref="Q349">if($F349="","",if($F349&lt;&gt;$F348,VLOOKUP($F349,{Index_Team!$A$2:$A$33,Index_Team!$D$2:$D$33},2,FALSE),Q348))</f>
        <v/>
      </c>
      <c r="R349" s="18" t="str">
        <f t="array" ref="R349">if($F349="","",if($F349&lt;&gt;$F348,VLOOKUP($F349,{Index_Team!$A$2:$A$33,Index_Team!$E$2:$E$33},2,FALSE),R348))</f>
        <v/>
      </c>
      <c r="S349" s="18" t="str">
        <f t="shared" ref="S349:T349" si="358">if($F349="","",if($F349&lt;&gt;$F348,0,V348))</f>
        <v/>
      </c>
      <c r="T349" s="18" t="str">
        <f t="shared" si="358"/>
        <v/>
      </c>
      <c r="U349" s="18" t="str">
        <f t="shared" si="5"/>
        <v/>
      </c>
      <c r="V349" s="18" t="str">
        <f t="shared" si="6"/>
        <v/>
      </c>
      <c r="W349" s="18" t="str">
        <f t="shared" si="7"/>
        <v/>
      </c>
      <c r="X349" s="18" t="str">
        <f t="shared" si="8"/>
        <v/>
      </c>
      <c r="Y349" s="18" t="str">
        <f t="shared" si="9"/>
        <v/>
      </c>
      <c r="Z349" s="18" t="str">
        <f>IFERROR(__xludf.DUMMYFUNCTION("if($F349="""","""",count(filter($S$2:$S888,$S$2:$S888=$S349,$T$2:$T888=$T349,$V$2:$V888=$V349,$W$2:$W888=$W349)))"),"")</f>
        <v/>
      </c>
      <c r="AA349" s="18" t="str">
        <f>IFERROR(__xludf.DUMMYFUNCTION("if($F349="""","""",1+Z349-count(filter($S349:$S888,$S349:$S888=$S349,$T349:$T888=$T349,$V349:$V888=$V349,$W349:$W888=$W349)))"),"")</f>
        <v/>
      </c>
      <c r="AB349" s="18" t="str">
        <f>IFERROR(__xludf.DUMMYFUNCTION("if($F349="""","""",count(filter($S$2:$S888,$S$2:$S888=$S349,$T$2:$T888=$T349,$V$2:$V888=$V349,$W$2:$W888=$W349,$Q$2:$Q888=$Q349)))"),"")</f>
        <v/>
      </c>
      <c r="AC349" s="18" t="str">
        <f>IFERROR(__xludf.DUMMYFUNCTION("if($F349="""","""",1+AB349-count(filter($S349:$S888,$S349:$S888=$S349,$T349:$T888=$T349,$V349:$V888=$V349,$W349:$W888=$W349,$Q349:$Q888=$Q349)))"),"")</f>
        <v/>
      </c>
      <c r="AD349" s="18" t="str">
        <f>IFERROR(__xludf.DUMMYFUNCTION("if($F349="""","""",count(filter($S$2:$S888,$S$2:$S888=$S349,$T$2:$T888=$T349,$V$2:$V888=$V349,$W$2:$W888=$W349,$R$2:$R888=$R349)))"),"")</f>
        <v/>
      </c>
      <c r="AE349" s="18" t="str">
        <f>IFERROR(__xludf.DUMMYFUNCTION("if($F349="""","""",1+AD349-count(filter($S349:$S888,$S349:$S888=$S349,$T349:$T888=$T349,$V349:$V888=$V349,$W349:$W888=$W349,$R349:$R888=$R349)))"),"")</f>
        <v/>
      </c>
      <c r="AF349" s="18" t="str">
        <f t="shared" si="10"/>
        <v/>
      </c>
      <c r="AG349" s="18"/>
      <c r="AH349" s="18" t="str">
        <f t="shared" si="12"/>
        <v/>
      </c>
    </row>
    <row r="350">
      <c r="A350" s="29"/>
      <c r="B350" s="29"/>
      <c r="C350" s="29"/>
      <c r="D350" s="37"/>
      <c r="E350" s="29"/>
      <c r="F350" s="30"/>
      <c r="G350" s="30"/>
      <c r="H350" s="31"/>
      <c r="I350" s="30"/>
      <c r="J350" s="31"/>
      <c r="K350" s="32"/>
      <c r="L350" s="31"/>
      <c r="M350" s="31"/>
      <c r="N350" s="31"/>
      <c r="O350" s="18" t="str">
        <f t="shared" si="2"/>
        <v/>
      </c>
      <c r="P350" s="18" t="str">
        <f t="shared" si="3"/>
        <v/>
      </c>
      <c r="Q350" s="18" t="str">
        <f t="array" ref="Q350">if($F350="","",if($F350&lt;&gt;$F349,VLOOKUP($F350,{Index_Team!$A$2:$A$33,Index_Team!$D$2:$D$33},2,FALSE),Q349))</f>
        <v/>
      </c>
      <c r="R350" s="18" t="str">
        <f t="array" ref="R350">if($F350="","",if($F350&lt;&gt;$F349,VLOOKUP($F350,{Index_Team!$A$2:$A$33,Index_Team!$E$2:$E$33},2,FALSE),R349))</f>
        <v/>
      </c>
      <c r="S350" s="18" t="str">
        <f t="shared" ref="S350:T350" si="359">if($F350="","",if($F350&lt;&gt;$F349,0,V349))</f>
        <v/>
      </c>
      <c r="T350" s="18" t="str">
        <f t="shared" si="359"/>
        <v/>
      </c>
      <c r="U350" s="18" t="str">
        <f t="shared" si="5"/>
        <v/>
      </c>
      <c r="V350" s="18" t="str">
        <f t="shared" si="6"/>
        <v/>
      </c>
      <c r="W350" s="18" t="str">
        <f t="shared" si="7"/>
        <v/>
      </c>
      <c r="X350" s="18" t="str">
        <f t="shared" si="8"/>
        <v/>
      </c>
      <c r="Y350" s="18" t="str">
        <f t="shared" si="9"/>
        <v/>
      </c>
      <c r="Z350" s="18" t="str">
        <f>IFERROR(__xludf.DUMMYFUNCTION("if($F350="""","""",count(filter($S$2:$S888,$S$2:$S888=$S350,$T$2:$T888=$T350,$V$2:$V888=$V350,$W$2:$W888=$W350)))"),"")</f>
        <v/>
      </c>
      <c r="AA350" s="18" t="str">
        <f>IFERROR(__xludf.DUMMYFUNCTION("if($F350="""","""",1+Z350-count(filter($S350:$S888,$S350:$S888=$S350,$T350:$T888=$T350,$V350:$V888=$V350,$W350:$W888=$W350)))"),"")</f>
        <v/>
      </c>
      <c r="AB350" s="18" t="str">
        <f>IFERROR(__xludf.DUMMYFUNCTION("if($F350="""","""",count(filter($S$2:$S888,$S$2:$S888=$S350,$T$2:$T888=$T350,$V$2:$V888=$V350,$W$2:$W888=$W350,$Q$2:$Q888=$Q350)))"),"")</f>
        <v/>
      </c>
      <c r="AC350" s="18" t="str">
        <f>IFERROR(__xludf.DUMMYFUNCTION("if($F350="""","""",1+AB350-count(filter($S350:$S888,$S350:$S888=$S350,$T350:$T888=$T350,$V350:$V888=$V350,$W350:$W888=$W350,$Q350:$Q888=$Q350)))"),"")</f>
        <v/>
      </c>
      <c r="AD350" s="18" t="str">
        <f>IFERROR(__xludf.DUMMYFUNCTION("if($F350="""","""",count(filter($S$2:$S888,$S$2:$S888=$S350,$T$2:$T888=$T350,$V$2:$V888=$V350,$W$2:$W888=$W350,$R$2:$R888=$R350)))"),"")</f>
        <v/>
      </c>
      <c r="AE350" s="18" t="str">
        <f>IFERROR(__xludf.DUMMYFUNCTION("if($F350="""","""",1+AD350-count(filter($S350:$S888,$S350:$S888=$S350,$T350:$T888=$T350,$V350:$V888=$V350,$W350:$W888=$W350,$R350:$R888=$R350)))"),"")</f>
        <v/>
      </c>
      <c r="AF350" s="18" t="str">
        <f t="shared" si="10"/>
        <v/>
      </c>
      <c r="AG350" s="18"/>
      <c r="AH350" s="18" t="str">
        <f t="shared" si="12"/>
        <v/>
      </c>
    </row>
    <row r="351">
      <c r="A351" s="29"/>
      <c r="B351" s="29"/>
      <c r="C351" s="29"/>
      <c r="D351" s="37"/>
      <c r="E351" s="29"/>
      <c r="F351" s="30"/>
      <c r="G351" s="30"/>
      <c r="H351" s="31"/>
      <c r="I351" s="30"/>
      <c r="J351" s="31"/>
      <c r="K351" s="32"/>
      <c r="L351" s="31"/>
      <c r="M351" s="31"/>
      <c r="N351" s="31"/>
      <c r="O351" s="18" t="str">
        <f t="shared" si="2"/>
        <v/>
      </c>
      <c r="P351" s="18" t="str">
        <f t="shared" si="3"/>
        <v/>
      </c>
      <c r="Q351" s="18" t="str">
        <f t="array" ref="Q351">if($F351="","",if($F351&lt;&gt;$F350,VLOOKUP($F351,{Index_Team!$A$2:$A$33,Index_Team!$D$2:$D$33},2,FALSE),Q350))</f>
        <v/>
      </c>
      <c r="R351" s="18" t="str">
        <f t="array" ref="R351">if($F351="","",if($F351&lt;&gt;$F350,VLOOKUP($F351,{Index_Team!$A$2:$A$33,Index_Team!$E$2:$E$33},2,FALSE),R350))</f>
        <v/>
      </c>
      <c r="S351" s="18" t="str">
        <f t="shared" ref="S351:T351" si="360">if($F351="","",if($F351&lt;&gt;$F350,0,V350))</f>
        <v/>
      </c>
      <c r="T351" s="18" t="str">
        <f t="shared" si="360"/>
        <v/>
      </c>
      <c r="U351" s="18" t="str">
        <f t="shared" si="5"/>
        <v/>
      </c>
      <c r="V351" s="18" t="str">
        <f t="shared" si="6"/>
        <v/>
      </c>
      <c r="W351" s="18" t="str">
        <f t="shared" si="7"/>
        <v/>
      </c>
      <c r="X351" s="18" t="str">
        <f t="shared" si="8"/>
        <v/>
      </c>
      <c r="Y351" s="18" t="str">
        <f t="shared" si="9"/>
        <v/>
      </c>
      <c r="Z351" s="18" t="str">
        <f>IFERROR(__xludf.DUMMYFUNCTION("if($F351="""","""",count(filter($S$2:$S888,$S$2:$S888=$S351,$T$2:$T888=$T351,$V$2:$V888=$V351,$W$2:$W888=$W351)))"),"")</f>
        <v/>
      </c>
      <c r="AA351" s="18" t="str">
        <f>IFERROR(__xludf.DUMMYFUNCTION("if($F351="""","""",1+Z351-count(filter($S351:$S888,$S351:$S888=$S351,$T351:$T888=$T351,$V351:$V888=$V351,$W351:$W888=$W351)))"),"")</f>
        <v/>
      </c>
      <c r="AB351" s="18" t="str">
        <f>IFERROR(__xludf.DUMMYFUNCTION("if($F351="""","""",count(filter($S$2:$S888,$S$2:$S888=$S351,$T$2:$T888=$T351,$V$2:$V888=$V351,$W$2:$W888=$W351,$Q$2:$Q888=$Q351)))"),"")</f>
        <v/>
      </c>
      <c r="AC351" s="18" t="str">
        <f>IFERROR(__xludf.DUMMYFUNCTION("if($F351="""","""",1+AB351-count(filter($S351:$S888,$S351:$S888=$S351,$T351:$T888=$T351,$V351:$V888=$V351,$W351:$W888=$W351,$Q351:$Q888=$Q351)))"),"")</f>
        <v/>
      </c>
      <c r="AD351" s="18" t="str">
        <f>IFERROR(__xludf.DUMMYFUNCTION("if($F351="""","""",count(filter($S$2:$S888,$S$2:$S888=$S351,$T$2:$T888=$T351,$V$2:$V888=$V351,$W$2:$W888=$W351,$R$2:$R888=$R351)))"),"")</f>
        <v/>
      </c>
      <c r="AE351" s="18" t="str">
        <f>IFERROR(__xludf.DUMMYFUNCTION("if($F351="""","""",1+AD351-count(filter($S351:$S888,$S351:$S888=$S351,$T351:$T888=$T351,$V351:$V888=$V351,$W351:$W888=$W351,$R351:$R888=$R351)))"),"")</f>
        <v/>
      </c>
      <c r="AF351" s="18" t="str">
        <f t="shared" si="10"/>
        <v/>
      </c>
      <c r="AG351" s="18"/>
      <c r="AH351" s="18" t="str">
        <f t="shared" si="12"/>
        <v/>
      </c>
    </row>
    <row r="352">
      <c r="A352" s="29"/>
      <c r="B352" s="29"/>
      <c r="C352" s="29"/>
      <c r="D352" s="37"/>
      <c r="E352" s="29"/>
      <c r="F352" s="30"/>
      <c r="G352" s="30"/>
      <c r="H352" s="31"/>
      <c r="I352" s="30"/>
      <c r="J352" s="31"/>
      <c r="K352" s="32"/>
      <c r="L352" s="31"/>
      <c r="M352" s="31"/>
      <c r="N352" s="31"/>
      <c r="O352" s="18" t="str">
        <f t="shared" si="2"/>
        <v/>
      </c>
      <c r="P352" s="18" t="str">
        <f t="shared" si="3"/>
        <v/>
      </c>
      <c r="Q352" s="18" t="str">
        <f t="array" ref="Q352">if($F352="","",if($F352&lt;&gt;$F351,VLOOKUP($F352,{Index_Team!$A$2:$A$33,Index_Team!$D$2:$D$33},2,FALSE),Q351))</f>
        <v/>
      </c>
      <c r="R352" s="18" t="str">
        <f t="array" ref="R352">if($F352="","",if($F352&lt;&gt;$F351,VLOOKUP($F352,{Index_Team!$A$2:$A$33,Index_Team!$E$2:$E$33},2,FALSE),R351))</f>
        <v/>
      </c>
      <c r="S352" s="18" t="str">
        <f t="shared" ref="S352:T352" si="361">if($F352="","",if($F352&lt;&gt;$F351,0,V351))</f>
        <v/>
      </c>
      <c r="T352" s="18" t="str">
        <f t="shared" si="361"/>
        <v/>
      </c>
      <c r="U352" s="18" t="str">
        <f t="shared" si="5"/>
        <v/>
      </c>
      <c r="V352" s="18" t="str">
        <f t="shared" si="6"/>
        <v/>
      </c>
      <c r="W352" s="18" t="str">
        <f t="shared" si="7"/>
        <v/>
      </c>
      <c r="X352" s="18" t="str">
        <f t="shared" si="8"/>
        <v/>
      </c>
      <c r="Y352" s="18" t="str">
        <f t="shared" si="9"/>
        <v/>
      </c>
      <c r="Z352" s="18" t="str">
        <f>IFERROR(__xludf.DUMMYFUNCTION("if($F352="""","""",count(filter($S$2:$S888,$S$2:$S888=$S352,$T$2:$T888=$T352,$V$2:$V888=$V352,$W$2:$W888=$W352)))"),"")</f>
        <v/>
      </c>
      <c r="AA352" s="18" t="str">
        <f>IFERROR(__xludf.DUMMYFUNCTION("if($F352="""","""",1+Z352-count(filter($S352:$S888,$S352:$S888=$S352,$T352:$T888=$T352,$V352:$V888=$V352,$W352:$W888=$W352)))"),"")</f>
        <v/>
      </c>
      <c r="AB352" s="18" t="str">
        <f>IFERROR(__xludf.DUMMYFUNCTION("if($F352="""","""",count(filter($S$2:$S888,$S$2:$S888=$S352,$T$2:$T888=$T352,$V$2:$V888=$V352,$W$2:$W888=$W352,$Q$2:$Q888=$Q352)))"),"")</f>
        <v/>
      </c>
      <c r="AC352" s="18" t="str">
        <f>IFERROR(__xludf.DUMMYFUNCTION("if($F352="""","""",1+AB352-count(filter($S352:$S888,$S352:$S888=$S352,$T352:$T888=$T352,$V352:$V888=$V352,$W352:$W888=$W352,$Q352:$Q888=$Q352)))"),"")</f>
        <v/>
      </c>
      <c r="AD352" s="18" t="str">
        <f>IFERROR(__xludf.DUMMYFUNCTION("if($F352="""","""",count(filter($S$2:$S888,$S$2:$S888=$S352,$T$2:$T888=$T352,$V$2:$V888=$V352,$W$2:$W888=$W352,$R$2:$R888=$R352)))"),"")</f>
        <v/>
      </c>
      <c r="AE352" s="18" t="str">
        <f>IFERROR(__xludf.DUMMYFUNCTION("if($F352="""","""",1+AD352-count(filter($S352:$S888,$S352:$S888=$S352,$T352:$T888=$T352,$V352:$V888=$V352,$W352:$W888=$W352,$R352:$R888=$R352)))"),"")</f>
        <v/>
      </c>
      <c r="AF352" s="18" t="str">
        <f t="shared" si="10"/>
        <v/>
      </c>
      <c r="AG352" s="18"/>
      <c r="AH352" s="18" t="str">
        <f t="shared" si="12"/>
        <v/>
      </c>
    </row>
    <row r="353">
      <c r="A353" s="29"/>
      <c r="B353" s="29"/>
      <c r="C353" s="29"/>
      <c r="D353" s="37"/>
      <c r="E353" s="29"/>
      <c r="F353" s="30"/>
      <c r="G353" s="30"/>
      <c r="H353" s="31"/>
      <c r="I353" s="30"/>
      <c r="J353" s="31"/>
      <c r="K353" s="32"/>
      <c r="L353" s="31"/>
      <c r="M353" s="31"/>
      <c r="N353" s="31"/>
      <c r="O353" s="18" t="str">
        <f t="shared" si="2"/>
        <v/>
      </c>
      <c r="P353" s="18" t="str">
        <f t="shared" si="3"/>
        <v/>
      </c>
      <c r="Q353" s="18" t="str">
        <f t="array" ref="Q353">if($F353="","",if($F353&lt;&gt;$F352,VLOOKUP($F353,{Index_Team!$A$2:$A$33,Index_Team!$D$2:$D$33},2,FALSE),Q352))</f>
        <v/>
      </c>
      <c r="R353" s="18" t="str">
        <f t="array" ref="R353">if($F353="","",if($F353&lt;&gt;$F352,VLOOKUP($F353,{Index_Team!$A$2:$A$33,Index_Team!$E$2:$E$33},2,FALSE),R352))</f>
        <v/>
      </c>
      <c r="S353" s="18" t="str">
        <f t="shared" ref="S353:T353" si="362">if($F353="","",if($F353&lt;&gt;$F352,0,V352))</f>
        <v/>
      </c>
      <c r="T353" s="18" t="str">
        <f t="shared" si="362"/>
        <v/>
      </c>
      <c r="U353" s="18" t="str">
        <f t="shared" si="5"/>
        <v/>
      </c>
      <c r="V353" s="18" t="str">
        <f t="shared" si="6"/>
        <v/>
      </c>
      <c r="W353" s="18" t="str">
        <f t="shared" si="7"/>
        <v/>
      </c>
      <c r="X353" s="18" t="str">
        <f t="shared" si="8"/>
        <v/>
      </c>
      <c r="Y353" s="18" t="str">
        <f t="shared" si="9"/>
        <v/>
      </c>
      <c r="Z353" s="18" t="str">
        <f>IFERROR(__xludf.DUMMYFUNCTION("if($F353="""","""",count(filter($S$2:$S888,$S$2:$S888=$S353,$T$2:$T888=$T353,$V$2:$V888=$V353,$W$2:$W888=$W353)))"),"")</f>
        <v/>
      </c>
      <c r="AA353" s="18" t="str">
        <f>IFERROR(__xludf.DUMMYFUNCTION("if($F353="""","""",1+Z353-count(filter($S353:$S888,$S353:$S888=$S353,$T353:$T888=$T353,$V353:$V888=$V353,$W353:$W888=$W353)))"),"")</f>
        <v/>
      </c>
      <c r="AB353" s="18" t="str">
        <f>IFERROR(__xludf.DUMMYFUNCTION("if($F353="""","""",count(filter($S$2:$S888,$S$2:$S888=$S353,$T$2:$T888=$T353,$V$2:$V888=$V353,$W$2:$W888=$W353,$Q$2:$Q888=$Q353)))"),"")</f>
        <v/>
      </c>
      <c r="AC353" s="18" t="str">
        <f>IFERROR(__xludf.DUMMYFUNCTION("if($F353="""","""",1+AB353-count(filter($S353:$S888,$S353:$S888=$S353,$T353:$T888=$T353,$V353:$V888=$V353,$W353:$W888=$W353,$Q353:$Q888=$Q353)))"),"")</f>
        <v/>
      </c>
      <c r="AD353" s="18" t="str">
        <f>IFERROR(__xludf.DUMMYFUNCTION("if($F353="""","""",count(filter($S$2:$S888,$S$2:$S888=$S353,$T$2:$T888=$T353,$V$2:$V888=$V353,$W$2:$W888=$W353,$R$2:$R888=$R353)))"),"")</f>
        <v/>
      </c>
      <c r="AE353" s="18" t="str">
        <f>IFERROR(__xludf.DUMMYFUNCTION("if($F353="""","""",1+AD353-count(filter($S353:$S888,$S353:$S888=$S353,$T353:$T888=$T353,$V353:$V888=$V353,$W353:$W888=$W353,$R353:$R888=$R353)))"),"")</f>
        <v/>
      </c>
      <c r="AF353" s="18" t="str">
        <f t="shared" si="10"/>
        <v/>
      </c>
      <c r="AG353" s="18"/>
      <c r="AH353" s="18" t="str">
        <f t="shared" si="12"/>
        <v/>
      </c>
    </row>
    <row r="354">
      <c r="A354" s="29"/>
      <c r="B354" s="29"/>
      <c r="C354" s="29"/>
      <c r="D354" s="37"/>
      <c r="E354" s="29"/>
      <c r="F354" s="30"/>
      <c r="G354" s="30"/>
      <c r="H354" s="31"/>
      <c r="I354" s="30"/>
      <c r="J354" s="31"/>
      <c r="K354" s="32"/>
      <c r="L354" s="31"/>
      <c r="M354" s="31"/>
      <c r="N354" s="31"/>
      <c r="O354" s="18" t="str">
        <f t="shared" si="2"/>
        <v/>
      </c>
      <c r="P354" s="18" t="str">
        <f t="shared" si="3"/>
        <v/>
      </c>
      <c r="Q354" s="18" t="str">
        <f t="array" ref="Q354">if($F354="","",if($F354&lt;&gt;$F353,VLOOKUP($F354,{Index_Team!$A$2:$A$33,Index_Team!$D$2:$D$33},2,FALSE),Q353))</f>
        <v/>
      </c>
      <c r="R354" s="18" t="str">
        <f t="array" ref="R354">if($F354="","",if($F354&lt;&gt;$F353,VLOOKUP($F354,{Index_Team!$A$2:$A$33,Index_Team!$E$2:$E$33},2,FALSE),R353))</f>
        <v/>
      </c>
      <c r="S354" s="18" t="str">
        <f t="shared" ref="S354:T354" si="363">if($F354="","",if($F354&lt;&gt;$F353,0,V353))</f>
        <v/>
      </c>
      <c r="T354" s="18" t="str">
        <f t="shared" si="363"/>
        <v/>
      </c>
      <c r="U354" s="18" t="str">
        <f t="shared" si="5"/>
        <v/>
      </c>
      <c r="V354" s="18" t="str">
        <f t="shared" si="6"/>
        <v/>
      </c>
      <c r="W354" s="18" t="str">
        <f t="shared" si="7"/>
        <v/>
      </c>
      <c r="X354" s="18" t="str">
        <f t="shared" si="8"/>
        <v/>
      </c>
      <c r="Y354" s="18" t="str">
        <f t="shared" si="9"/>
        <v/>
      </c>
      <c r="Z354" s="18" t="str">
        <f>IFERROR(__xludf.DUMMYFUNCTION("if($F354="""","""",count(filter($S$2:$S888,$S$2:$S888=$S354,$T$2:$T888=$T354,$V$2:$V888=$V354,$W$2:$W888=$W354)))"),"")</f>
        <v/>
      </c>
      <c r="AA354" s="18" t="str">
        <f>IFERROR(__xludf.DUMMYFUNCTION("if($F354="""","""",1+Z354-count(filter($S354:$S888,$S354:$S888=$S354,$T354:$T888=$T354,$V354:$V888=$V354,$W354:$W888=$W354)))"),"")</f>
        <v/>
      </c>
      <c r="AB354" s="18" t="str">
        <f>IFERROR(__xludf.DUMMYFUNCTION("if($F354="""","""",count(filter($S$2:$S888,$S$2:$S888=$S354,$T$2:$T888=$T354,$V$2:$V888=$V354,$W$2:$W888=$W354,$Q$2:$Q888=$Q354)))"),"")</f>
        <v/>
      </c>
      <c r="AC354" s="18" t="str">
        <f>IFERROR(__xludf.DUMMYFUNCTION("if($F354="""","""",1+AB354-count(filter($S354:$S888,$S354:$S888=$S354,$T354:$T888=$T354,$V354:$V888=$V354,$W354:$W888=$W354,$Q354:$Q888=$Q354)))"),"")</f>
        <v/>
      </c>
      <c r="AD354" s="18" t="str">
        <f>IFERROR(__xludf.DUMMYFUNCTION("if($F354="""","""",count(filter($S$2:$S888,$S$2:$S888=$S354,$T$2:$T888=$T354,$V$2:$V888=$V354,$W$2:$W888=$W354,$R$2:$R888=$R354)))"),"")</f>
        <v/>
      </c>
      <c r="AE354" s="18" t="str">
        <f>IFERROR(__xludf.DUMMYFUNCTION("if($F354="""","""",1+AD354-count(filter($S354:$S888,$S354:$S888=$S354,$T354:$T888=$T354,$V354:$V888=$V354,$W354:$W888=$W354,$R354:$R888=$R354)))"),"")</f>
        <v/>
      </c>
      <c r="AF354" s="18" t="str">
        <f t="shared" si="10"/>
        <v/>
      </c>
      <c r="AG354" s="18"/>
      <c r="AH354" s="18" t="str">
        <f t="shared" si="12"/>
        <v/>
      </c>
    </row>
    <row r="355">
      <c r="A355" s="29"/>
      <c r="B355" s="29"/>
      <c r="C355" s="29"/>
      <c r="D355" s="37"/>
      <c r="E355" s="29"/>
      <c r="F355" s="30"/>
      <c r="G355" s="30"/>
      <c r="H355" s="31"/>
      <c r="I355" s="30"/>
      <c r="J355" s="31"/>
      <c r="K355" s="32"/>
      <c r="L355" s="31"/>
      <c r="M355" s="31"/>
      <c r="N355" s="31"/>
      <c r="O355" s="18" t="str">
        <f t="shared" si="2"/>
        <v/>
      </c>
      <c r="P355" s="18" t="str">
        <f t="shared" si="3"/>
        <v/>
      </c>
      <c r="Q355" s="18" t="str">
        <f t="array" ref="Q355">if($F355="","",if($F355&lt;&gt;$F354,VLOOKUP($F355,{Index_Team!$A$2:$A$33,Index_Team!$D$2:$D$33},2,FALSE),Q354))</f>
        <v/>
      </c>
      <c r="R355" s="18" t="str">
        <f t="array" ref="R355">if($F355="","",if($F355&lt;&gt;$F354,VLOOKUP($F355,{Index_Team!$A$2:$A$33,Index_Team!$E$2:$E$33},2,FALSE),R354))</f>
        <v/>
      </c>
      <c r="S355" s="18" t="str">
        <f t="shared" ref="S355:T355" si="364">if($F355="","",if($F355&lt;&gt;$F354,0,V354))</f>
        <v/>
      </c>
      <c r="T355" s="18" t="str">
        <f t="shared" si="364"/>
        <v/>
      </c>
      <c r="U355" s="18" t="str">
        <f t="shared" si="5"/>
        <v/>
      </c>
      <c r="V355" s="18" t="str">
        <f t="shared" si="6"/>
        <v/>
      </c>
      <c r="W355" s="18" t="str">
        <f t="shared" si="7"/>
        <v/>
      </c>
      <c r="X355" s="18" t="str">
        <f t="shared" si="8"/>
        <v/>
      </c>
      <c r="Y355" s="18" t="str">
        <f t="shared" si="9"/>
        <v/>
      </c>
      <c r="Z355" s="18" t="str">
        <f>IFERROR(__xludf.DUMMYFUNCTION("if($F355="""","""",count(filter($S$2:$S888,$S$2:$S888=$S355,$T$2:$T888=$T355,$V$2:$V888=$V355,$W$2:$W888=$W355)))"),"")</f>
        <v/>
      </c>
      <c r="AA355" s="18" t="str">
        <f>IFERROR(__xludf.DUMMYFUNCTION("if($F355="""","""",1+Z355-count(filter($S355:$S888,$S355:$S888=$S355,$T355:$T888=$T355,$V355:$V888=$V355,$W355:$W888=$W355)))"),"")</f>
        <v/>
      </c>
      <c r="AB355" s="18" t="str">
        <f>IFERROR(__xludf.DUMMYFUNCTION("if($F355="""","""",count(filter($S$2:$S888,$S$2:$S888=$S355,$T$2:$T888=$T355,$V$2:$V888=$V355,$W$2:$W888=$W355,$Q$2:$Q888=$Q355)))"),"")</f>
        <v/>
      </c>
      <c r="AC355" s="18" t="str">
        <f>IFERROR(__xludf.DUMMYFUNCTION("if($F355="""","""",1+AB355-count(filter($S355:$S888,$S355:$S888=$S355,$T355:$T888=$T355,$V355:$V888=$V355,$W355:$W888=$W355,$Q355:$Q888=$Q355)))"),"")</f>
        <v/>
      </c>
      <c r="AD355" s="18" t="str">
        <f>IFERROR(__xludf.DUMMYFUNCTION("if($F355="""","""",count(filter($S$2:$S888,$S$2:$S888=$S355,$T$2:$T888=$T355,$V$2:$V888=$V355,$W$2:$W888=$W355,$R$2:$R888=$R355)))"),"")</f>
        <v/>
      </c>
      <c r="AE355" s="18" t="str">
        <f>IFERROR(__xludf.DUMMYFUNCTION("if($F355="""","""",1+AD355-count(filter($S355:$S888,$S355:$S888=$S355,$T355:$T888=$T355,$V355:$V888=$V355,$W355:$W888=$W355,$R355:$R888=$R355)))"),"")</f>
        <v/>
      </c>
      <c r="AF355" s="18" t="str">
        <f t="shared" si="10"/>
        <v/>
      </c>
      <c r="AG355" s="18"/>
      <c r="AH355" s="18" t="str">
        <f t="shared" si="12"/>
        <v/>
      </c>
    </row>
    <row r="356">
      <c r="A356" s="29"/>
      <c r="B356" s="29"/>
      <c r="C356" s="29"/>
      <c r="D356" s="37"/>
      <c r="E356" s="29"/>
      <c r="F356" s="30"/>
      <c r="G356" s="30"/>
      <c r="H356" s="31"/>
      <c r="I356" s="30"/>
      <c r="J356" s="31"/>
      <c r="K356" s="32"/>
      <c r="L356" s="31"/>
      <c r="M356" s="31"/>
      <c r="N356" s="31"/>
      <c r="O356" s="18" t="str">
        <f t="shared" si="2"/>
        <v/>
      </c>
      <c r="P356" s="18" t="str">
        <f t="shared" si="3"/>
        <v/>
      </c>
      <c r="Q356" s="18" t="str">
        <f t="array" ref="Q356">if($F356="","",if($F356&lt;&gt;$F355,VLOOKUP($F356,{Index_Team!$A$2:$A$33,Index_Team!$D$2:$D$33},2,FALSE),Q355))</f>
        <v/>
      </c>
      <c r="R356" s="18" t="str">
        <f t="array" ref="R356">if($F356="","",if($F356&lt;&gt;$F355,VLOOKUP($F356,{Index_Team!$A$2:$A$33,Index_Team!$E$2:$E$33},2,FALSE),R355))</f>
        <v/>
      </c>
      <c r="S356" s="18" t="str">
        <f t="shared" ref="S356:T356" si="365">if($F356="","",if($F356&lt;&gt;$F355,0,V355))</f>
        <v/>
      </c>
      <c r="T356" s="18" t="str">
        <f t="shared" si="365"/>
        <v/>
      </c>
      <c r="U356" s="18" t="str">
        <f t="shared" si="5"/>
        <v/>
      </c>
      <c r="V356" s="18" t="str">
        <f t="shared" si="6"/>
        <v/>
      </c>
      <c r="W356" s="18" t="str">
        <f t="shared" si="7"/>
        <v/>
      </c>
      <c r="X356" s="18" t="str">
        <f t="shared" si="8"/>
        <v/>
      </c>
      <c r="Y356" s="18" t="str">
        <f t="shared" si="9"/>
        <v/>
      </c>
      <c r="Z356" s="18" t="str">
        <f>IFERROR(__xludf.DUMMYFUNCTION("if($F356="""","""",count(filter($S$2:$S888,$S$2:$S888=$S356,$T$2:$T888=$T356,$V$2:$V888=$V356,$W$2:$W888=$W356)))"),"")</f>
        <v/>
      </c>
      <c r="AA356" s="18" t="str">
        <f>IFERROR(__xludf.DUMMYFUNCTION("if($F356="""","""",1+Z356-count(filter($S356:$S888,$S356:$S888=$S356,$T356:$T888=$T356,$V356:$V888=$V356,$W356:$W888=$W356)))"),"")</f>
        <v/>
      </c>
      <c r="AB356" s="18" t="str">
        <f>IFERROR(__xludf.DUMMYFUNCTION("if($F356="""","""",count(filter($S$2:$S888,$S$2:$S888=$S356,$T$2:$T888=$T356,$V$2:$V888=$V356,$W$2:$W888=$W356,$Q$2:$Q888=$Q356)))"),"")</f>
        <v/>
      </c>
      <c r="AC356" s="18" t="str">
        <f>IFERROR(__xludf.DUMMYFUNCTION("if($F356="""","""",1+AB356-count(filter($S356:$S888,$S356:$S888=$S356,$T356:$T888=$T356,$V356:$V888=$V356,$W356:$W888=$W356,$Q356:$Q888=$Q356)))"),"")</f>
        <v/>
      </c>
      <c r="AD356" s="18" t="str">
        <f>IFERROR(__xludf.DUMMYFUNCTION("if($F356="""","""",count(filter($S$2:$S888,$S$2:$S888=$S356,$T$2:$T888=$T356,$V$2:$V888=$V356,$W$2:$W888=$W356,$R$2:$R888=$R356)))"),"")</f>
        <v/>
      </c>
      <c r="AE356" s="18" t="str">
        <f>IFERROR(__xludf.DUMMYFUNCTION("if($F356="""","""",1+AD356-count(filter($S356:$S888,$S356:$S888=$S356,$T356:$T888=$T356,$V356:$V888=$V356,$W356:$W888=$W356,$R356:$R888=$R356)))"),"")</f>
        <v/>
      </c>
      <c r="AF356" s="18" t="str">
        <f t="shared" si="10"/>
        <v/>
      </c>
      <c r="AG356" s="18"/>
      <c r="AH356" s="18" t="str">
        <f t="shared" si="12"/>
        <v/>
      </c>
    </row>
    <row r="357">
      <c r="A357" s="29"/>
      <c r="B357" s="29"/>
      <c r="C357" s="29"/>
      <c r="D357" s="37"/>
      <c r="E357" s="29"/>
      <c r="F357" s="30"/>
      <c r="G357" s="30"/>
      <c r="H357" s="31"/>
      <c r="I357" s="30"/>
      <c r="J357" s="31"/>
      <c r="K357" s="32"/>
      <c r="L357" s="31"/>
      <c r="M357" s="31"/>
      <c r="N357" s="31"/>
      <c r="O357" s="18" t="str">
        <f t="shared" si="2"/>
        <v/>
      </c>
      <c r="P357" s="18" t="str">
        <f t="shared" si="3"/>
        <v/>
      </c>
      <c r="Q357" s="18" t="str">
        <f t="array" ref="Q357">if($F357="","",if($F357&lt;&gt;$F356,VLOOKUP($F357,{Index_Team!$A$2:$A$33,Index_Team!$D$2:$D$33},2,FALSE),Q356))</f>
        <v/>
      </c>
      <c r="R357" s="18" t="str">
        <f t="array" ref="R357">if($F357="","",if($F357&lt;&gt;$F356,VLOOKUP($F357,{Index_Team!$A$2:$A$33,Index_Team!$E$2:$E$33},2,FALSE),R356))</f>
        <v/>
      </c>
      <c r="S357" s="18" t="str">
        <f t="shared" ref="S357:T357" si="366">if($F357="","",if($F357&lt;&gt;$F356,0,V356))</f>
        <v/>
      </c>
      <c r="T357" s="18" t="str">
        <f t="shared" si="366"/>
        <v/>
      </c>
      <c r="U357" s="18" t="str">
        <f t="shared" si="5"/>
        <v/>
      </c>
      <c r="V357" s="18" t="str">
        <f t="shared" si="6"/>
        <v/>
      </c>
      <c r="W357" s="18" t="str">
        <f t="shared" si="7"/>
        <v/>
      </c>
      <c r="X357" s="18" t="str">
        <f t="shared" si="8"/>
        <v/>
      </c>
      <c r="Y357" s="18" t="str">
        <f t="shared" si="9"/>
        <v/>
      </c>
      <c r="Z357" s="18" t="str">
        <f>IFERROR(__xludf.DUMMYFUNCTION("if($F357="""","""",count(filter($S$2:$S888,$S$2:$S888=$S357,$T$2:$T888=$T357,$V$2:$V888=$V357,$W$2:$W888=$W357)))"),"")</f>
        <v/>
      </c>
      <c r="AA357" s="18" t="str">
        <f>IFERROR(__xludf.DUMMYFUNCTION("if($F357="""","""",1+Z357-count(filter($S357:$S888,$S357:$S888=$S357,$T357:$T888=$T357,$V357:$V888=$V357,$W357:$W888=$W357)))"),"")</f>
        <v/>
      </c>
      <c r="AB357" s="18" t="str">
        <f>IFERROR(__xludf.DUMMYFUNCTION("if($F357="""","""",count(filter($S$2:$S888,$S$2:$S888=$S357,$T$2:$T888=$T357,$V$2:$V888=$V357,$W$2:$W888=$W357,$Q$2:$Q888=$Q357)))"),"")</f>
        <v/>
      </c>
      <c r="AC357" s="18" t="str">
        <f>IFERROR(__xludf.DUMMYFUNCTION("if($F357="""","""",1+AB357-count(filter($S357:$S888,$S357:$S888=$S357,$T357:$T888=$T357,$V357:$V888=$V357,$W357:$W888=$W357,$Q357:$Q888=$Q357)))"),"")</f>
        <v/>
      </c>
      <c r="AD357" s="18" t="str">
        <f>IFERROR(__xludf.DUMMYFUNCTION("if($F357="""","""",count(filter($S$2:$S888,$S$2:$S888=$S357,$T$2:$T888=$T357,$V$2:$V888=$V357,$W$2:$W888=$W357,$R$2:$R888=$R357)))"),"")</f>
        <v/>
      </c>
      <c r="AE357" s="18" t="str">
        <f>IFERROR(__xludf.DUMMYFUNCTION("if($F357="""","""",1+AD357-count(filter($S357:$S888,$S357:$S888=$S357,$T357:$T888=$T357,$V357:$V888=$V357,$W357:$W888=$W357,$R357:$R888=$R357)))"),"")</f>
        <v/>
      </c>
      <c r="AF357" s="18" t="str">
        <f t="shared" si="10"/>
        <v/>
      </c>
      <c r="AG357" s="18"/>
      <c r="AH357" s="18" t="str">
        <f t="shared" si="12"/>
        <v/>
      </c>
    </row>
    <row r="358">
      <c r="A358" s="29"/>
      <c r="B358" s="29"/>
      <c r="C358" s="29"/>
      <c r="D358" s="37"/>
      <c r="E358" s="29"/>
      <c r="F358" s="30"/>
      <c r="G358" s="30"/>
      <c r="H358" s="31"/>
      <c r="I358" s="30"/>
      <c r="J358" s="31"/>
      <c r="K358" s="32"/>
      <c r="L358" s="31"/>
      <c r="M358" s="31"/>
      <c r="N358" s="31"/>
      <c r="O358" s="18" t="str">
        <f t="shared" si="2"/>
        <v/>
      </c>
      <c r="P358" s="18" t="str">
        <f t="shared" si="3"/>
        <v/>
      </c>
      <c r="Q358" s="18" t="str">
        <f t="array" ref="Q358">if($F358="","",if($F358&lt;&gt;$F357,VLOOKUP($F358,{Index_Team!$A$2:$A$33,Index_Team!$D$2:$D$33},2,FALSE),Q357))</f>
        <v/>
      </c>
      <c r="R358" s="18" t="str">
        <f t="array" ref="R358">if($F358="","",if($F358&lt;&gt;$F357,VLOOKUP($F358,{Index_Team!$A$2:$A$33,Index_Team!$E$2:$E$33},2,FALSE),R357))</f>
        <v/>
      </c>
      <c r="S358" s="18" t="str">
        <f t="shared" ref="S358:T358" si="367">if($F358="","",if($F358&lt;&gt;$F357,0,V357))</f>
        <v/>
      </c>
      <c r="T358" s="18" t="str">
        <f t="shared" si="367"/>
        <v/>
      </c>
      <c r="U358" s="18" t="str">
        <f t="shared" si="5"/>
        <v/>
      </c>
      <c r="V358" s="18" t="str">
        <f t="shared" si="6"/>
        <v/>
      </c>
      <c r="W358" s="18" t="str">
        <f t="shared" si="7"/>
        <v/>
      </c>
      <c r="X358" s="18" t="str">
        <f t="shared" si="8"/>
        <v/>
      </c>
      <c r="Y358" s="18" t="str">
        <f t="shared" si="9"/>
        <v/>
      </c>
      <c r="Z358" s="18" t="str">
        <f>IFERROR(__xludf.DUMMYFUNCTION("if($F358="""","""",count(filter($S$2:$S888,$S$2:$S888=$S358,$T$2:$T888=$T358,$V$2:$V888=$V358,$W$2:$W888=$W358)))"),"")</f>
        <v/>
      </c>
      <c r="AA358" s="18" t="str">
        <f>IFERROR(__xludf.DUMMYFUNCTION("if($F358="""","""",1+Z358-count(filter($S358:$S888,$S358:$S888=$S358,$T358:$T888=$T358,$V358:$V888=$V358,$W358:$W888=$W358)))"),"")</f>
        <v/>
      </c>
      <c r="AB358" s="18" t="str">
        <f>IFERROR(__xludf.DUMMYFUNCTION("if($F358="""","""",count(filter($S$2:$S888,$S$2:$S888=$S358,$T$2:$T888=$T358,$V$2:$V888=$V358,$W$2:$W888=$W358,$Q$2:$Q888=$Q358)))"),"")</f>
        <v/>
      </c>
      <c r="AC358" s="18" t="str">
        <f>IFERROR(__xludf.DUMMYFUNCTION("if($F358="""","""",1+AB358-count(filter($S358:$S888,$S358:$S888=$S358,$T358:$T888=$T358,$V358:$V888=$V358,$W358:$W888=$W358,$Q358:$Q888=$Q358)))"),"")</f>
        <v/>
      </c>
      <c r="AD358" s="18" t="str">
        <f>IFERROR(__xludf.DUMMYFUNCTION("if($F358="""","""",count(filter($S$2:$S888,$S$2:$S888=$S358,$T$2:$T888=$T358,$V$2:$V888=$V358,$W$2:$W888=$W358,$R$2:$R888=$R358)))"),"")</f>
        <v/>
      </c>
      <c r="AE358" s="18" t="str">
        <f>IFERROR(__xludf.DUMMYFUNCTION("if($F358="""","""",1+AD358-count(filter($S358:$S888,$S358:$S888=$S358,$T358:$T888=$T358,$V358:$V888=$V358,$W358:$W888=$W358,$R358:$R888=$R358)))"),"")</f>
        <v/>
      </c>
      <c r="AF358" s="18" t="str">
        <f t="shared" si="10"/>
        <v/>
      </c>
      <c r="AG358" s="18"/>
      <c r="AH358" s="18" t="str">
        <f t="shared" si="12"/>
        <v/>
      </c>
    </row>
    <row r="359">
      <c r="A359" s="29"/>
      <c r="B359" s="29"/>
      <c r="C359" s="29"/>
      <c r="D359" s="37"/>
      <c r="E359" s="29"/>
      <c r="F359" s="30"/>
      <c r="G359" s="30"/>
      <c r="H359" s="31"/>
      <c r="I359" s="30"/>
      <c r="J359" s="31"/>
      <c r="K359" s="32"/>
      <c r="L359" s="31"/>
      <c r="M359" s="31"/>
      <c r="N359" s="31"/>
      <c r="O359" s="18" t="str">
        <f t="shared" si="2"/>
        <v/>
      </c>
      <c r="P359" s="18" t="str">
        <f t="shared" si="3"/>
        <v/>
      </c>
      <c r="Q359" s="18" t="str">
        <f t="array" ref="Q359">if($F359="","",if($F359&lt;&gt;$F358,VLOOKUP($F359,{Index_Team!$A$2:$A$33,Index_Team!$D$2:$D$33},2,FALSE),Q358))</f>
        <v/>
      </c>
      <c r="R359" s="18" t="str">
        <f t="array" ref="R359">if($F359="","",if($F359&lt;&gt;$F358,VLOOKUP($F359,{Index_Team!$A$2:$A$33,Index_Team!$E$2:$E$33},2,FALSE),R358))</f>
        <v/>
      </c>
      <c r="S359" s="18" t="str">
        <f t="shared" ref="S359:T359" si="368">if($F359="","",if($F359&lt;&gt;$F358,0,V358))</f>
        <v/>
      </c>
      <c r="T359" s="18" t="str">
        <f t="shared" si="368"/>
        <v/>
      </c>
      <c r="U359" s="18" t="str">
        <f t="shared" si="5"/>
        <v/>
      </c>
      <c r="V359" s="18" t="str">
        <f t="shared" si="6"/>
        <v/>
      </c>
      <c r="W359" s="18" t="str">
        <f t="shared" si="7"/>
        <v/>
      </c>
      <c r="X359" s="18" t="str">
        <f t="shared" si="8"/>
        <v/>
      </c>
      <c r="Y359" s="18" t="str">
        <f t="shared" si="9"/>
        <v/>
      </c>
      <c r="Z359" s="18" t="str">
        <f>IFERROR(__xludf.DUMMYFUNCTION("if($F359="""","""",count(filter($S$2:$S888,$S$2:$S888=$S359,$T$2:$T888=$T359,$V$2:$V888=$V359,$W$2:$W888=$W359)))"),"")</f>
        <v/>
      </c>
      <c r="AA359" s="18" t="str">
        <f>IFERROR(__xludf.DUMMYFUNCTION("if($F359="""","""",1+Z359-count(filter($S359:$S888,$S359:$S888=$S359,$T359:$T888=$T359,$V359:$V888=$V359,$W359:$W888=$W359)))"),"")</f>
        <v/>
      </c>
      <c r="AB359" s="18" t="str">
        <f>IFERROR(__xludf.DUMMYFUNCTION("if($F359="""","""",count(filter($S$2:$S888,$S$2:$S888=$S359,$T$2:$T888=$T359,$V$2:$V888=$V359,$W$2:$W888=$W359,$Q$2:$Q888=$Q359)))"),"")</f>
        <v/>
      </c>
      <c r="AC359" s="18" t="str">
        <f>IFERROR(__xludf.DUMMYFUNCTION("if($F359="""","""",1+AB359-count(filter($S359:$S888,$S359:$S888=$S359,$T359:$T888=$T359,$V359:$V888=$V359,$W359:$W888=$W359,$Q359:$Q888=$Q359)))"),"")</f>
        <v/>
      </c>
      <c r="AD359" s="18" t="str">
        <f>IFERROR(__xludf.DUMMYFUNCTION("if($F359="""","""",count(filter($S$2:$S888,$S$2:$S888=$S359,$T$2:$T888=$T359,$V$2:$V888=$V359,$W$2:$W888=$W359,$R$2:$R888=$R359)))"),"")</f>
        <v/>
      </c>
      <c r="AE359" s="18" t="str">
        <f>IFERROR(__xludf.DUMMYFUNCTION("if($F359="""","""",1+AD359-count(filter($S359:$S888,$S359:$S888=$S359,$T359:$T888=$T359,$V359:$V888=$V359,$W359:$W888=$W359,$R359:$R888=$R359)))"),"")</f>
        <v/>
      </c>
      <c r="AF359" s="18" t="str">
        <f t="shared" si="10"/>
        <v/>
      </c>
      <c r="AG359" s="18"/>
      <c r="AH359" s="18" t="str">
        <f t="shared" si="12"/>
        <v/>
      </c>
    </row>
    <row r="360">
      <c r="A360" s="29"/>
      <c r="B360" s="29"/>
      <c r="C360" s="29"/>
      <c r="D360" s="37"/>
      <c r="E360" s="29"/>
      <c r="F360" s="30"/>
      <c r="G360" s="30"/>
      <c r="H360" s="31"/>
      <c r="I360" s="30"/>
      <c r="J360" s="31"/>
      <c r="K360" s="32"/>
      <c r="L360" s="31"/>
      <c r="M360" s="31"/>
      <c r="N360" s="31"/>
      <c r="O360" s="18" t="str">
        <f t="shared" si="2"/>
        <v/>
      </c>
      <c r="P360" s="18" t="str">
        <f t="shared" si="3"/>
        <v/>
      </c>
      <c r="Q360" s="18" t="str">
        <f t="array" ref="Q360">if($F360="","",if($F360&lt;&gt;$F359,VLOOKUP($F360,{Index_Team!$A$2:$A$33,Index_Team!$D$2:$D$33},2,FALSE),Q359))</f>
        <v/>
      </c>
      <c r="R360" s="18" t="str">
        <f t="array" ref="R360">if($F360="","",if($F360&lt;&gt;$F359,VLOOKUP($F360,{Index_Team!$A$2:$A$33,Index_Team!$E$2:$E$33},2,FALSE),R359))</f>
        <v/>
      </c>
      <c r="S360" s="18" t="str">
        <f t="shared" ref="S360:T360" si="369">if($F360="","",if($F360&lt;&gt;$F359,0,V359))</f>
        <v/>
      </c>
      <c r="T360" s="18" t="str">
        <f t="shared" si="369"/>
        <v/>
      </c>
      <c r="U360" s="18" t="str">
        <f t="shared" si="5"/>
        <v/>
      </c>
      <c r="V360" s="18" t="str">
        <f t="shared" si="6"/>
        <v/>
      </c>
      <c r="W360" s="18" t="str">
        <f t="shared" si="7"/>
        <v/>
      </c>
      <c r="X360" s="18" t="str">
        <f t="shared" si="8"/>
        <v/>
      </c>
      <c r="Y360" s="18" t="str">
        <f t="shared" si="9"/>
        <v/>
      </c>
      <c r="Z360" s="18" t="str">
        <f>IFERROR(__xludf.DUMMYFUNCTION("if($F360="""","""",count(filter($S$2:$S888,$S$2:$S888=$S360,$T$2:$T888=$T360,$V$2:$V888=$V360,$W$2:$W888=$W360)))"),"")</f>
        <v/>
      </c>
      <c r="AA360" s="18" t="str">
        <f>IFERROR(__xludf.DUMMYFUNCTION("if($F360="""","""",1+Z360-count(filter($S360:$S888,$S360:$S888=$S360,$T360:$T888=$T360,$V360:$V888=$V360,$W360:$W888=$W360)))"),"")</f>
        <v/>
      </c>
      <c r="AB360" s="18" t="str">
        <f>IFERROR(__xludf.DUMMYFUNCTION("if($F360="""","""",count(filter($S$2:$S888,$S$2:$S888=$S360,$T$2:$T888=$T360,$V$2:$V888=$V360,$W$2:$W888=$W360,$Q$2:$Q888=$Q360)))"),"")</f>
        <v/>
      </c>
      <c r="AC360" s="18" t="str">
        <f>IFERROR(__xludf.DUMMYFUNCTION("if($F360="""","""",1+AB360-count(filter($S360:$S888,$S360:$S888=$S360,$T360:$T888=$T360,$V360:$V888=$V360,$W360:$W888=$W360,$Q360:$Q888=$Q360)))"),"")</f>
        <v/>
      </c>
      <c r="AD360" s="18" t="str">
        <f>IFERROR(__xludf.DUMMYFUNCTION("if($F360="""","""",count(filter($S$2:$S888,$S$2:$S888=$S360,$T$2:$T888=$T360,$V$2:$V888=$V360,$W$2:$W888=$W360,$R$2:$R888=$R360)))"),"")</f>
        <v/>
      </c>
      <c r="AE360" s="18" t="str">
        <f>IFERROR(__xludf.DUMMYFUNCTION("if($F360="""","""",1+AD360-count(filter($S360:$S888,$S360:$S888=$S360,$T360:$T888=$T360,$V360:$V888=$V360,$W360:$W888=$W360,$R360:$R888=$R360)))"),"")</f>
        <v/>
      </c>
      <c r="AF360" s="18" t="str">
        <f t="shared" si="10"/>
        <v/>
      </c>
      <c r="AG360" s="18"/>
      <c r="AH360" s="18" t="str">
        <f t="shared" si="12"/>
        <v/>
      </c>
    </row>
    <row r="361">
      <c r="A361" s="29"/>
      <c r="B361" s="29"/>
      <c r="C361" s="29"/>
      <c r="D361" s="37"/>
      <c r="E361" s="29"/>
      <c r="F361" s="30"/>
      <c r="G361" s="30"/>
      <c r="H361" s="31"/>
      <c r="I361" s="30"/>
      <c r="J361" s="31"/>
      <c r="K361" s="32"/>
      <c r="L361" s="31"/>
      <c r="M361" s="31"/>
      <c r="N361" s="31"/>
      <c r="O361" s="18" t="str">
        <f t="shared" si="2"/>
        <v/>
      </c>
      <c r="P361" s="18" t="str">
        <f t="shared" si="3"/>
        <v/>
      </c>
      <c r="Q361" s="18" t="str">
        <f t="array" ref="Q361">if($F361="","",if($F361&lt;&gt;$F360,VLOOKUP($F361,{Index_Team!$A$2:$A$33,Index_Team!$D$2:$D$33},2,FALSE),Q360))</f>
        <v/>
      </c>
      <c r="R361" s="18" t="str">
        <f t="array" ref="R361">if($F361="","",if($F361&lt;&gt;$F360,VLOOKUP($F361,{Index_Team!$A$2:$A$33,Index_Team!$E$2:$E$33},2,FALSE),R360))</f>
        <v/>
      </c>
      <c r="S361" s="18" t="str">
        <f t="shared" ref="S361:T361" si="370">if($F361="","",if($F361&lt;&gt;$F360,0,V360))</f>
        <v/>
      </c>
      <c r="T361" s="18" t="str">
        <f t="shared" si="370"/>
        <v/>
      </c>
      <c r="U361" s="18" t="str">
        <f t="shared" si="5"/>
        <v/>
      </c>
      <c r="V361" s="18" t="str">
        <f t="shared" si="6"/>
        <v/>
      </c>
      <c r="W361" s="18" t="str">
        <f t="shared" si="7"/>
        <v/>
      </c>
      <c r="X361" s="18" t="str">
        <f t="shared" si="8"/>
        <v/>
      </c>
      <c r="Y361" s="18" t="str">
        <f t="shared" si="9"/>
        <v/>
      </c>
      <c r="Z361" s="18" t="str">
        <f>IFERROR(__xludf.DUMMYFUNCTION("if($F361="""","""",count(filter($S$2:$S888,$S$2:$S888=$S361,$T$2:$T888=$T361,$V$2:$V888=$V361,$W$2:$W888=$W361)))"),"")</f>
        <v/>
      </c>
      <c r="AA361" s="18" t="str">
        <f>IFERROR(__xludf.DUMMYFUNCTION("if($F361="""","""",1+Z361-count(filter($S361:$S888,$S361:$S888=$S361,$T361:$T888=$T361,$V361:$V888=$V361,$W361:$W888=$W361)))"),"")</f>
        <v/>
      </c>
      <c r="AB361" s="18" t="str">
        <f>IFERROR(__xludf.DUMMYFUNCTION("if($F361="""","""",count(filter($S$2:$S888,$S$2:$S888=$S361,$T$2:$T888=$T361,$V$2:$V888=$V361,$W$2:$W888=$W361,$Q$2:$Q888=$Q361)))"),"")</f>
        <v/>
      </c>
      <c r="AC361" s="18" t="str">
        <f>IFERROR(__xludf.DUMMYFUNCTION("if($F361="""","""",1+AB361-count(filter($S361:$S888,$S361:$S888=$S361,$T361:$T888=$T361,$V361:$V888=$V361,$W361:$W888=$W361,$Q361:$Q888=$Q361)))"),"")</f>
        <v/>
      </c>
      <c r="AD361" s="18" t="str">
        <f>IFERROR(__xludf.DUMMYFUNCTION("if($F361="""","""",count(filter($S$2:$S888,$S$2:$S888=$S361,$T$2:$T888=$T361,$V$2:$V888=$V361,$W$2:$W888=$W361,$R$2:$R888=$R361)))"),"")</f>
        <v/>
      </c>
      <c r="AE361" s="18" t="str">
        <f>IFERROR(__xludf.DUMMYFUNCTION("if($F361="""","""",1+AD361-count(filter($S361:$S888,$S361:$S888=$S361,$T361:$T888=$T361,$V361:$V888=$V361,$W361:$W888=$W361,$R361:$R888=$R361)))"),"")</f>
        <v/>
      </c>
      <c r="AF361" s="18" t="str">
        <f t="shared" si="10"/>
        <v/>
      </c>
      <c r="AG361" s="18"/>
      <c r="AH361" s="18" t="str">
        <f t="shared" si="12"/>
        <v/>
      </c>
    </row>
    <row r="362">
      <c r="A362" s="29"/>
      <c r="B362" s="29"/>
      <c r="C362" s="29"/>
      <c r="D362" s="37"/>
      <c r="E362" s="29"/>
      <c r="F362" s="30"/>
      <c r="G362" s="30"/>
      <c r="H362" s="31"/>
      <c r="I362" s="30"/>
      <c r="J362" s="31"/>
      <c r="K362" s="32"/>
      <c r="L362" s="31"/>
      <c r="M362" s="31"/>
      <c r="N362" s="31"/>
      <c r="O362" s="18" t="str">
        <f t="shared" si="2"/>
        <v/>
      </c>
      <c r="P362" s="18" t="str">
        <f t="shared" si="3"/>
        <v/>
      </c>
      <c r="Q362" s="18" t="str">
        <f t="array" ref="Q362">if($F362="","",if($F362&lt;&gt;$F361,VLOOKUP($F362,{Index_Team!$A$2:$A$33,Index_Team!$D$2:$D$33},2,FALSE),Q361))</f>
        <v/>
      </c>
      <c r="R362" s="18" t="str">
        <f t="array" ref="R362">if($F362="","",if($F362&lt;&gt;$F361,VLOOKUP($F362,{Index_Team!$A$2:$A$33,Index_Team!$E$2:$E$33},2,FALSE),R361))</f>
        <v/>
      </c>
      <c r="S362" s="18" t="str">
        <f t="shared" ref="S362:T362" si="371">if($F362="","",if($F362&lt;&gt;$F361,0,V361))</f>
        <v/>
      </c>
      <c r="T362" s="18" t="str">
        <f t="shared" si="371"/>
        <v/>
      </c>
      <c r="U362" s="18" t="str">
        <f t="shared" si="5"/>
        <v/>
      </c>
      <c r="V362" s="18" t="str">
        <f t="shared" si="6"/>
        <v/>
      </c>
      <c r="W362" s="18" t="str">
        <f t="shared" si="7"/>
        <v/>
      </c>
      <c r="X362" s="18" t="str">
        <f t="shared" si="8"/>
        <v/>
      </c>
      <c r="Y362" s="18" t="str">
        <f t="shared" si="9"/>
        <v/>
      </c>
      <c r="Z362" s="18" t="str">
        <f>IFERROR(__xludf.DUMMYFUNCTION("if($F362="""","""",count(filter($S$2:$S888,$S$2:$S888=$S362,$T$2:$T888=$T362,$V$2:$V888=$V362,$W$2:$W888=$W362)))"),"")</f>
        <v/>
      </c>
      <c r="AA362" s="18" t="str">
        <f>IFERROR(__xludf.DUMMYFUNCTION("if($F362="""","""",1+Z362-count(filter($S362:$S888,$S362:$S888=$S362,$T362:$T888=$T362,$V362:$V888=$V362,$W362:$W888=$W362)))"),"")</f>
        <v/>
      </c>
      <c r="AB362" s="18" t="str">
        <f>IFERROR(__xludf.DUMMYFUNCTION("if($F362="""","""",count(filter($S$2:$S888,$S$2:$S888=$S362,$T$2:$T888=$T362,$V$2:$V888=$V362,$W$2:$W888=$W362,$Q$2:$Q888=$Q362)))"),"")</f>
        <v/>
      </c>
      <c r="AC362" s="18" t="str">
        <f>IFERROR(__xludf.DUMMYFUNCTION("if($F362="""","""",1+AB362-count(filter($S362:$S888,$S362:$S888=$S362,$T362:$T888=$T362,$V362:$V888=$V362,$W362:$W888=$W362,$Q362:$Q888=$Q362)))"),"")</f>
        <v/>
      </c>
      <c r="AD362" s="18" t="str">
        <f>IFERROR(__xludf.DUMMYFUNCTION("if($F362="""","""",count(filter($S$2:$S888,$S$2:$S888=$S362,$T$2:$T888=$T362,$V$2:$V888=$V362,$W$2:$W888=$W362,$R$2:$R888=$R362)))"),"")</f>
        <v/>
      </c>
      <c r="AE362" s="18" t="str">
        <f>IFERROR(__xludf.DUMMYFUNCTION("if($F362="""","""",1+AD362-count(filter($S362:$S888,$S362:$S888=$S362,$T362:$T888=$T362,$V362:$V888=$V362,$W362:$W888=$W362,$R362:$R888=$R362)))"),"")</f>
        <v/>
      </c>
      <c r="AF362" s="18" t="str">
        <f t="shared" si="10"/>
        <v/>
      </c>
      <c r="AG362" s="18"/>
      <c r="AH362" s="18" t="str">
        <f t="shared" si="12"/>
        <v/>
      </c>
    </row>
    <row r="363">
      <c r="A363" s="29"/>
      <c r="B363" s="29"/>
      <c r="C363" s="29"/>
      <c r="D363" s="37"/>
      <c r="E363" s="29"/>
      <c r="F363" s="30"/>
      <c r="G363" s="30"/>
      <c r="H363" s="31"/>
      <c r="I363" s="30"/>
      <c r="J363" s="31"/>
      <c r="K363" s="32"/>
      <c r="L363" s="31"/>
      <c r="M363" s="31"/>
      <c r="N363" s="31"/>
      <c r="O363" s="18" t="str">
        <f t="shared" si="2"/>
        <v/>
      </c>
      <c r="P363" s="18" t="str">
        <f t="shared" si="3"/>
        <v/>
      </c>
      <c r="Q363" s="18" t="str">
        <f t="array" ref="Q363">if($F363="","",if($F363&lt;&gt;$F362,VLOOKUP($F363,{Index_Team!$A$2:$A$33,Index_Team!$D$2:$D$33},2,FALSE),Q362))</f>
        <v/>
      </c>
      <c r="R363" s="18" t="str">
        <f t="array" ref="R363">if($F363="","",if($F363&lt;&gt;$F362,VLOOKUP($F363,{Index_Team!$A$2:$A$33,Index_Team!$E$2:$E$33},2,FALSE),R362))</f>
        <v/>
      </c>
      <c r="S363" s="18" t="str">
        <f t="shared" ref="S363:T363" si="372">if($F363="","",if($F363&lt;&gt;$F362,0,V362))</f>
        <v/>
      </c>
      <c r="T363" s="18" t="str">
        <f t="shared" si="372"/>
        <v/>
      </c>
      <c r="U363" s="18" t="str">
        <f t="shared" si="5"/>
        <v/>
      </c>
      <c r="V363" s="18" t="str">
        <f t="shared" si="6"/>
        <v/>
      </c>
      <c r="W363" s="18" t="str">
        <f t="shared" si="7"/>
        <v/>
      </c>
      <c r="X363" s="18" t="str">
        <f t="shared" si="8"/>
        <v/>
      </c>
      <c r="Y363" s="18" t="str">
        <f t="shared" si="9"/>
        <v/>
      </c>
      <c r="Z363" s="18" t="str">
        <f>IFERROR(__xludf.DUMMYFUNCTION("if($F363="""","""",count(filter($S$2:$S888,$S$2:$S888=$S363,$T$2:$T888=$T363,$V$2:$V888=$V363,$W$2:$W888=$W363)))"),"")</f>
        <v/>
      </c>
      <c r="AA363" s="18" t="str">
        <f>IFERROR(__xludf.DUMMYFUNCTION("if($F363="""","""",1+Z363-count(filter($S363:$S888,$S363:$S888=$S363,$T363:$T888=$T363,$V363:$V888=$V363,$W363:$W888=$W363)))"),"")</f>
        <v/>
      </c>
      <c r="AB363" s="18" t="str">
        <f>IFERROR(__xludf.DUMMYFUNCTION("if($F363="""","""",count(filter($S$2:$S888,$S$2:$S888=$S363,$T$2:$T888=$T363,$V$2:$V888=$V363,$W$2:$W888=$W363,$Q$2:$Q888=$Q363)))"),"")</f>
        <v/>
      </c>
      <c r="AC363" s="18" t="str">
        <f>IFERROR(__xludf.DUMMYFUNCTION("if($F363="""","""",1+AB363-count(filter($S363:$S888,$S363:$S888=$S363,$T363:$T888=$T363,$V363:$V888=$V363,$W363:$W888=$W363,$Q363:$Q888=$Q363)))"),"")</f>
        <v/>
      </c>
      <c r="AD363" s="18" t="str">
        <f>IFERROR(__xludf.DUMMYFUNCTION("if($F363="""","""",count(filter($S$2:$S888,$S$2:$S888=$S363,$T$2:$T888=$T363,$V$2:$V888=$V363,$W$2:$W888=$W363,$R$2:$R888=$R363)))"),"")</f>
        <v/>
      </c>
      <c r="AE363" s="18" t="str">
        <f>IFERROR(__xludf.DUMMYFUNCTION("if($F363="""","""",1+AD363-count(filter($S363:$S888,$S363:$S888=$S363,$T363:$T888=$T363,$V363:$V888=$V363,$W363:$W888=$W363,$R363:$R888=$R363)))"),"")</f>
        <v/>
      </c>
      <c r="AF363" s="18" t="str">
        <f t="shared" si="10"/>
        <v/>
      </c>
      <c r="AG363" s="18"/>
      <c r="AH363" s="18" t="str">
        <f t="shared" si="12"/>
        <v/>
      </c>
    </row>
    <row r="364">
      <c r="A364" s="29"/>
      <c r="B364" s="29"/>
      <c r="C364" s="29"/>
      <c r="D364" s="37"/>
      <c r="E364" s="29"/>
      <c r="F364" s="30"/>
      <c r="G364" s="30"/>
      <c r="H364" s="31"/>
      <c r="I364" s="30"/>
      <c r="J364" s="31"/>
      <c r="K364" s="32"/>
      <c r="L364" s="31"/>
      <c r="M364" s="31"/>
      <c r="N364" s="31"/>
      <c r="O364" s="18" t="str">
        <f t="shared" si="2"/>
        <v/>
      </c>
      <c r="P364" s="18" t="str">
        <f t="shared" si="3"/>
        <v/>
      </c>
      <c r="Q364" s="18" t="str">
        <f t="array" ref="Q364">if($F364="","",if($F364&lt;&gt;$F363,VLOOKUP($F364,{Index_Team!$A$2:$A$33,Index_Team!$D$2:$D$33},2,FALSE),Q363))</f>
        <v/>
      </c>
      <c r="R364" s="18" t="str">
        <f t="array" ref="R364">if($F364="","",if($F364&lt;&gt;$F363,VLOOKUP($F364,{Index_Team!$A$2:$A$33,Index_Team!$E$2:$E$33},2,FALSE),R363))</f>
        <v/>
      </c>
      <c r="S364" s="18" t="str">
        <f t="shared" ref="S364:T364" si="373">if($F364="","",if($F364&lt;&gt;$F363,0,V363))</f>
        <v/>
      </c>
      <c r="T364" s="18" t="str">
        <f t="shared" si="373"/>
        <v/>
      </c>
      <c r="U364" s="18" t="str">
        <f t="shared" si="5"/>
        <v/>
      </c>
      <c r="V364" s="18" t="str">
        <f t="shared" si="6"/>
        <v/>
      </c>
      <c r="W364" s="18" t="str">
        <f t="shared" si="7"/>
        <v/>
      </c>
      <c r="X364" s="18" t="str">
        <f t="shared" si="8"/>
        <v/>
      </c>
      <c r="Y364" s="18" t="str">
        <f t="shared" si="9"/>
        <v/>
      </c>
      <c r="Z364" s="18" t="str">
        <f>IFERROR(__xludf.DUMMYFUNCTION("if($F364="""","""",count(filter($S$2:$S888,$S$2:$S888=$S364,$T$2:$T888=$T364,$V$2:$V888=$V364,$W$2:$W888=$W364)))"),"")</f>
        <v/>
      </c>
      <c r="AA364" s="18" t="str">
        <f>IFERROR(__xludf.DUMMYFUNCTION("if($F364="""","""",1+Z364-count(filter($S364:$S888,$S364:$S888=$S364,$T364:$T888=$T364,$V364:$V888=$V364,$W364:$W888=$W364)))"),"")</f>
        <v/>
      </c>
      <c r="AB364" s="18" t="str">
        <f>IFERROR(__xludf.DUMMYFUNCTION("if($F364="""","""",count(filter($S$2:$S888,$S$2:$S888=$S364,$T$2:$T888=$T364,$V$2:$V888=$V364,$W$2:$W888=$W364,$Q$2:$Q888=$Q364)))"),"")</f>
        <v/>
      </c>
      <c r="AC364" s="18" t="str">
        <f>IFERROR(__xludf.DUMMYFUNCTION("if($F364="""","""",1+AB364-count(filter($S364:$S888,$S364:$S888=$S364,$T364:$T888=$T364,$V364:$V888=$V364,$W364:$W888=$W364,$Q364:$Q888=$Q364)))"),"")</f>
        <v/>
      </c>
      <c r="AD364" s="18" t="str">
        <f>IFERROR(__xludf.DUMMYFUNCTION("if($F364="""","""",count(filter($S$2:$S888,$S$2:$S888=$S364,$T$2:$T888=$T364,$V$2:$V888=$V364,$W$2:$W888=$W364,$R$2:$R888=$R364)))"),"")</f>
        <v/>
      </c>
      <c r="AE364" s="18" t="str">
        <f>IFERROR(__xludf.DUMMYFUNCTION("if($F364="""","""",1+AD364-count(filter($S364:$S888,$S364:$S888=$S364,$T364:$T888=$T364,$V364:$V888=$V364,$W364:$W888=$W364,$R364:$R888=$R364)))"),"")</f>
        <v/>
      </c>
      <c r="AF364" s="18" t="str">
        <f t="shared" si="10"/>
        <v/>
      </c>
      <c r="AG364" s="18"/>
      <c r="AH364" s="18" t="str">
        <f t="shared" si="12"/>
        <v/>
      </c>
    </row>
    <row r="365">
      <c r="A365" s="29"/>
      <c r="B365" s="29"/>
      <c r="C365" s="29"/>
      <c r="D365" s="37"/>
      <c r="E365" s="29"/>
      <c r="F365" s="30"/>
      <c r="G365" s="30"/>
      <c r="H365" s="31"/>
      <c r="I365" s="30"/>
      <c r="J365" s="31"/>
      <c r="K365" s="32"/>
      <c r="L365" s="31"/>
      <c r="M365" s="31"/>
      <c r="N365" s="31"/>
      <c r="O365" s="18" t="str">
        <f t="shared" si="2"/>
        <v/>
      </c>
      <c r="P365" s="18" t="str">
        <f t="shared" si="3"/>
        <v/>
      </c>
      <c r="Q365" s="18" t="str">
        <f t="array" ref="Q365">if($F365="","",if($F365&lt;&gt;$F364,VLOOKUP($F365,{Index_Team!$A$2:$A$33,Index_Team!$D$2:$D$33},2,FALSE),Q364))</f>
        <v/>
      </c>
      <c r="R365" s="18" t="str">
        <f t="array" ref="R365">if($F365="","",if($F365&lt;&gt;$F364,VLOOKUP($F365,{Index_Team!$A$2:$A$33,Index_Team!$E$2:$E$33},2,FALSE),R364))</f>
        <v/>
      </c>
      <c r="S365" s="18" t="str">
        <f t="shared" ref="S365:T365" si="374">if($F365="","",if($F365&lt;&gt;$F364,0,V364))</f>
        <v/>
      </c>
      <c r="T365" s="18" t="str">
        <f t="shared" si="374"/>
        <v/>
      </c>
      <c r="U365" s="18" t="str">
        <f t="shared" si="5"/>
        <v/>
      </c>
      <c r="V365" s="18" t="str">
        <f t="shared" si="6"/>
        <v/>
      </c>
      <c r="W365" s="18" t="str">
        <f t="shared" si="7"/>
        <v/>
      </c>
      <c r="X365" s="18" t="str">
        <f t="shared" si="8"/>
        <v/>
      </c>
      <c r="Y365" s="18" t="str">
        <f t="shared" si="9"/>
        <v/>
      </c>
      <c r="Z365" s="18" t="str">
        <f>IFERROR(__xludf.DUMMYFUNCTION("if($F365="""","""",count(filter($S$2:$S888,$S$2:$S888=$S365,$T$2:$T888=$T365,$V$2:$V888=$V365,$W$2:$W888=$W365)))"),"")</f>
        <v/>
      </c>
      <c r="AA365" s="18" t="str">
        <f>IFERROR(__xludf.DUMMYFUNCTION("if($F365="""","""",1+Z365-count(filter($S365:$S888,$S365:$S888=$S365,$T365:$T888=$T365,$V365:$V888=$V365,$W365:$W888=$W365)))"),"")</f>
        <v/>
      </c>
      <c r="AB365" s="18" t="str">
        <f>IFERROR(__xludf.DUMMYFUNCTION("if($F365="""","""",count(filter($S$2:$S888,$S$2:$S888=$S365,$T$2:$T888=$T365,$V$2:$V888=$V365,$W$2:$W888=$W365,$Q$2:$Q888=$Q365)))"),"")</f>
        <v/>
      </c>
      <c r="AC365" s="18" t="str">
        <f>IFERROR(__xludf.DUMMYFUNCTION("if($F365="""","""",1+AB365-count(filter($S365:$S888,$S365:$S888=$S365,$T365:$T888=$T365,$V365:$V888=$V365,$W365:$W888=$W365,$Q365:$Q888=$Q365)))"),"")</f>
        <v/>
      </c>
      <c r="AD365" s="18" t="str">
        <f>IFERROR(__xludf.DUMMYFUNCTION("if($F365="""","""",count(filter($S$2:$S888,$S$2:$S888=$S365,$T$2:$T888=$T365,$V$2:$V888=$V365,$W$2:$W888=$W365,$R$2:$R888=$R365)))"),"")</f>
        <v/>
      </c>
      <c r="AE365" s="18" t="str">
        <f>IFERROR(__xludf.DUMMYFUNCTION("if($F365="""","""",1+AD365-count(filter($S365:$S888,$S365:$S888=$S365,$T365:$T888=$T365,$V365:$V888=$V365,$W365:$W888=$W365,$R365:$R888=$R365)))"),"")</f>
        <v/>
      </c>
      <c r="AF365" s="18" t="str">
        <f t="shared" si="10"/>
        <v/>
      </c>
      <c r="AG365" s="18"/>
      <c r="AH365" s="18" t="str">
        <f t="shared" si="12"/>
        <v/>
      </c>
    </row>
    <row r="366">
      <c r="A366" s="29"/>
      <c r="B366" s="29"/>
      <c r="C366" s="29"/>
      <c r="D366" s="37"/>
      <c r="E366" s="29"/>
      <c r="F366" s="30"/>
      <c r="G366" s="30"/>
      <c r="H366" s="31"/>
      <c r="I366" s="30"/>
      <c r="J366" s="31"/>
      <c r="K366" s="32"/>
      <c r="L366" s="31"/>
      <c r="M366" s="31"/>
      <c r="N366" s="31"/>
      <c r="O366" s="18" t="str">
        <f t="shared" si="2"/>
        <v/>
      </c>
      <c r="P366" s="18" t="str">
        <f t="shared" si="3"/>
        <v/>
      </c>
      <c r="Q366" s="18" t="str">
        <f t="array" ref="Q366">if($F366="","",if($F366&lt;&gt;$F365,VLOOKUP($F366,{Index_Team!$A$2:$A$33,Index_Team!$D$2:$D$33},2,FALSE),Q365))</f>
        <v/>
      </c>
      <c r="R366" s="18" t="str">
        <f t="array" ref="R366">if($F366="","",if($F366&lt;&gt;$F365,VLOOKUP($F366,{Index_Team!$A$2:$A$33,Index_Team!$E$2:$E$33},2,FALSE),R365))</f>
        <v/>
      </c>
      <c r="S366" s="18" t="str">
        <f t="shared" ref="S366:T366" si="375">if($F366="","",if($F366&lt;&gt;$F365,0,V365))</f>
        <v/>
      </c>
      <c r="T366" s="18" t="str">
        <f t="shared" si="375"/>
        <v/>
      </c>
      <c r="U366" s="18" t="str">
        <f t="shared" si="5"/>
        <v/>
      </c>
      <c r="V366" s="18" t="str">
        <f t="shared" si="6"/>
        <v/>
      </c>
      <c r="W366" s="18" t="str">
        <f t="shared" si="7"/>
        <v/>
      </c>
      <c r="X366" s="18" t="str">
        <f t="shared" si="8"/>
        <v/>
      </c>
      <c r="Y366" s="18" t="str">
        <f t="shared" si="9"/>
        <v/>
      </c>
      <c r="Z366" s="18" t="str">
        <f>IFERROR(__xludf.DUMMYFUNCTION("if($F366="""","""",count(filter($S$2:$S888,$S$2:$S888=$S366,$T$2:$T888=$T366,$V$2:$V888=$V366,$W$2:$W888=$W366)))"),"")</f>
        <v/>
      </c>
      <c r="AA366" s="18" t="str">
        <f>IFERROR(__xludf.DUMMYFUNCTION("if($F366="""","""",1+Z366-count(filter($S366:$S888,$S366:$S888=$S366,$T366:$T888=$T366,$V366:$V888=$V366,$W366:$W888=$W366)))"),"")</f>
        <v/>
      </c>
      <c r="AB366" s="18" t="str">
        <f>IFERROR(__xludf.DUMMYFUNCTION("if($F366="""","""",count(filter($S$2:$S888,$S$2:$S888=$S366,$T$2:$T888=$T366,$V$2:$V888=$V366,$W$2:$W888=$W366,$Q$2:$Q888=$Q366)))"),"")</f>
        <v/>
      </c>
      <c r="AC366" s="18" t="str">
        <f>IFERROR(__xludf.DUMMYFUNCTION("if($F366="""","""",1+AB366-count(filter($S366:$S888,$S366:$S888=$S366,$T366:$T888=$T366,$V366:$V888=$V366,$W366:$W888=$W366,$Q366:$Q888=$Q366)))"),"")</f>
        <v/>
      </c>
      <c r="AD366" s="18" t="str">
        <f>IFERROR(__xludf.DUMMYFUNCTION("if($F366="""","""",count(filter($S$2:$S888,$S$2:$S888=$S366,$T$2:$T888=$T366,$V$2:$V888=$V366,$W$2:$W888=$W366,$R$2:$R888=$R366)))"),"")</f>
        <v/>
      </c>
      <c r="AE366" s="18" t="str">
        <f>IFERROR(__xludf.DUMMYFUNCTION("if($F366="""","""",1+AD366-count(filter($S366:$S888,$S366:$S888=$S366,$T366:$T888=$T366,$V366:$V888=$V366,$W366:$W888=$W366,$R366:$R888=$R366)))"),"")</f>
        <v/>
      </c>
      <c r="AF366" s="18" t="str">
        <f t="shared" si="10"/>
        <v/>
      </c>
      <c r="AG366" s="18"/>
      <c r="AH366" s="18" t="str">
        <f t="shared" si="12"/>
        <v/>
      </c>
    </row>
    <row r="367">
      <c r="A367" s="29"/>
      <c r="B367" s="29"/>
      <c r="C367" s="29"/>
      <c r="D367" s="37"/>
      <c r="E367" s="29"/>
      <c r="F367" s="30"/>
      <c r="G367" s="30"/>
      <c r="H367" s="31"/>
      <c r="I367" s="30"/>
      <c r="J367" s="31"/>
      <c r="K367" s="32"/>
      <c r="L367" s="31"/>
      <c r="M367" s="31"/>
      <c r="N367" s="31"/>
      <c r="O367" s="18" t="str">
        <f t="shared" si="2"/>
        <v/>
      </c>
      <c r="P367" s="18" t="str">
        <f t="shared" si="3"/>
        <v/>
      </c>
      <c r="Q367" s="18" t="str">
        <f t="array" ref="Q367">if($F367="","",if($F367&lt;&gt;$F366,VLOOKUP($F367,{Index_Team!$A$2:$A$33,Index_Team!$D$2:$D$33},2,FALSE),Q366))</f>
        <v/>
      </c>
      <c r="R367" s="18" t="str">
        <f t="array" ref="R367">if($F367="","",if($F367&lt;&gt;$F366,VLOOKUP($F367,{Index_Team!$A$2:$A$33,Index_Team!$E$2:$E$33},2,FALSE),R366))</f>
        <v/>
      </c>
      <c r="S367" s="18" t="str">
        <f t="shared" ref="S367:T367" si="376">if($F367="","",if($F367&lt;&gt;$F366,0,V366))</f>
        <v/>
      </c>
      <c r="T367" s="18" t="str">
        <f t="shared" si="376"/>
        <v/>
      </c>
      <c r="U367" s="18" t="str">
        <f t="shared" si="5"/>
        <v/>
      </c>
      <c r="V367" s="18" t="str">
        <f t="shared" si="6"/>
        <v/>
      </c>
      <c r="W367" s="18" t="str">
        <f t="shared" si="7"/>
        <v/>
      </c>
      <c r="X367" s="18" t="str">
        <f t="shared" si="8"/>
        <v/>
      </c>
      <c r="Y367" s="18" t="str">
        <f t="shared" si="9"/>
        <v/>
      </c>
      <c r="Z367" s="18" t="str">
        <f>IFERROR(__xludf.DUMMYFUNCTION("if($F367="""","""",count(filter($S$2:$S888,$S$2:$S888=$S367,$T$2:$T888=$T367,$V$2:$V888=$V367,$W$2:$W888=$W367)))"),"")</f>
        <v/>
      </c>
      <c r="AA367" s="18" t="str">
        <f>IFERROR(__xludf.DUMMYFUNCTION("if($F367="""","""",1+Z367-count(filter($S367:$S888,$S367:$S888=$S367,$T367:$T888=$T367,$V367:$V888=$V367,$W367:$W888=$W367)))"),"")</f>
        <v/>
      </c>
      <c r="AB367" s="18" t="str">
        <f>IFERROR(__xludf.DUMMYFUNCTION("if($F367="""","""",count(filter($S$2:$S888,$S$2:$S888=$S367,$T$2:$T888=$T367,$V$2:$V888=$V367,$W$2:$W888=$W367,$Q$2:$Q888=$Q367)))"),"")</f>
        <v/>
      </c>
      <c r="AC367" s="18" t="str">
        <f>IFERROR(__xludf.DUMMYFUNCTION("if($F367="""","""",1+AB367-count(filter($S367:$S888,$S367:$S888=$S367,$T367:$T888=$T367,$V367:$V888=$V367,$W367:$W888=$W367,$Q367:$Q888=$Q367)))"),"")</f>
        <v/>
      </c>
      <c r="AD367" s="18" t="str">
        <f>IFERROR(__xludf.DUMMYFUNCTION("if($F367="""","""",count(filter($S$2:$S888,$S$2:$S888=$S367,$T$2:$T888=$T367,$V$2:$V888=$V367,$W$2:$W888=$W367,$R$2:$R888=$R367)))"),"")</f>
        <v/>
      </c>
      <c r="AE367" s="18" t="str">
        <f>IFERROR(__xludf.DUMMYFUNCTION("if($F367="""","""",1+AD367-count(filter($S367:$S888,$S367:$S888=$S367,$T367:$T888=$T367,$V367:$V888=$V367,$W367:$W888=$W367,$R367:$R888=$R367)))"),"")</f>
        <v/>
      </c>
      <c r="AF367" s="18" t="str">
        <f t="shared" si="10"/>
        <v/>
      </c>
      <c r="AG367" s="18"/>
      <c r="AH367" s="18" t="str">
        <f t="shared" si="12"/>
        <v/>
      </c>
    </row>
    <row r="368">
      <c r="A368" s="29"/>
      <c r="B368" s="29"/>
      <c r="C368" s="29"/>
      <c r="D368" s="37"/>
      <c r="E368" s="29"/>
      <c r="F368" s="30"/>
      <c r="G368" s="30"/>
      <c r="H368" s="31"/>
      <c r="I368" s="30"/>
      <c r="J368" s="31"/>
      <c r="K368" s="32"/>
      <c r="L368" s="31"/>
      <c r="M368" s="31"/>
      <c r="N368" s="31"/>
      <c r="O368" s="18" t="str">
        <f t="shared" si="2"/>
        <v/>
      </c>
      <c r="P368" s="18" t="str">
        <f t="shared" si="3"/>
        <v/>
      </c>
      <c r="Q368" s="18" t="str">
        <f t="array" ref="Q368">if($F368="","",if($F368&lt;&gt;$F367,VLOOKUP($F368,{Index_Team!$A$2:$A$33,Index_Team!$D$2:$D$33},2,FALSE),Q367))</f>
        <v/>
      </c>
      <c r="R368" s="18" t="str">
        <f t="array" ref="R368">if($F368="","",if($F368&lt;&gt;$F367,VLOOKUP($F368,{Index_Team!$A$2:$A$33,Index_Team!$E$2:$E$33},2,FALSE),R367))</f>
        <v/>
      </c>
      <c r="S368" s="18" t="str">
        <f t="shared" ref="S368:T368" si="377">if($F368="","",if($F368&lt;&gt;$F367,0,V367))</f>
        <v/>
      </c>
      <c r="T368" s="18" t="str">
        <f t="shared" si="377"/>
        <v/>
      </c>
      <c r="U368" s="18" t="str">
        <f t="shared" si="5"/>
        <v/>
      </c>
      <c r="V368" s="18" t="str">
        <f t="shared" si="6"/>
        <v/>
      </c>
      <c r="W368" s="18" t="str">
        <f t="shared" si="7"/>
        <v/>
      </c>
      <c r="X368" s="18" t="str">
        <f t="shared" si="8"/>
        <v/>
      </c>
      <c r="Y368" s="18" t="str">
        <f t="shared" si="9"/>
        <v/>
      </c>
      <c r="Z368" s="18" t="str">
        <f>IFERROR(__xludf.DUMMYFUNCTION("if($F368="""","""",count(filter($S$2:$S888,$S$2:$S888=$S368,$T$2:$T888=$T368,$V$2:$V888=$V368,$W$2:$W888=$W368)))"),"")</f>
        <v/>
      </c>
      <c r="AA368" s="18" t="str">
        <f>IFERROR(__xludf.DUMMYFUNCTION("if($F368="""","""",1+Z368-count(filter($S368:$S888,$S368:$S888=$S368,$T368:$T888=$T368,$V368:$V888=$V368,$W368:$W888=$W368)))"),"")</f>
        <v/>
      </c>
      <c r="AB368" s="18" t="str">
        <f>IFERROR(__xludf.DUMMYFUNCTION("if($F368="""","""",count(filter($S$2:$S888,$S$2:$S888=$S368,$T$2:$T888=$T368,$V$2:$V888=$V368,$W$2:$W888=$W368,$Q$2:$Q888=$Q368)))"),"")</f>
        <v/>
      </c>
      <c r="AC368" s="18" t="str">
        <f>IFERROR(__xludf.DUMMYFUNCTION("if($F368="""","""",1+AB368-count(filter($S368:$S888,$S368:$S888=$S368,$T368:$T888=$T368,$V368:$V888=$V368,$W368:$W888=$W368,$Q368:$Q888=$Q368)))"),"")</f>
        <v/>
      </c>
      <c r="AD368" s="18" t="str">
        <f>IFERROR(__xludf.DUMMYFUNCTION("if($F368="""","""",count(filter($S$2:$S888,$S$2:$S888=$S368,$T$2:$T888=$T368,$V$2:$V888=$V368,$W$2:$W888=$W368,$R$2:$R888=$R368)))"),"")</f>
        <v/>
      </c>
      <c r="AE368" s="18" t="str">
        <f>IFERROR(__xludf.DUMMYFUNCTION("if($F368="""","""",1+AD368-count(filter($S368:$S888,$S368:$S888=$S368,$T368:$T888=$T368,$V368:$V888=$V368,$W368:$W888=$W368,$R368:$R888=$R368)))"),"")</f>
        <v/>
      </c>
      <c r="AF368" s="18" t="str">
        <f t="shared" si="10"/>
        <v/>
      </c>
      <c r="AG368" s="18"/>
      <c r="AH368" s="18" t="str">
        <f t="shared" si="12"/>
        <v/>
      </c>
    </row>
    <row r="369">
      <c r="A369" s="29"/>
      <c r="B369" s="29"/>
      <c r="C369" s="29"/>
      <c r="D369" s="37"/>
      <c r="E369" s="29"/>
      <c r="F369" s="30"/>
      <c r="G369" s="30"/>
      <c r="H369" s="31"/>
      <c r="I369" s="30"/>
      <c r="J369" s="31"/>
      <c r="K369" s="32"/>
      <c r="L369" s="31"/>
      <c r="M369" s="31"/>
      <c r="N369" s="31"/>
      <c r="O369" s="18" t="str">
        <f t="shared" si="2"/>
        <v/>
      </c>
      <c r="P369" s="18" t="str">
        <f t="shared" si="3"/>
        <v/>
      </c>
      <c r="Q369" s="18" t="str">
        <f t="array" ref="Q369">if($F369="","",if($F369&lt;&gt;$F368,VLOOKUP($F369,{Index_Team!$A$2:$A$33,Index_Team!$D$2:$D$33},2,FALSE),Q368))</f>
        <v/>
      </c>
      <c r="R369" s="18" t="str">
        <f t="array" ref="R369">if($F369="","",if($F369&lt;&gt;$F368,VLOOKUP($F369,{Index_Team!$A$2:$A$33,Index_Team!$E$2:$E$33},2,FALSE),R368))</f>
        <v/>
      </c>
      <c r="S369" s="18" t="str">
        <f t="shared" ref="S369:T369" si="378">if($F369="","",if($F369&lt;&gt;$F368,0,V368))</f>
        <v/>
      </c>
      <c r="T369" s="18" t="str">
        <f t="shared" si="378"/>
        <v/>
      </c>
      <c r="U369" s="18" t="str">
        <f t="shared" si="5"/>
        <v/>
      </c>
      <c r="V369" s="18" t="str">
        <f t="shared" si="6"/>
        <v/>
      </c>
      <c r="W369" s="18" t="str">
        <f t="shared" si="7"/>
        <v/>
      </c>
      <c r="X369" s="18" t="str">
        <f t="shared" si="8"/>
        <v/>
      </c>
      <c r="Y369" s="18" t="str">
        <f t="shared" si="9"/>
        <v/>
      </c>
      <c r="Z369" s="18" t="str">
        <f>IFERROR(__xludf.DUMMYFUNCTION("if($F369="""","""",count(filter($S$2:$S888,$S$2:$S888=$S369,$T$2:$T888=$T369,$V$2:$V888=$V369,$W$2:$W888=$W369)))"),"")</f>
        <v/>
      </c>
      <c r="AA369" s="18" t="str">
        <f>IFERROR(__xludf.DUMMYFUNCTION("if($F369="""","""",1+Z369-count(filter($S369:$S888,$S369:$S888=$S369,$T369:$T888=$T369,$V369:$V888=$V369,$W369:$W888=$W369)))"),"")</f>
        <v/>
      </c>
      <c r="AB369" s="18" t="str">
        <f>IFERROR(__xludf.DUMMYFUNCTION("if($F369="""","""",count(filter($S$2:$S888,$S$2:$S888=$S369,$T$2:$T888=$T369,$V$2:$V888=$V369,$W$2:$W888=$W369,$Q$2:$Q888=$Q369)))"),"")</f>
        <v/>
      </c>
      <c r="AC369" s="18" t="str">
        <f>IFERROR(__xludf.DUMMYFUNCTION("if($F369="""","""",1+AB369-count(filter($S369:$S888,$S369:$S888=$S369,$T369:$T888=$T369,$V369:$V888=$V369,$W369:$W888=$W369,$Q369:$Q888=$Q369)))"),"")</f>
        <v/>
      </c>
      <c r="AD369" s="18" t="str">
        <f>IFERROR(__xludf.DUMMYFUNCTION("if($F369="""","""",count(filter($S$2:$S888,$S$2:$S888=$S369,$T$2:$T888=$T369,$V$2:$V888=$V369,$W$2:$W888=$W369,$R$2:$R888=$R369)))"),"")</f>
        <v/>
      </c>
      <c r="AE369" s="18" t="str">
        <f>IFERROR(__xludf.DUMMYFUNCTION("if($F369="""","""",1+AD369-count(filter($S369:$S888,$S369:$S888=$S369,$T369:$T888=$T369,$V369:$V888=$V369,$W369:$W888=$W369,$R369:$R888=$R369)))"),"")</f>
        <v/>
      </c>
      <c r="AF369" s="18" t="str">
        <f t="shared" si="10"/>
        <v/>
      </c>
      <c r="AG369" s="18"/>
      <c r="AH369" s="18" t="str">
        <f t="shared" si="12"/>
        <v/>
      </c>
    </row>
    <row r="370">
      <c r="A370" s="29"/>
      <c r="B370" s="29"/>
      <c r="C370" s="29"/>
      <c r="D370" s="37"/>
      <c r="E370" s="29"/>
      <c r="F370" s="30"/>
      <c r="G370" s="30"/>
      <c r="H370" s="31"/>
      <c r="I370" s="30"/>
      <c r="J370" s="31"/>
      <c r="K370" s="32"/>
      <c r="L370" s="31"/>
      <c r="M370" s="31"/>
      <c r="N370" s="31"/>
      <c r="O370" s="18" t="str">
        <f t="shared" si="2"/>
        <v/>
      </c>
      <c r="P370" s="18" t="str">
        <f t="shared" si="3"/>
        <v/>
      </c>
      <c r="Q370" s="18" t="str">
        <f t="array" ref="Q370">if($F370="","",if($F370&lt;&gt;$F369,VLOOKUP($F370,{Index_Team!$A$2:$A$33,Index_Team!$D$2:$D$33},2,FALSE),Q369))</f>
        <v/>
      </c>
      <c r="R370" s="18" t="str">
        <f t="array" ref="R370">if($F370="","",if($F370&lt;&gt;$F369,VLOOKUP($F370,{Index_Team!$A$2:$A$33,Index_Team!$E$2:$E$33},2,FALSE),R369))</f>
        <v/>
      </c>
      <c r="S370" s="18" t="str">
        <f t="shared" ref="S370:T370" si="379">if($F370="","",if($F370&lt;&gt;$F369,0,V369))</f>
        <v/>
      </c>
      <c r="T370" s="18" t="str">
        <f t="shared" si="379"/>
        <v/>
      </c>
      <c r="U370" s="18" t="str">
        <f t="shared" si="5"/>
        <v/>
      </c>
      <c r="V370" s="18" t="str">
        <f t="shared" si="6"/>
        <v/>
      </c>
      <c r="W370" s="18" t="str">
        <f t="shared" si="7"/>
        <v/>
      </c>
      <c r="X370" s="18" t="str">
        <f t="shared" si="8"/>
        <v/>
      </c>
      <c r="Y370" s="18" t="str">
        <f t="shared" si="9"/>
        <v/>
      </c>
      <c r="Z370" s="18" t="str">
        <f>IFERROR(__xludf.DUMMYFUNCTION("if($F370="""","""",count(filter($S$2:$S888,$S$2:$S888=$S370,$T$2:$T888=$T370,$V$2:$V888=$V370,$W$2:$W888=$W370)))"),"")</f>
        <v/>
      </c>
      <c r="AA370" s="18" t="str">
        <f>IFERROR(__xludf.DUMMYFUNCTION("if($F370="""","""",1+Z370-count(filter($S370:$S888,$S370:$S888=$S370,$T370:$T888=$T370,$V370:$V888=$V370,$W370:$W888=$W370)))"),"")</f>
        <v/>
      </c>
      <c r="AB370" s="18" t="str">
        <f>IFERROR(__xludf.DUMMYFUNCTION("if($F370="""","""",count(filter($S$2:$S888,$S$2:$S888=$S370,$T$2:$T888=$T370,$V$2:$V888=$V370,$W$2:$W888=$W370,$Q$2:$Q888=$Q370)))"),"")</f>
        <v/>
      </c>
      <c r="AC370" s="18" t="str">
        <f>IFERROR(__xludf.DUMMYFUNCTION("if($F370="""","""",1+AB370-count(filter($S370:$S888,$S370:$S888=$S370,$T370:$T888=$T370,$V370:$V888=$V370,$W370:$W888=$W370,$Q370:$Q888=$Q370)))"),"")</f>
        <v/>
      </c>
      <c r="AD370" s="18" t="str">
        <f>IFERROR(__xludf.DUMMYFUNCTION("if($F370="""","""",count(filter($S$2:$S888,$S$2:$S888=$S370,$T$2:$T888=$T370,$V$2:$V888=$V370,$W$2:$W888=$W370,$R$2:$R888=$R370)))"),"")</f>
        <v/>
      </c>
      <c r="AE370" s="18" t="str">
        <f>IFERROR(__xludf.DUMMYFUNCTION("if($F370="""","""",1+AD370-count(filter($S370:$S888,$S370:$S888=$S370,$T370:$T888=$T370,$V370:$V888=$V370,$W370:$W888=$W370,$R370:$R888=$R370)))"),"")</f>
        <v/>
      </c>
      <c r="AF370" s="18" t="str">
        <f t="shared" si="10"/>
        <v/>
      </c>
      <c r="AG370" s="18"/>
      <c r="AH370" s="18" t="str">
        <f t="shared" si="12"/>
        <v/>
      </c>
    </row>
    <row r="371">
      <c r="A371" s="29"/>
      <c r="B371" s="29"/>
      <c r="C371" s="29"/>
      <c r="D371" s="37"/>
      <c r="E371" s="29"/>
      <c r="F371" s="30"/>
      <c r="G371" s="30"/>
      <c r="H371" s="38"/>
      <c r="I371" s="30"/>
      <c r="J371" s="38"/>
      <c r="K371" s="32"/>
      <c r="L371" s="31"/>
      <c r="M371" s="31"/>
      <c r="N371" s="31"/>
      <c r="O371" s="18" t="str">
        <f t="shared" si="2"/>
        <v/>
      </c>
      <c r="P371" s="18" t="str">
        <f t="shared" si="3"/>
        <v/>
      </c>
      <c r="Q371" s="18" t="str">
        <f t="array" ref="Q371">if($F371="","",if($F371&lt;&gt;$F370,VLOOKUP($F371,{Index_Team!$A$2:$A$33,Index_Team!$D$2:$D$33},2,FALSE),Q370))</f>
        <v/>
      </c>
      <c r="R371" s="18" t="str">
        <f t="array" ref="R371">if($F371="","",if($F371&lt;&gt;$F370,VLOOKUP($F371,{Index_Team!$A$2:$A$33,Index_Team!$E$2:$E$33},2,FALSE),R370))</f>
        <v/>
      </c>
      <c r="S371" s="18" t="str">
        <f t="shared" ref="S371:T371" si="380">if($F371="","",if($F371&lt;&gt;$F370,0,V370))</f>
        <v/>
      </c>
      <c r="T371" s="18" t="str">
        <f t="shared" si="380"/>
        <v/>
      </c>
      <c r="U371" s="18" t="str">
        <f t="shared" si="5"/>
        <v/>
      </c>
      <c r="V371" s="18" t="str">
        <f t="shared" si="6"/>
        <v/>
      </c>
      <c r="W371" s="18" t="str">
        <f t="shared" si="7"/>
        <v/>
      </c>
      <c r="X371" s="18" t="str">
        <f t="shared" si="8"/>
        <v/>
      </c>
      <c r="Y371" s="18" t="str">
        <f t="shared" si="9"/>
        <v/>
      </c>
      <c r="Z371" s="18" t="str">
        <f>IFERROR(__xludf.DUMMYFUNCTION("if($F371="""","""",count(filter($S$2:$S888,$S$2:$S888=$S371,$T$2:$T888=$T371,$V$2:$V888=$V371,$W$2:$W888=$W371)))"),"")</f>
        <v/>
      </c>
      <c r="AA371" s="18" t="str">
        <f>IFERROR(__xludf.DUMMYFUNCTION("if($F371="""","""",1+Z371-count(filter($S371:$S888,$S371:$S888=$S371,$T371:$T888=$T371,$V371:$V888=$V371,$W371:$W888=$W371)))"),"")</f>
        <v/>
      </c>
      <c r="AB371" s="18" t="str">
        <f>IFERROR(__xludf.DUMMYFUNCTION("if($F371="""","""",count(filter($S$2:$S888,$S$2:$S888=$S371,$T$2:$T888=$T371,$V$2:$V888=$V371,$W$2:$W888=$W371,$Q$2:$Q888=$Q371)))"),"")</f>
        <v/>
      </c>
      <c r="AC371" s="18" t="str">
        <f>IFERROR(__xludf.DUMMYFUNCTION("if($F371="""","""",1+AB371-count(filter($S371:$S888,$S371:$S888=$S371,$T371:$T888=$T371,$V371:$V888=$V371,$W371:$W888=$W371,$Q371:$Q888=$Q371)))"),"")</f>
        <v/>
      </c>
      <c r="AD371" s="18" t="str">
        <f>IFERROR(__xludf.DUMMYFUNCTION("if($F371="""","""",count(filter($S$2:$S888,$S$2:$S888=$S371,$T$2:$T888=$T371,$V$2:$V888=$V371,$W$2:$W888=$W371,$R$2:$R888=$R371)))"),"")</f>
        <v/>
      </c>
      <c r="AE371" s="18" t="str">
        <f>IFERROR(__xludf.DUMMYFUNCTION("if($F371="""","""",1+AD371-count(filter($S371:$S888,$S371:$S888=$S371,$T371:$T888=$T371,$V371:$V888=$V371,$W371:$W888=$W371,$R371:$R888=$R371)))"),"")</f>
        <v/>
      </c>
      <c r="AF371" s="18" t="str">
        <f t="shared" si="10"/>
        <v/>
      </c>
      <c r="AG371" s="18"/>
      <c r="AH371" s="18" t="str">
        <f t="shared" si="12"/>
        <v/>
      </c>
    </row>
    <row r="372">
      <c r="A372" s="29"/>
      <c r="B372" s="29"/>
      <c r="C372" s="29"/>
      <c r="D372" s="37"/>
      <c r="E372" s="29"/>
      <c r="F372" s="30"/>
      <c r="G372" s="30"/>
      <c r="H372" s="38"/>
      <c r="I372" s="30"/>
      <c r="J372" s="38"/>
      <c r="K372" s="32"/>
      <c r="L372" s="31"/>
      <c r="M372" s="31"/>
      <c r="N372" s="31"/>
      <c r="O372" s="18" t="str">
        <f t="shared" si="2"/>
        <v/>
      </c>
      <c r="P372" s="18" t="str">
        <f t="shared" si="3"/>
        <v/>
      </c>
      <c r="Q372" s="18" t="str">
        <f t="array" ref="Q372">if($F372="","",if($F372&lt;&gt;$F371,VLOOKUP($F372,{Index_Team!$A$2:$A$33,Index_Team!$D$2:$D$33},2,FALSE),Q371))</f>
        <v/>
      </c>
      <c r="R372" s="18" t="str">
        <f t="array" ref="R372">if($F372="","",if($F372&lt;&gt;$F371,VLOOKUP($F372,{Index_Team!$A$2:$A$33,Index_Team!$E$2:$E$33},2,FALSE),R371))</f>
        <v/>
      </c>
      <c r="S372" s="18" t="str">
        <f t="shared" ref="S372:T372" si="381">if($F372="","",if($F372&lt;&gt;$F371,0,V371))</f>
        <v/>
      </c>
      <c r="T372" s="18" t="str">
        <f t="shared" si="381"/>
        <v/>
      </c>
      <c r="U372" s="18" t="str">
        <f t="shared" si="5"/>
        <v/>
      </c>
      <c r="V372" s="18" t="str">
        <f t="shared" si="6"/>
        <v/>
      </c>
      <c r="W372" s="18" t="str">
        <f t="shared" si="7"/>
        <v/>
      </c>
      <c r="X372" s="18" t="str">
        <f t="shared" si="8"/>
        <v/>
      </c>
      <c r="Y372" s="18" t="str">
        <f t="shared" si="9"/>
        <v/>
      </c>
      <c r="Z372" s="18" t="str">
        <f>IFERROR(__xludf.DUMMYFUNCTION("if($F372="""","""",count(filter($S$2:$S888,$S$2:$S888=$S372,$T$2:$T888=$T372,$V$2:$V888=$V372,$W$2:$W888=$W372)))"),"")</f>
        <v/>
      </c>
      <c r="AA372" s="18" t="str">
        <f>IFERROR(__xludf.DUMMYFUNCTION("if($F372="""","""",1+Z372-count(filter($S372:$S888,$S372:$S888=$S372,$T372:$T888=$T372,$V372:$V888=$V372,$W372:$W888=$W372)))"),"")</f>
        <v/>
      </c>
      <c r="AB372" s="18" t="str">
        <f>IFERROR(__xludf.DUMMYFUNCTION("if($F372="""","""",count(filter($S$2:$S888,$S$2:$S888=$S372,$T$2:$T888=$T372,$V$2:$V888=$V372,$W$2:$W888=$W372,$Q$2:$Q888=$Q372)))"),"")</f>
        <v/>
      </c>
      <c r="AC372" s="18" t="str">
        <f>IFERROR(__xludf.DUMMYFUNCTION("if($F372="""","""",1+AB372-count(filter($S372:$S888,$S372:$S888=$S372,$T372:$T888=$T372,$V372:$V888=$V372,$W372:$W888=$W372,$Q372:$Q888=$Q372)))"),"")</f>
        <v/>
      </c>
      <c r="AD372" s="18" t="str">
        <f>IFERROR(__xludf.DUMMYFUNCTION("if($F372="""","""",count(filter($S$2:$S888,$S$2:$S888=$S372,$T$2:$T888=$T372,$V$2:$V888=$V372,$W$2:$W888=$W372,$R$2:$R888=$R372)))"),"")</f>
        <v/>
      </c>
      <c r="AE372" s="18" t="str">
        <f>IFERROR(__xludf.DUMMYFUNCTION("if($F372="""","""",1+AD372-count(filter($S372:$S888,$S372:$S888=$S372,$T372:$T888=$T372,$V372:$V888=$V372,$W372:$W888=$W372,$R372:$R888=$R372)))"),"")</f>
        <v/>
      </c>
      <c r="AF372" s="18" t="str">
        <f t="shared" si="10"/>
        <v/>
      </c>
      <c r="AG372" s="18"/>
      <c r="AH372" s="18" t="str">
        <f t="shared" si="12"/>
        <v/>
      </c>
    </row>
    <row r="373">
      <c r="A373" s="29"/>
      <c r="B373" s="29"/>
      <c r="C373" s="29"/>
      <c r="D373" s="37"/>
      <c r="E373" s="29"/>
      <c r="F373" s="30"/>
      <c r="G373" s="30"/>
      <c r="H373" s="38"/>
      <c r="I373" s="30"/>
      <c r="J373" s="38"/>
      <c r="K373" s="32"/>
      <c r="L373" s="31"/>
      <c r="M373" s="31"/>
      <c r="N373" s="31"/>
      <c r="O373" s="18" t="str">
        <f t="shared" si="2"/>
        <v/>
      </c>
      <c r="P373" s="18" t="str">
        <f t="shared" si="3"/>
        <v/>
      </c>
      <c r="Q373" s="18" t="str">
        <f t="array" ref="Q373">if($F373="","",if($F373&lt;&gt;$F372,VLOOKUP($F373,{Index_Team!$A$2:$A$33,Index_Team!$D$2:$D$33},2,FALSE),Q372))</f>
        <v/>
      </c>
      <c r="R373" s="18" t="str">
        <f t="array" ref="R373">if($F373="","",if($F373&lt;&gt;$F372,VLOOKUP($F373,{Index_Team!$A$2:$A$33,Index_Team!$E$2:$E$33},2,FALSE),R372))</f>
        <v/>
      </c>
      <c r="S373" s="18" t="str">
        <f t="shared" ref="S373:T373" si="382">if($F373="","",if($F373&lt;&gt;$F372,0,V372))</f>
        <v/>
      </c>
      <c r="T373" s="18" t="str">
        <f t="shared" si="382"/>
        <v/>
      </c>
      <c r="U373" s="18" t="str">
        <f t="shared" si="5"/>
        <v/>
      </c>
      <c r="V373" s="18" t="str">
        <f t="shared" si="6"/>
        <v/>
      </c>
      <c r="W373" s="18" t="str">
        <f t="shared" si="7"/>
        <v/>
      </c>
      <c r="X373" s="18" t="str">
        <f t="shared" si="8"/>
        <v/>
      </c>
      <c r="Y373" s="18" t="str">
        <f t="shared" si="9"/>
        <v/>
      </c>
      <c r="Z373" s="18" t="str">
        <f>IFERROR(__xludf.DUMMYFUNCTION("if($F373="""","""",count(filter($S$2:$S888,$S$2:$S888=$S373,$T$2:$T888=$T373,$V$2:$V888=$V373,$W$2:$W888=$W373)))"),"")</f>
        <v/>
      </c>
      <c r="AA373" s="18" t="str">
        <f>IFERROR(__xludf.DUMMYFUNCTION("if($F373="""","""",1+Z373-count(filter($S373:$S888,$S373:$S888=$S373,$T373:$T888=$T373,$V373:$V888=$V373,$W373:$W888=$W373)))"),"")</f>
        <v/>
      </c>
      <c r="AB373" s="18" t="str">
        <f>IFERROR(__xludf.DUMMYFUNCTION("if($F373="""","""",count(filter($S$2:$S888,$S$2:$S888=$S373,$T$2:$T888=$T373,$V$2:$V888=$V373,$W$2:$W888=$W373,$Q$2:$Q888=$Q373)))"),"")</f>
        <v/>
      </c>
      <c r="AC373" s="18" t="str">
        <f>IFERROR(__xludf.DUMMYFUNCTION("if($F373="""","""",1+AB373-count(filter($S373:$S888,$S373:$S888=$S373,$T373:$T888=$T373,$V373:$V888=$V373,$W373:$W888=$W373,$Q373:$Q888=$Q373)))"),"")</f>
        <v/>
      </c>
      <c r="AD373" s="18" t="str">
        <f>IFERROR(__xludf.DUMMYFUNCTION("if($F373="""","""",count(filter($S$2:$S888,$S$2:$S888=$S373,$T$2:$T888=$T373,$V$2:$V888=$V373,$W$2:$W888=$W373,$R$2:$R888=$R373)))"),"")</f>
        <v/>
      </c>
      <c r="AE373" s="18" t="str">
        <f>IFERROR(__xludf.DUMMYFUNCTION("if($F373="""","""",1+AD373-count(filter($S373:$S888,$S373:$S888=$S373,$T373:$T888=$T373,$V373:$V888=$V373,$W373:$W888=$W373,$R373:$R888=$R373)))"),"")</f>
        <v/>
      </c>
      <c r="AF373" s="18" t="str">
        <f t="shared" si="10"/>
        <v/>
      </c>
      <c r="AG373" s="18"/>
      <c r="AH373" s="18" t="str">
        <f t="shared" si="12"/>
        <v/>
      </c>
    </row>
    <row r="374">
      <c r="A374" s="29"/>
      <c r="B374" s="29"/>
      <c r="C374" s="29"/>
      <c r="D374" s="37"/>
      <c r="E374" s="29"/>
      <c r="F374" s="30"/>
      <c r="G374" s="30"/>
      <c r="H374" s="38"/>
      <c r="I374" s="30"/>
      <c r="J374" s="38"/>
      <c r="K374" s="32"/>
      <c r="L374" s="31"/>
      <c r="M374" s="31"/>
      <c r="N374" s="31"/>
      <c r="O374" s="18" t="str">
        <f t="shared" si="2"/>
        <v/>
      </c>
      <c r="P374" s="18" t="str">
        <f t="shared" si="3"/>
        <v/>
      </c>
      <c r="Q374" s="18" t="str">
        <f t="array" ref="Q374">if($F374="","",if($F374&lt;&gt;$F373,VLOOKUP($F374,{Index_Team!$A$2:$A$33,Index_Team!$D$2:$D$33},2,FALSE),Q373))</f>
        <v/>
      </c>
      <c r="R374" s="18" t="str">
        <f t="array" ref="R374">if($F374="","",if($F374&lt;&gt;$F373,VLOOKUP($F374,{Index_Team!$A$2:$A$33,Index_Team!$E$2:$E$33},2,FALSE),R373))</f>
        <v/>
      </c>
      <c r="S374" s="18" t="str">
        <f t="shared" ref="S374:T374" si="383">if($F374="","",if($F374&lt;&gt;$F373,0,V373))</f>
        <v/>
      </c>
      <c r="T374" s="18" t="str">
        <f t="shared" si="383"/>
        <v/>
      </c>
      <c r="U374" s="18" t="str">
        <f t="shared" si="5"/>
        <v/>
      </c>
      <c r="V374" s="18" t="str">
        <f t="shared" si="6"/>
        <v/>
      </c>
      <c r="W374" s="18" t="str">
        <f t="shared" si="7"/>
        <v/>
      </c>
      <c r="X374" s="18" t="str">
        <f t="shared" si="8"/>
        <v/>
      </c>
      <c r="Y374" s="18" t="str">
        <f t="shared" si="9"/>
        <v/>
      </c>
      <c r="Z374" s="18" t="str">
        <f>IFERROR(__xludf.DUMMYFUNCTION("if($F374="""","""",count(filter($S$2:$S888,$S$2:$S888=$S374,$T$2:$T888=$T374,$V$2:$V888=$V374,$W$2:$W888=$W374)))"),"")</f>
        <v/>
      </c>
      <c r="AA374" s="18" t="str">
        <f>IFERROR(__xludf.DUMMYFUNCTION("if($F374="""","""",1+Z374-count(filter($S374:$S888,$S374:$S888=$S374,$T374:$T888=$T374,$V374:$V888=$V374,$W374:$W888=$W374)))"),"")</f>
        <v/>
      </c>
      <c r="AB374" s="18" t="str">
        <f>IFERROR(__xludf.DUMMYFUNCTION("if($F374="""","""",count(filter($S$2:$S888,$S$2:$S888=$S374,$T$2:$T888=$T374,$V$2:$V888=$V374,$W$2:$W888=$W374,$Q$2:$Q888=$Q374)))"),"")</f>
        <v/>
      </c>
      <c r="AC374" s="18" t="str">
        <f>IFERROR(__xludf.DUMMYFUNCTION("if($F374="""","""",1+AB374-count(filter($S374:$S888,$S374:$S888=$S374,$T374:$T888=$T374,$V374:$V888=$V374,$W374:$W888=$W374,$Q374:$Q888=$Q374)))"),"")</f>
        <v/>
      </c>
      <c r="AD374" s="18" t="str">
        <f>IFERROR(__xludf.DUMMYFUNCTION("if($F374="""","""",count(filter($S$2:$S888,$S$2:$S888=$S374,$T$2:$T888=$T374,$V$2:$V888=$V374,$W$2:$W888=$W374,$R$2:$R888=$R374)))"),"")</f>
        <v/>
      </c>
      <c r="AE374" s="18" t="str">
        <f>IFERROR(__xludf.DUMMYFUNCTION("if($F374="""","""",1+AD374-count(filter($S374:$S888,$S374:$S888=$S374,$T374:$T888=$T374,$V374:$V888=$V374,$W374:$W888=$W374,$R374:$R888=$R374)))"),"")</f>
        <v/>
      </c>
      <c r="AF374" s="18" t="str">
        <f t="shared" si="10"/>
        <v/>
      </c>
      <c r="AG374" s="18"/>
      <c r="AH374" s="18" t="str">
        <f t="shared" si="12"/>
        <v/>
      </c>
    </row>
    <row r="375">
      <c r="A375" s="29"/>
      <c r="B375" s="29"/>
      <c r="C375" s="29"/>
      <c r="D375" s="37"/>
      <c r="E375" s="29"/>
      <c r="F375" s="30"/>
      <c r="G375" s="30"/>
      <c r="H375" s="38"/>
      <c r="I375" s="30"/>
      <c r="J375" s="38"/>
      <c r="K375" s="32"/>
      <c r="L375" s="31"/>
      <c r="M375" s="31"/>
      <c r="N375" s="31"/>
      <c r="O375" s="18" t="str">
        <f t="shared" si="2"/>
        <v/>
      </c>
      <c r="P375" s="18" t="str">
        <f t="shared" si="3"/>
        <v/>
      </c>
      <c r="Q375" s="18" t="str">
        <f t="array" ref="Q375">if($F375="","",if($F375&lt;&gt;$F374,VLOOKUP($F375,{Index_Team!$A$2:$A$33,Index_Team!$D$2:$D$33},2,FALSE),Q374))</f>
        <v/>
      </c>
      <c r="R375" s="18" t="str">
        <f t="array" ref="R375">if($F375="","",if($F375&lt;&gt;$F374,VLOOKUP($F375,{Index_Team!$A$2:$A$33,Index_Team!$E$2:$E$33},2,FALSE),R374))</f>
        <v/>
      </c>
      <c r="S375" s="18" t="str">
        <f t="shared" ref="S375:T375" si="384">if($F375="","",if($F375&lt;&gt;$F374,0,V374))</f>
        <v/>
      </c>
      <c r="T375" s="18" t="str">
        <f t="shared" si="384"/>
        <v/>
      </c>
      <c r="U375" s="18" t="str">
        <f t="shared" si="5"/>
        <v/>
      </c>
      <c r="V375" s="18" t="str">
        <f t="shared" si="6"/>
        <v/>
      </c>
      <c r="W375" s="18" t="str">
        <f t="shared" si="7"/>
        <v/>
      </c>
      <c r="X375" s="18" t="str">
        <f t="shared" si="8"/>
        <v/>
      </c>
      <c r="Y375" s="18" t="str">
        <f t="shared" si="9"/>
        <v/>
      </c>
      <c r="Z375" s="18" t="str">
        <f>IFERROR(__xludf.DUMMYFUNCTION("if($F375="""","""",count(filter($S$2:$S888,$S$2:$S888=$S375,$T$2:$T888=$T375,$V$2:$V888=$V375,$W$2:$W888=$W375)))"),"")</f>
        <v/>
      </c>
      <c r="AA375" s="18" t="str">
        <f>IFERROR(__xludf.DUMMYFUNCTION("if($F375="""","""",1+Z375-count(filter($S375:$S888,$S375:$S888=$S375,$T375:$T888=$T375,$V375:$V888=$V375,$W375:$W888=$W375)))"),"")</f>
        <v/>
      </c>
      <c r="AB375" s="18" t="str">
        <f>IFERROR(__xludf.DUMMYFUNCTION("if($F375="""","""",count(filter($S$2:$S888,$S$2:$S888=$S375,$T$2:$T888=$T375,$V$2:$V888=$V375,$W$2:$W888=$W375,$Q$2:$Q888=$Q375)))"),"")</f>
        <v/>
      </c>
      <c r="AC375" s="18" t="str">
        <f>IFERROR(__xludf.DUMMYFUNCTION("if($F375="""","""",1+AB375-count(filter($S375:$S888,$S375:$S888=$S375,$T375:$T888=$T375,$V375:$V888=$V375,$W375:$W888=$W375,$Q375:$Q888=$Q375)))"),"")</f>
        <v/>
      </c>
      <c r="AD375" s="18" t="str">
        <f>IFERROR(__xludf.DUMMYFUNCTION("if($F375="""","""",count(filter($S$2:$S888,$S$2:$S888=$S375,$T$2:$T888=$T375,$V$2:$V888=$V375,$W$2:$W888=$W375,$R$2:$R888=$R375)))"),"")</f>
        <v/>
      </c>
      <c r="AE375" s="18" t="str">
        <f>IFERROR(__xludf.DUMMYFUNCTION("if($F375="""","""",1+AD375-count(filter($S375:$S888,$S375:$S888=$S375,$T375:$T888=$T375,$V375:$V888=$V375,$W375:$W888=$W375,$R375:$R888=$R375)))"),"")</f>
        <v/>
      </c>
      <c r="AF375" s="18" t="str">
        <f t="shared" si="10"/>
        <v/>
      </c>
      <c r="AG375" s="18"/>
      <c r="AH375" s="18" t="str">
        <f t="shared" si="12"/>
        <v/>
      </c>
    </row>
    <row r="376">
      <c r="A376" s="29"/>
      <c r="B376" s="29"/>
      <c r="C376" s="29"/>
      <c r="D376" s="37"/>
      <c r="E376" s="29"/>
      <c r="F376" s="30"/>
      <c r="G376" s="30"/>
      <c r="H376" s="38"/>
      <c r="I376" s="30"/>
      <c r="J376" s="38"/>
      <c r="K376" s="32"/>
      <c r="L376" s="31"/>
      <c r="M376" s="31"/>
      <c r="N376" s="31"/>
      <c r="O376" s="18" t="str">
        <f t="shared" si="2"/>
        <v/>
      </c>
      <c r="P376" s="18" t="str">
        <f t="shared" si="3"/>
        <v/>
      </c>
      <c r="Q376" s="18" t="str">
        <f t="array" ref="Q376">if($F376="","",if($F376&lt;&gt;$F375,VLOOKUP($F376,{Index_Team!$A$2:$A$33,Index_Team!$D$2:$D$33},2,FALSE),Q375))</f>
        <v/>
      </c>
      <c r="R376" s="18" t="str">
        <f t="array" ref="R376">if($F376="","",if($F376&lt;&gt;$F375,VLOOKUP($F376,{Index_Team!$A$2:$A$33,Index_Team!$E$2:$E$33},2,FALSE),R375))</f>
        <v/>
      </c>
      <c r="S376" s="18" t="str">
        <f t="shared" ref="S376:T376" si="385">if($F376="","",if($F376&lt;&gt;$F375,0,V375))</f>
        <v/>
      </c>
      <c r="T376" s="18" t="str">
        <f t="shared" si="385"/>
        <v/>
      </c>
      <c r="U376" s="18" t="str">
        <f t="shared" si="5"/>
        <v/>
      </c>
      <c r="V376" s="18" t="str">
        <f t="shared" si="6"/>
        <v/>
      </c>
      <c r="W376" s="18" t="str">
        <f t="shared" si="7"/>
        <v/>
      </c>
      <c r="X376" s="18" t="str">
        <f t="shared" si="8"/>
        <v/>
      </c>
      <c r="Y376" s="18" t="str">
        <f t="shared" si="9"/>
        <v/>
      </c>
      <c r="Z376" s="18" t="str">
        <f>IFERROR(__xludf.DUMMYFUNCTION("if($F376="""","""",count(filter($S$2:$S888,$S$2:$S888=$S376,$T$2:$T888=$T376,$V$2:$V888=$V376,$W$2:$W888=$W376)))"),"")</f>
        <v/>
      </c>
      <c r="AA376" s="18" t="str">
        <f>IFERROR(__xludf.DUMMYFUNCTION("if($F376="""","""",1+Z376-count(filter($S376:$S888,$S376:$S888=$S376,$T376:$T888=$T376,$V376:$V888=$V376,$W376:$W888=$W376)))"),"")</f>
        <v/>
      </c>
      <c r="AB376" s="18" t="str">
        <f>IFERROR(__xludf.DUMMYFUNCTION("if($F376="""","""",count(filter($S$2:$S888,$S$2:$S888=$S376,$T$2:$T888=$T376,$V$2:$V888=$V376,$W$2:$W888=$W376,$Q$2:$Q888=$Q376)))"),"")</f>
        <v/>
      </c>
      <c r="AC376" s="18" t="str">
        <f>IFERROR(__xludf.DUMMYFUNCTION("if($F376="""","""",1+AB376-count(filter($S376:$S888,$S376:$S888=$S376,$T376:$T888=$T376,$V376:$V888=$V376,$W376:$W888=$W376,$Q376:$Q888=$Q376)))"),"")</f>
        <v/>
      </c>
      <c r="AD376" s="18" t="str">
        <f>IFERROR(__xludf.DUMMYFUNCTION("if($F376="""","""",count(filter($S$2:$S888,$S$2:$S888=$S376,$T$2:$T888=$T376,$V$2:$V888=$V376,$W$2:$W888=$W376,$R$2:$R888=$R376)))"),"")</f>
        <v/>
      </c>
      <c r="AE376" s="18" t="str">
        <f>IFERROR(__xludf.DUMMYFUNCTION("if($F376="""","""",1+AD376-count(filter($S376:$S888,$S376:$S888=$S376,$T376:$T888=$T376,$V376:$V888=$V376,$W376:$W888=$W376,$R376:$R888=$R376)))"),"")</f>
        <v/>
      </c>
      <c r="AF376" s="18" t="str">
        <f t="shared" si="10"/>
        <v/>
      </c>
      <c r="AG376" s="18"/>
      <c r="AH376" s="18" t="str">
        <f t="shared" si="12"/>
        <v/>
      </c>
    </row>
    <row r="377">
      <c r="A377" s="29"/>
      <c r="B377" s="29"/>
      <c r="C377" s="29"/>
      <c r="D377" s="37"/>
      <c r="E377" s="29"/>
      <c r="F377" s="30"/>
      <c r="G377" s="30"/>
      <c r="H377" s="38"/>
      <c r="I377" s="30"/>
      <c r="J377" s="38"/>
      <c r="K377" s="32"/>
      <c r="L377" s="31"/>
      <c r="M377" s="31"/>
      <c r="N377" s="31"/>
      <c r="O377" s="18" t="str">
        <f t="shared" si="2"/>
        <v/>
      </c>
      <c r="P377" s="18" t="str">
        <f t="shared" si="3"/>
        <v/>
      </c>
      <c r="Q377" s="18" t="str">
        <f t="array" ref="Q377">if($F377="","",if($F377&lt;&gt;$F376,VLOOKUP($F377,{Index_Team!$A$2:$A$33,Index_Team!$D$2:$D$33},2,FALSE),Q376))</f>
        <v/>
      </c>
      <c r="R377" s="18" t="str">
        <f t="array" ref="R377">if($F377="","",if($F377&lt;&gt;$F376,VLOOKUP($F377,{Index_Team!$A$2:$A$33,Index_Team!$E$2:$E$33},2,FALSE),R376))</f>
        <v/>
      </c>
      <c r="S377" s="18" t="str">
        <f t="shared" ref="S377:T377" si="386">if($F377="","",if($F377&lt;&gt;$F376,0,V376))</f>
        <v/>
      </c>
      <c r="T377" s="18" t="str">
        <f t="shared" si="386"/>
        <v/>
      </c>
      <c r="U377" s="18" t="str">
        <f t="shared" si="5"/>
        <v/>
      </c>
      <c r="V377" s="18" t="str">
        <f t="shared" si="6"/>
        <v/>
      </c>
      <c r="W377" s="18" t="str">
        <f t="shared" si="7"/>
        <v/>
      </c>
      <c r="X377" s="18" t="str">
        <f t="shared" si="8"/>
        <v/>
      </c>
      <c r="Y377" s="18" t="str">
        <f t="shared" si="9"/>
        <v/>
      </c>
      <c r="Z377" s="18" t="str">
        <f>IFERROR(__xludf.DUMMYFUNCTION("if($F377="""","""",count(filter($S$2:$S888,$S$2:$S888=$S377,$T$2:$T888=$T377,$V$2:$V888=$V377,$W$2:$W888=$W377)))"),"")</f>
        <v/>
      </c>
      <c r="AA377" s="18" t="str">
        <f>IFERROR(__xludf.DUMMYFUNCTION("if($F377="""","""",1+Z377-count(filter($S377:$S888,$S377:$S888=$S377,$T377:$T888=$T377,$V377:$V888=$V377,$W377:$W888=$W377)))"),"")</f>
        <v/>
      </c>
      <c r="AB377" s="18" t="str">
        <f>IFERROR(__xludf.DUMMYFUNCTION("if($F377="""","""",count(filter($S$2:$S888,$S$2:$S888=$S377,$T$2:$T888=$T377,$V$2:$V888=$V377,$W$2:$W888=$W377,$Q$2:$Q888=$Q377)))"),"")</f>
        <v/>
      </c>
      <c r="AC377" s="18" t="str">
        <f>IFERROR(__xludf.DUMMYFUNCTION("if($F377="""","""",1+AB377-count(filter($S377:$S888,$S377:$S888=$S377,$T377:$T888=$T377,$V377:$V888=$V377,$W377:$W888=$W377,$Q377:$Q888=$Q377)))"),"")</f>
        <v/>
      </c>
      <c r="AD377" s="18" t="str">
        <f>IFERROR(__xludf.DUMMYFUNCTION("if($F377="""","""",count(filter($S$2:$S888,$S$2:$S888=$S377,$T$2:$T888=$T377,$V$2:$V888=$V377,$W$2:$W888=$W377,$R$2:$R888=$R377)))"),"")</f>
        <v/>
      </c>
      <c r="AE377" s="18" t="str">
        <f>IFERROR(__xludf.DUMMYFUNCTION("if($F377="""","""",1+AD377-count(filter($S377:$S888,$S377:$S888=$S377,$T377:$T888=$T377,$V377:$V888=$V377,$W377:$W888=$W377,$R377:$R888=$R377)))"),"")</f>
        <v/>
      </c>
      <c r="AF377" s="18" t="str">
        <f t="shared" si="10"/>
        <v/>
      </c>
      <c r="AG377" s="18"/>
      <c r="AH377" s="18" t="str">
        <f t="shared" si="12"/>
        <v/>
      </c>
    </row>
    <row r="378">
      <c r="A378" s="29"/>
      <c r="B378" s="29"/>
      <c r="C378" s="29"/>
      <c r="D378" s="37"/>
      <c r="E378" s="29"/>
      <c r="F378" s="30"/>
      <c r="G378" s="30"/>
      <c r="H378" s="38"/>
      <c r="I378" s="30"/>
      <c r="J378" s="38"/>
      <c r="K378" s="32"/>
      <c r="L378" s="31"/>
      <c r="M378" s="31"/>
      <c r="N378" s="31"/>
      <c r="O378" s="18" t="str">
        <f t="shared" si="2"/>
        <v/>
      </c>
      <c r="P378" s="18" t="str">
        <f t="shared" si="3"/>
        <v/>
      </c>
      <c r="Q378" s="18" t="str">
        <f t="array" ref="Q378">if($F378="","",if($F378&lt;&gt;$F377,VLOOKUP($F378,{Index_Team!$A$2:$A$33,Index_Team!$D$2:$D$33},2,FALSE),Q377))</f>
        <v/>
      </c>
      <c r="R378" s="18" t="str">
        <f t="array" ref="R378">if($F378="","",if($F378&lt;&gt;$F377,VLOOKUP($F378,{Index_Team!$A$2:$A$33,Index_Team!$E$2:$E$33},2,FALSE),R377))</f>
        <v/>
      </c>
      <c r="S378" s="18" t="str">
        <f t="shared" ref="S378:T378" si="387">if($F378="","",if($F378&lt;&gt;$F377,0,V377))</f>
        <v/>
      </c>
      <c r="T378" s="18" t="str">
        <f t="shared" si="387"/>
        <v/>
      </c>
      <c r="U378" s="18" t="str">
        <f t="shared" si="5"/>
        <v/>
      </c>
      <c r="V378" s="18" t="str">
        <f t="shared" si="6"/>
        <v/>
      </c>
      <c r="W378" s="18" t="str">
        <f t="shared" si="7"/>
        <v/>
      </c>
      <c r="X378" s="18" t="str">
        <f t="shared" si="8"/>
        <v/>
      </c>
      <c r="Y378" s="18" t="str">
        <f t="shared" si="9"/>
        <v/>
      </c>
      <c r="Z378" s="18" t="str">
        <f>IFERROR(__xludf.DUMMYFUNCTION("if($F378="""","""",count(filter($S$2:$S888,$S$2:$S888=$S378,$T$2:$T888=$T378,$V$2:$V888=$V378,$W$2:$W888=$W378)))"),"")</f>
        <v/>
      </c>
      <c r="AA378" s="18" t="str">
        <f>IFERROR(__xludf.DUMMYFUNCTION("if($F378="""","""",1+Z378-count(filter($S378:$S888,$S378:$S888=$S378,$T378:$T888=$T378,$V378:$V888=$V378,$W378:$W888=$W378)))"),"")</f>
        <v/>
      </c>
      <c r="AB378" s="18" t="str">
        <f>IFERROR(__xludf.DUMMYFUNCTION("if($F378="""","""",count(filter($S$2:$S888,$S$2:$S888=$S378,$T$2:$T888=$T378,$V$2:$V888=$V378,$W$2:$W888=$W378,$Q$2:$Q888=$Q378)))"),"")</f>
        <v/>
      </c>
      <c r="AC378" s="18" t="str">
        <f>IFERROR(__xludf.DUMMYFUNCTION("if($F378="""","""",1+AB378-count(filter($S378:$S888,$S378:$S888=$S378,$T378:$T888=$T378,$V378:$V888=$V378,$W378:$W888=$W378,$Q378:$Q888=$Q378)))"),"")</f>
        <v/>
      </c>
      <c r="AD378" s="18" t="str">
        <f>IFERROR(__xludf.DUMMYFUNCTION("if($F378="""","""",count(filter($S$2:$S888,$S$2:$S888=$S378,$T$2:$T888=$T378,$V$2:$V888=$V378,$W$2:$W888=$W378,$R$2:$R888=$R378)))"),"")</f>
        <v/>
      </c>
      <c r="AE378" s="18" t="str">
        <f>IFERROR(__xludf.DUMMYFUNCTION("if($F378="""","""",1+AD378-count(filter($S378:$S888,$S378:$S888=$S378,$T378:$T888=$T378,$V378:$V888=$V378,$W378:$W888=$W378,$R378:$R888=$R378)))"),"")</f>
        <v/>
      </c>
      <c r="AF378" s="18" t="str">
        <f t="shared" si="10"/>
        <v/>
      </c>
      <c r="AG378" s="18"/>
      <c r="AH378" s="18" t="str">
        <f t="shared" si="12"/>
        <v/>
      </c>
    </row>
    <row r="379">
      <c r="A379" s="29"/>
      <c r="B379" s="29"/>
      <c r="C379" s="29"/>
      <c r="D379" s="37"/>
      <c r="E379" s="29"/>
      <c r="F379" s="30"/>
      <c r="G379" s="30"/>
      <c r="H379" s="38"/>
      <c r="I379" s="30"/>
      <c r="J379" s="38"/>
      <c r="K379" s="32"/>
      <c r="L379" s="31"/>
      <c r="M379" s="31"/>
      <c r="N379" s="31"/>
      <c r="O379" s="18" t="str">
        <f t="shared" si="2"/>
        <v/>
      </c>
      <c r="P379" s="18" t="str">
        <f t="shared" si="3"/>
        <v/>
      </c>
      <c r="Q379" s="18" t="str">
        <f t="array" ref="Q379">if($F379="","",if($F379&lt;&gt;$F378,VLOOKUP($F379,{Index_Team!$A$2:$A$33,Index_Team!$D$2:$D$33},2,FALSE),Q378))</f>
        <v/>
      </c>
      <c r="R379" s="18" t="str">
        <f t="array" ref="R379">if($F379="","",if($F379&lt;&gt;$F378,VLOOKUP($F379,{Index_Team!$A$2:$A$33,Index_Team!$E$2:$E$33},2,FALSE),R378))</f>
        <v/>
      </c>
      <c r="S379" s="18" t="str">
        <f t="shared" ref="S379:T379" si="388">if($F379="","",if($F379&lt;&gt;$F378,0,V378))</f>
        <v/>
      </c>
      <c r="T379" s="18" t="str">
        <f t="shared" si="388"/>
        <v/>
      </c>
      <c r="U379" s="18" t="str">
        <f t="shared" si="5"/>
        <v/>
      </c>
      <c r="V379" s="18" t="str">
        <f t="shared" si="6"/>
        <v/>
      </c>
      <c r="W379" s="18" t="str">
        <f t="shared" si="7"/>
        <v/>
      </c>
      <c r="X379" s="18" t="str">
        <f t="shared" si="8"/>
        <v/>
      </c>
      <c r="Y379" s="18" t="str">
        <f t="shared" si="9"/>
        <v/>
      </c>
      <c r="Z379" s="18" t="str">
        <f>IFERROR(__xludf.DUMMYFUNCTION("if($F379="""","""",count(filter($S$2:$S888,$S$2:$S888=$S379,$T$2:$T888=$T379,$V$2:$V888=$V379,$W$2:$W888=$W379)))"),"")</f>
        <v/>
      </c>
      <c r="AA379" s="18" t="str">
        <f>IFERROR(__xludf.DUMMYFUNCTION("if($F379="""","""",1+Z379-count(filter($S379:$S888,$S379:$S888=$S379,$T379:$T888=$T379,$V379:$V888=$V379,$W379:$W888=$W379)))"),"")</f>
        <v/>
      </c>
      <c r="AB379" s="18" t="str">
        <f>IFERROR(__xludf.DUMMYFUNCTION("if($F379="""","""",count(filter($S$2:$S888,$S$2:$S888=$S379,$T$2:$T888=$T379,$V$2:$V888=$V379,$W$2:$W888=$W379,$Q$2:$Q888=$Q379)))"),"")</f>
        <v/>
      </c>
      <c r="AC379" s="18" t="str">
        <f>IFERROR(__xludf.DUMMYFUNCTION("if($F379="""","""",1+AB379-count(filter($S379:$S888,$S379:$S888=$S379,$T379:$T888=$T379,$V379:$V888=$V379,$W379:$W888=$W379,$Q379:$Q888=$Q379)))"),"")</f>
        <v/>
      </c>
      <c r="AD379" s="18" t="str">
        <f>IFERROR(__xludf.DUMMYFUNCTION("if($F379="""","""",count(filter($S$2:$S888,$S$2:$S888=$S379,$T$2:$T888=$T379,$V$2:$V888=$V379,$W$2:$W888=$W379,$R$2:$R888=$R379)))"),"")</f>
        <v/>
      </c>
      <c r="AE379" s="18" t="str">
        <f>IFERROR(__xludf.DUMMYFUNCTION("if($F379="""","""",1+AD379-count(filter($S379:$S888,$S379:$S888=$S379,$T379:$T888=$T379,$V379:$V888=$V379,$W379:$W888=$W379,$R379:$R888=$R379)))"),"")</f>
        <v/>
      </c>
      <c r="AF379" s="18" t="str">
        <f t="shared" si="10"/>
        <v/>
      </c>
      <c r="AG379" s="18"/>
      <c r="AH379" s="18" t="str">
        <f t="shared" si="12"/>
        <v/>
      </c>
    </row>
    <row r="380">
      <c r="A380" s="29"/>
      <c r="B380" s="29"/>
      <c r="C380" s="29"/>
      <c r="D380" s="37"/>
      <c r="E380" s="29"/>
      <c r="F380" s="30"/>
      <c r="G380" s="30"/>
      <c r="H380" s="38"/>
      <c r="I380" s="30"/>
      <c r="J380" s="38"/>
      <c r="K380" s="32"/>
      <c r="L380" s="31"/>
      <c r="M380" s="31"/>
      <c r="N380" s="31"/>
      <c r="O380" s="18" t="str">
        <f t="shared" si="2"/>
        <v/>
      </c>
      <c r="P380" s="18" t="str">
        <f t="shared" si="3"/>
        <v/>
      </c>
      <c r="Q380" s="18" t="str">
        <f t="array" ref="Q380">if($F380="","",if($F380&lt;&gt;$F379,VLOOKUP($F380,{Index_Team!$A$2:$A$33,Index_Team!$D$2:$D$33},2,FALSE),Q379))</f>
        <v/>
      </c>
      <c r="R380" s="18" t="str">
        <f t="array" ref="R380">if($F380="","",if($F380&lt;&gt;$F379,VLOOKUP($F380,{Index_Team!$A$2:$A$33,Index_Team!$E$2:$E$33},2,FALSE),R379))</f>
        <v/>
      </c>
      <c r="S380" s="18" t="str">
        <f t="shared" ref="S380:T380" si="389">if($F380="","",if($F380&lt;&gt;$F379,0,V379))</f>
        <v/>
      </c>
      <c r="T380" s="18" t="str">
        <f t="shared" si="389"/>
        <v/>
      </c>
      <c r="U380" s="18" t="str">
        <f t="shared" si="5"/>
        <v/>
      </c>
      <c r="V380" s="18" t="str">
        <f t="shared" si="6"/>
        <v/>
      </c>
      <c r="W380" s="18" t="str">
        <f t="shared" si="7"/>
        <v/>
      </c>
      <c r="X380" s="18" t="str">
        <f t="shared" si="8"/>
        <v/>
      </c>
      <c r="Y380" s="18" t="str">
        <f t="shared" si="9"/>
        <v/>
      </c>
      <c r="Z380" s="18" t="str">
        <f>IFERROR(__xludf.DUMMYFUNCTION("if($F380="""","""",count(filter($S$2:$S888,$S$2:$S888=$S380,$T$2:$T888=$T380,$V$2:$V888=$V380,$W$2:$W888=$W380)))"),"")</f>
        <v/>
      </c>
      <c r="AA380" s="18" t="str">
        <f>IFERROR(__xludf.DUMMYFUNCTION("if($F380="""","""",1+Z380-count(filter($S380:$S888,$S380:$S888=$S380,$T380:$T888=$T380,$V380:$V888=$V380,$W380:$W888=$W380)))"),"")</f>
        <v/>
      </c>
      <c r="AB380" s="18" t="str">
        <f>IFERROR(__xludf.DUMMYFUNCTION("if($F380="""","""",count(filter($S$2:$S888,$S$2:$S888=$S380,$T$2:$T888=$T380,$V$2:$V888=$V380,$W$2:$W888=$W380,$Q$2:$Q888=$Q380)))"),"")</f>
        <v/>
      </c>
      <c r="AC380" s="18" t="str">
        <f>IFERROR(__xludf.DUMMYFUNCTION("if($F380="""","""",1+AB380-count(filter($S380:$S888,$S380:$S888=$S380,$T380:$T888=$T380,$V380:$V888=$V380,$W380:$W888=$W380,$Q380:$Q888=$Q380)))"),"")</f>
        <v/>
      </c>
      <c r="AD380" s="18" t="str">
        <f>IFERROR(__xludf.DUMMYFUNCTION("if($F380="""","""",count(filter($S$2:$S888,$S$2:$S888=$S380,$T$2:$T888=$T380,$V$2:$V888=$V380,$W$2:$W888=$W380,$R$2:$R888=$R380)))"),"")</f>
        <v/>
      </c>
      <c r="AE380" s="18" t="str">
        <f>IFERROR(__xludf.DUMMYFUNCTION("if($F380="""","""",1+AD380-count(filter($S380:$S888,$S380:$S888=$S380,$T380:$T888=$T380,$V380:$V888=$V380,$W380:$W888=$W380,$R380:$R888=$R380)))"),"")</f>
        <v/>
      </c>
      <c r="AF380" s="18" t="str">
        <f t="shared" si="10"/>
        <v/>
      </c>
      <c r="AG380" s="18"/>
      <c r="AH380" s="18" t="str">
        <f t="shared" si="12"/>
        <v/>
      </c>
    </row>
    <row r="381">
      <c r="A381" s="29"/>
      <c r="B381" s="29"/>
      <c r="C381" s="29"/>
      <c r="D381" s="37"/>
      <c r="E381" s="29"/>
      <c r="F381" s="30"/>
      <c r="G381" s="30"/>
      <c r="H381" s="38"/>
      <c r="I381" s="30"/>
      <c r="J381" s="38"/>
      <c r="K381" s="32"/>
      <c r="L381" s="31"/>
      <c r="M381" s="31"/>
      <c r="N381" s="31"/>
      <c r="O381" s="18" t="str">
        <f t="shared" si="2"/>
        <v/>
      </c>
      <c r="P381" s="18" t="str">
        <f t="shared" si="3"/>
        <v/>
      </c>
      <c r="Q381" s="18" t="str">
        <f t="array" ref="Q381">if($F381="","",if($F381&lt;&gt;$F380,VLOOKUP($F381,{Index_Team!$A$2:$A$33,Index_Team!$D$2:$D$33},2,FALSE),Q380))</f>
        <v/>
      </c>
      <c r="R381" s="18" t="str">
        <f t="array" ref="R381">if($F381="","",if($F381&lt;&gt;$F380,VLOOKUP($F381,{Index_Team!$A$2:$A$33,Index_Team!$E$2:$E$33},2,FALSE),R380))</f>
        <v/>
      </c>
      <c r="S381" s="18" t="str">
        <f t="shared" ref="S381:T381" si="390">if($F381="","",if($F381&lt;&gt;$F380,0,V380))</f>
        <v/>
      </c>
      <c r="T381" s="18" t="str">
        <f t="shared" si="390"/>
        <v/>
      </c>
      <c r="U381" s="18" t="str">
        <f t="shared" si="5"/>
        <v/>
      </c>
      <c r="V381" s="18" t="str">
        <f t="shared" si="6"/>
        <v/>
      </c>
      <c r="W381" s="18" t="str">
        <f t="shared" si="7"/>
        <v/>
      </c>
      <c r="X381" s="18" t="str">
        <f t="shared" si="8"/>
        <v/>
      </c>
      <c r="Y381" s="18" t="str">
        <f t="shared" si="9"/>
        <v/>
      </c>
      <c r="Z381" s="18" t="str">
        <f>IFERROR(__xludf.DUMMYFUNCTION("if($F381="""","""",count(filter($S$2:$S888,$S$2:$S888=$S381,$T$2:$T888=$T381,$V$2:$V888=$V381,$W$2:$W888=$W381)))"),"")</f>
        <v/>
      </c>
      <c r="AA381" s="18" t="str">
        <f>IFERROR(__xludf.DUMMYFUNCTION("if($F381="""","""",1+Z381-count(filter($S381:$S888,$S381:$S888=$S381,$T381:$T888=$T381,$V381:$V888=$V381,$W381:$W888=$W381)))"),"")</f>
        <v/>
      </c>
      <c r="AB381" s="18" t="str">
        <f>IFERROR(__xludf.DUMMYFUNCTION("if($F381="""","""",count(filter($S$2:$S888,$S$2:$S888=$S381,$T$2:$T888=$T381,$V$2:$V888=$V381,$W$2:$W888=$W381,$Q$2:$Q888=$Q381)))"),"")</f>
        <v/>
      </c>
      <c r="AC381" s="18" t="str">
        <f>IFERROR(__xludf.DUMMYFUNCTION("if($F381="""","""",1+AB381-count(filter($S381:$S888,$S381:$S888=$S381,$T381:$T888=$T381,$V381:$V888=$V381,$W381:$W888=$W381,$Q381:$Q888=$Q381)))"),"")</f>
        <v/>
      </c>
      <c r="AD381" s="18" t="str">
        <f>IFERROR(__xludf.DUMMYFUNCTION("if($F381="""","""",count(filter($S$2:$S888,$S$2:$S888=$S381,$T$2:$T888=$T381,$V$2:$V888=$V381,$W$2:$W888=$W381,$R$2:$R888=$R381)))"),"")</f>
        <v/>
      </c>
      <c r="AE381" s="18" t="str">
        <f>IFERROR(__xludf.DUMMYFUNCTION("if($F381="""","""",1+AD381-count(filter($S381:$S888,$S381:$S888=$S381,$T381:$T888=$T381,$V381:$V888=$V381,$W381:$W888=$W381,$R381:$R888=$R381)))"),"")</f>
        <v/>
      </c>
      <c r="AF381" s="18" t="str">
        <f t="shared" si="10"/>
        <v/>
      </c>
      <c r="AG381" s="18"/>
      <c r="AH381" s="18" t="str">
        <f t="shared" si="12"/>
        <v/>
      </c>
    </row>
    <row r="382">
      <c r="A382" s="29"/>
      <c r="B382" s="29"/>
      <c r="C382" s="29"/>
      <c r="D382" s="37"/>
      <c r="E382" s="29"/>
      <c r="F382" s="30"/>
      <c r="G382" s="30"/>
      <c r="H382" s="38"/>
      <c r="I382" s="30"/>
      <c r="J382" s="38"/>
      <c r="K382" s="32"/>
      <c r="L382" s="31"/>
      <c r="M382" s="31"/>
      <c r="N382" s="31"/>
      <c r="O382" s="18" t="str">
        <f t="shared" si="2"/>
        <v/>
      </c>
      <c r="P382" s="18" t="str">
        <f t="shared" si="3"/>
        <v/>
      </c>
      <c r="Q382" s="18" t="str">
        <f t="array" ref="Q382">if($F382="","",if($F382&lt;&gt;$F381,VLOOKUP($F382,{Index_Team!$A$2:$A$33,Index_Team!$D$2:$D$33},2,FALSE),Q381))</f>
        <v/>
      </c>
      <c r="R382" s="18" t="str">
        <f t="array" ref="R382">if($F382="","",if($F382&lt;&gt;$F381,VLOOKUP($F382,{Index_Team!$A$2:$A$33,Index_Team!$E$2:$E$33},2,FALSE),R381))</f>
        <v/>
      </c>
      <c r="S382" s="18" t="str">
        <f t="shared" ref="S382:T382" si="391">if($F382="","",if($F382&lt;&gt;$F381,0,V381))</f>
        <v/>
      </c>
      <c r="T382" s="18" t="str">
        <f t="shared" si="391"/>
        <v/>
      </c>
      <c r="U382" s="18" t="str">
        <f t="shared" si="5"/>
        <v/>
      </c>
      <c r="V382" s="18" t="str">
        <f t="shared" si="6"/>
        <v/>
      </c>
      <c r="W382" s="18" t="str">
        <f t="shared" si="7"/>
        <v/>
      </c>
      <c r="X382" s="18" t="str">
        <f t="shared" si="8"/>
        <v/>
      </c>
      <c r="Y382" s="18" t="str">
        <f t="shared" si="9"/>
        <v/>
      </c>
      <c r="Z382" s="18" t="str">
        <f>IFERROR(__xludf.DUMMYFUNCTION("if($F382="""","""",count(filter($S$2:$S888,$S$2:$S888=$S382,$T$2:$T888=$T382,$V$2:$V888=$V382,$W$2:$W888=$W382)))"),"")</f>
        <v/>
      </c>
      <c r="AA382" s="18" t="str">
        <f>IFERROR(__xludf.DUMMYFUNCTION("if($F382="""","""",1+Z382-count(filter($S382:$S888,$S382:$S888=$S382,$T382:$T888=$T382,$V382:$V888=$V382,$W382:$W888=$W382)))"),"")</f>
        <v/>
      </c>
      <c r="AB382" s="18" t="str">
        <f>IFERROR(__xludf.DUMMYFUNCTION("if($F382="""","""",count(filter($S$2:$S888,$S$2:$S888=$S382,$T$2:$T888=$T382,$V$2:$V888=$V382,$W$2:$W888=$W382,$Q$2:$Q888=$Q382)))"),"")</f>
        <v/>
      </c>
      <c r="AC382" s="18" t="str">
        <f>IFERROR(__xludf.DUMMYFUNCTION("if($F382="""","""",1+AB382-count(filter($S382:$S888,$S382:$S888=$S382,$T382:$T888=$T382,$V382:$V888=$V382,$W382:$W888=$W382,$Q382:$Q888=$Q382)))"),"")</f>
        <v/>
      </c>
      <c r="AD382" s="18" t="str">
        <f>IFERROR(__xludf.DUMMYFUNCTION("if($F382="""","""",count(filter($S$2:$S888,$S$2:$S888=$S382,$T$2:$T888=$T382,$V$2:$V888=$V382,$W$2:$W888=$W382,$R$2:$R888=$R382)))"),"")</f>
        <v/>
      </c>
      <c r="AE382" s="18" t="str">
        <f>IFERROR(__xludf.DUMMYFUNCTION("if($F382="""","""",1+AD382-count(filter($S382:$S888,$S382:$S888=$S382,$T382:$T888=$T382,$V382:$V888=$V382,$W382:$W888=$W382,$R382:$R888=$R382)))"),"")</f>
        <v/>
      </c>
      <c r="AF382" s="18" t="str">
        <f t="shared" si="10"/>
        <v/>
      </c>
      <c r="AG382" s="18"/>
      <c r="AH382" s="18" t="str">
        <f t="shared" si="12"/>
        <v/>
      </c>
    </row>
    <row r="383">
      <c r="A383" s="29"/>
      <c r="B383" s="29"/>
      <c r="C383" s="29"/>
      <c r="D383" s="37"/>
      <c r="E383" s="29"/>
      <c r="F383" s="30"/>
      <c r="G383" s="30"/>
      <c r="H383" s="38"/>
      <c r="I383" s="30"/>
      <c r="J383" s="38"/>
      <c r="K383" s="32"/>
      <c r="L383" s="31"/>
      <c r="M383" s="31"/>
      <c r="N383" s="31"/>
      <c r="O383" s="18" t="str">
        <f t="shared" si="2"/>
        <v/>
      </c>
      <c r="P383" s="18" t="str">
        <f t="shared" si="3"/>
        <v/>
      </c>
      <c r="Q383" s="18" t="str">
        <f t="array" ref="Q383">if($F383="","",if($F383&lt;&gt;$F382,VLOOKUP($F383,{Index_Team!$A$2:$A$33,Index_Team!$D$2:$D$33},2,FALSE),Q382))</f>
        <v/>
      </c>
      <c r="R383" s="18" t="str">
        <f t="array" ref="R383">if($F383="","",if($F383&lt;&gt;$F382,VLOOKUP($F383,{Index_Team!$A$2:$A$33,Index_Team!$E$2:$E$33},2,FALSE),R382))</f>
        <v/>
      </c>
      <c r="S383" s="18" t="str">
        <f t="shared" ref="S383:T383" si="392">if($F383="","",if($F383&lt;&gt;$F382,0,V382))</f>
        <v/>
      </c>
      <c r="T383" s="18" t="str">
        <f t="shared" si="392"/>
        <v/>
      </c>
      <c r="U383" s="18" t="str">
        <f t="shared" si="5"/>
        <v/>
      </c>
      <c r="V383" s="18" t="str">
        <f t="shared" si="6"/>
        <v/>
      </c>
      <c r="W383" s="18" t="str">
        <f t="shared" si="7"/>
        <v/>
      </c>
      <c r="X383" s="18" t="str">
        <f t="shared" si="8"/>
        <v/>
      </c>
      <c r="Y383" s="18" t="str">
        <f t="shared" si="9"/>
        <v/>
      </c>
      <c r="Z383" s="18" t="str">
        <f>IFERROR(__xludf.DUMMYFUNCTION("if($F383="""","""",count(filter($S$2:$S888,$S$2:$S888=$S383,$T$2:$T888=$T383,$V$2:$V888=$V383,$W$2:$W888=$W383)))"),"")</f>
        <v/>
      </c>
      <c r="AA383" s="18" t="str">
        <f>IFERROR(__xludf.DUMMYFUNCTION("if($F383="""","""",1+Z383-count(filter($S383:$S888,$S383:$S888=$S383,$T383:$T888=$T383,$V383:$V888=$V383,$W383:$W888=$W383)))"),"")</f>
        <v/>
      </c>
      <c r="AB383" s="18" t="str">
        <f>IFERROR(__xludf.DUMMYFUNCTION("if($F383="""","""",count(filter($S$2:$S888,$S$2:$S888=$S383,$T$2:$T888=$T383,$V$2:$V888=$V383,$W$2:$W888=$W383,$Q$2:$Q888=$Q383)))"),"")</f>
        <v/>
      </c>
      <c r="AC383" s="18" t="str">
        <f>IFERROR(__xludf.DUMMYFUNCTION("if($F383="""","""",1+AB383-count(filter($S383:$S888,$S383:$S888=$S383,$T383:$T888=$T383,$V383:$V888=$V383,$W383:$W888=$W383,$Q383:$Q888=$Q383)))"),"")</f>
        <v/>
      </c>
      <c r="AD383" s="18" t="str">
        <f>IFERROR(__xludf.DUMMYFUNCTION("if($F383="""","""",count(filter($S$2:$S888,$S$2:$S888=$S383,$T$2:$T888=$T383,$V$2:$V888=$V383,$W$2:$W888=$W383,$R$2:$R888=$R383)))"),"")</f>
        <v/>
      </c>
      <c r="AE383" s="18" t="str">
        <f>IFERROR(__xludf.DUMMYFUNCTION("if($F383="""","""",1+AD383-count(filter($S383:$S888,$S383:$S888=$S383,$T383:$T888=$T383,$V383:$V888=$V383,$W383:$W888=$W383,$R383:$R888=$R383)))"),"")</f>
        <v/>
      </c>
      <c r="AF383" s="18" t="str">
        <f t="shared" si="10"/>
        <v/>
      </c>
      <c r="AG383" s="18"/>
      <c r="AH383" s="18" t="str">
        <f t="shared" si="12"/>
        <v/>
      </c>
    </row>
    <row r="384">
      <c r="A384" s="29"/>
      <c r="B384" s="29"/>
      <c r="C384" s="29"/>
      <c r="D384" s="37"/>
      <c r="E384" s="29"/>
      <c r="F384" s="32"/>
      <c r="G384" s="32"/>
      <c r="H384" s="38"/>
      <c r="I384" s="32"/>
      <c r="J384" s="38"/>
      <c r="K384" s="32"/>
      <c r="L384" s="31"/>
      <c r="M384" s="38"/>
      <c r="N384" s="31"/>
      <c r="O384" s="18" t="str">
        <f t="shared" si="2"/>
        <v/>
      </c>
      <c r="P384" s="18" t="str">
        <f t="shared" si="3"/>
        <v/>
      </c>
      <c r="Q384" s="18" t="str">
        <f t="array" ref="Q384">if($F384="","",if($F384&lt;&gt;$F383,VLOOKUP($F384,{Index_Team!$A$2:$A$33,Index_Team!$D$2:$D$33},2,FALSE),Q383))</f>
        <v/>
      </c>
      <c r="R384" s="18" t="str">
        <f t="array" ref="R384">if($F384="","",if($F384&lt;&gt;$F383,VLOOKUP($F384,{Index_Team!$A$2:$A$33,Index_Team!$E$2:$E$33},2,FALSE),R383))</f>
        <v/>
      </c>
      <c r="S384" s="18" t="str">
        <f t="shared" ref="S384:T384" si="393">if($F384="","",if($F384&lt;&gt;$F383,0,V383))</f>
        <v/>
      </c>
      <c r="T384" s="18" t="str">
        <f t="shared" si="393"/>
        <v/>
      </c>
      <c r="U384" s="18" t="str">
        <f t="shared" si="5"/>
        <v/>
      </c>
      <c r="V384" s="18" t="str">
        <f t="shared" si="6"/>
        <v/>
      </c>
      <c r="W384" s="18" t="str">
        <f t="shared" si="7"/>
        <v/>
      </c>
      <c r="X384" s="18" t="str">
        <f t="shared" si="8"/>
        <v/>
      </c>
      <c r="Y384" s="18" t="str">
        <f t="shared" si="9"/>
        <v/>
      </c>
      <c r="Z384" s="18" t="str">
        <f>IFERROR(__xludf.DUMMYFUNCTION("if($F384="""","""",count(filter($S$2:$S888,$S$2:$S888=$S384,$T$2:$T888=$T384,$V$2:$V888=$V384,$W$2:$W888=$W384)))"),"")</f>
        <v/>
      </c>
      <c r="AA384" s="18" t="str">
        <f>IFERROR(__xludf.DUMMYFUNCTION("if($F384="""","""",1+Z384-count(filter($S384:$S888,$S384:$S888=$S384,$T384:$T888=$T384,$V384:$V888=$V384,$W384:$W888=$W384)))"),"")</f>
        <v/>
      </c>
      <c r="AB384" s="18" t="str">
        <f>IFERROR(__xludf.DUMMYFUNCTION("if($F384="""","""",count(filter($S$2:$S888,$S$2:$S888=$S384,$T$2:$T888=$T384,$V$2:$V888=$V384,$W$2:$W888=$W384,$Q$2:$Q888=$Q384)))"),"")</f>
        <v/>
      </c>
      <c r="AC384" s="18" t="str">
        <f>IFERROR(__xludf.DUMMYFUNCTION("if($F384="""","""",1+AB384-count(filter($S384:$S888,$S384:$S888=$S384,$T384:$T888=$T384,$V384:$V888=$V384,$W384:$W888=$W384,$Q384:$Q888=$Q384)))"),"")</f>
        <v/>
      </c>
      <c r="AD384" s="18" t="str">
        <f>IFERROR(__xludf.DUMMYFUNCTION("if($F384="""","""",count(filter($S$2:$S888,$S$2:$S888=$S384,$T$2:$T888=$T384,$V$2:$V888=$V384,$W$2:$W888=$W384,$R$2:$R888=$R384)))"),"")</f>
        <v/>
      </c>
      <c r="AE384" s="18" t="str">
        <f>IFERROR(__xludf.DUMMYFUNCTION("if($F384="""","""",1+AD384-count(filter($S384:$S888,$S384:$S888=$S384,$T384:$T888=$T384,$V384:$V888=$V384,$W384:$W888=$W384,$R384:$R888=$R384)))"),"")</f>
        <v/>
      </c>
      <c r="AF384" s="18" t="str">
        <f t="shared" si="10"/>
        <v/>
      </c>
      <c r="AG384" s="18"/>
      <c r="AH384" s="18" t="str">
        <f t="shared" si="12"/>
        <v/>
      </c>
    </row>
    <row r="385">
      <c r="A385" s="29"/>
      <c r="B385" s="29"/>
      <c r="C385" s="29"/>
      <c r="D385" s="37"/>
      <c r="E385" s="29"/>
      <c r="F385" s="32"/>
      <c r="G385" s="32"/>
      <c r="H385" s="38"/>
      <c r="I385" s="32"/>
      <c r="J385" s="38"/>
      <c r="K385" s="32"/>
      <c r="L385" s="31"/>
      <c r="M385" s="38"/>
      <c r="N385" s="31"/>
      <c r="O385" s="18" t="str">
        <f t="shared" si="2"/>
        <v/>
      </c>
      <c r="P385" s="18" t="str">
        <f t="shared" si="3"/>
        <v/>
      </c>
      <c r="Q385" s="18" t="str">
        <f t="array" ref="Q385">if($F385="","",if($F385&lt;&gt;$F384,VLOOKUP($F385,{Index_Team!$A$2:$A$33,Index_Team!$D$2:$D$33},2,FALSE),Q384))</f>
        <v/>
      </c>
      <c r="R385" s="18" t="str">
        <f t="array" ref="R385">if($F385="","",if($F385&lt;&gt;$F384,VLOOKUP($F385,{Index_Team!$A$2:$A$33,Index_Team!$E$2:$E$33},2,FALSE),R384))</f>
        <v/>
      </c>
      <c r="S385" s="18" t="str">
        <f t="shared" ref="S385:T385" si="394">if($F385="","",if($F385&lt;&gt;$F384,0,V384))</f>
        <v/>
      </c>
      <c r="T385" s="18" t="str">
        <f t="shared" si="394"/>
        <v/>
      </c>
      <c r="U385" s="18" t="str">
        <f t="shared" si="5"/>
        <v/>
      </c>
      <c r="V385" s="18" t="str">
        <f t="shared" si="6"/>
        <v/>
      </c>
      <c r="W385" s="18" t="str">
        <f t="shared" si="7"/>
        <v/>
      </c>
      <c r="X385" s="18" t="str">
        <f t="shared" si="8"/>
        <v/>
      </c>
      <c r="Y385" s="18" t="str">
        <f t="shared" si="9"/>
        <v/>
      </c>
      <c r="Z385" s="18" t="str">
        <f>IFERROR(__xludf.DUMMYFUNCTION("if($F385="""","""",count(filter($S$2:$S888,$S$2:$S888=$S385,$T$2:$T888=$T385,$V$2:$V888=$V385,$W$2:$W888=$W385)))"),"")</f>
        <v/>
      </c>
      <c r="AA385" s="18" t="str">
        <f>IFERROR(__xludf.DUMMYFUNCTION("if($F385="""","""",1+Z385-count(filter($S385:$S888,$S385:$S888=$S385,$T385:$T888=$T385,$V385:$V888=$V385,$W385:$W888=$W385)))"),"")</f>
        <v/>
      </c>
      <c r="AB385" s="18" t="str">
        <f>IFERROR(__xludf.DUMMYFUNCTION("if($F385="""","""",count(filter($S$2:$S888,$S$2:$S888=$S385,$T$2:$T888=$T385,$V$2:$V888=$V385,$W$2:$W888=$W385,$Q$2:$Q888=$Q385)))"),"")</f>
        <v/>
      </c>
      <c r="AC385" s="18" t="str">
        <f>IFERROR(__xludf.DUMMYFUNCTION("if($F385="""","""",1+AB385-count(filter($S385:$S888,$S385:$S888=$S385,$T385:$T888=$T385,$V385:$V888=$V385,$W385:$W888=$W385,$Q385:$Q888=$Q385)))"),"")</f>
        <v/>
      </c>
      <c r="AD385" s="18" t="str">
        <f>IFERROR(__xludf.DUMMYFUNCTION("if($F385="""","""",count(filter($S$2:$S888,$S$2:$S888=$S385,$T$2:$T888=$T385,$V$2:$V888=$V385,$W$2:$W888=$W385,$R$2:$R888=$R385)))"),"")</f>
        <v/>
      </c>
      <c r="AE385" s="18" t="str">
        <f>IFERROR(__xludf.DUMMYFUNCTION("if($F385="""","""",1+AD385-count(filter($S385:$S888,$S385:$S888=$S385,$T385:$T888=$T385,$V385:$V888=$V385,$W385:$W888=$W385,$R385:$R888=$R385)))"),"")</f>
        <v/>
      </c>
      <c r="AF385" s="18" t="str">
        <f t="shared" si="10"/>
        <v/>
      </c>
      <c r="AG385" s="18"/>
      <c r="AH385" s="18" t="str">
        <f t="shared" si="12"/>
        <v/>
      </c>
    </row>
    <row r="386">
      <c r="A386" s="29"/>
      <c r="B386" s="29"/>
      <c r="C386" s="29"/>
      <c r="D386" s="37"/>
      <c r="E386" s="29"/>
      <c r="F386" s="32"/>
      <c r="G386" s="32"/>
      <c r="H386" s="38"/>
      <c r="I386" s="32"/>
      <c r="J386" s="38"/>
      <c r="K386" s="32"/>
      <c r="L386" s="31"/>
      <c r="M386" s="38"/>
      <c r="N386" s="31"/>
      <c r="O386" s="18" t="str">
        <f t="shared" si="2"/>
        <v/>
      </c>
      <c r="P386" s="18" t="str">
        <f t="shared" si="3"/>
        <v/>
      </c>
      <c r="Q386" s="18" t="str">
        <f t="array" ref="Q386">if($F386="","",if($F386&lt;&gt;$F385,VLOOKUP($F386,{Index_Team!$A$2:$A$33,Index_Team!$D$2:$D$33},2,FALSE),Q385))</f>
        <v/>
      </c>
      <c r="R386" s="18" t="str">
        <f t="array" ref="R386">if($F386="","",if($F386&lt;&gt;$F385,VLOOKUP($F386,{Index_Team!$A$2:$A$33,Index_Team!$E$2:$E$33},2,FALSE),R385))</f>
        <v/>
      </c>
      <c r="S386" s="18" t="str">
        <f t="shared" ref="S386:T386" si="395">if($F386="","",if($F386&lt;&gt;$F385,0,V385))</f>
        <v/>
      </c>
      <c r="T386" s="18" t="str">
        <f t="shared" si="395"/>
        <v/>
      </c>
      <c r="U386" s="18" t="str">
        <f t="shared" si="5"/>
        <v/>
      </c>
      <c r="V386" s="18" t="str">
        <f t="shared" si="6"/>
        <v/>
      </c>
      <c r="W386" s="18" t="str">
        <f t="shared" si="7"/>
        <v/>
      </c>
      <c r="X386" s="18" t="str">
        <f t="shared" si="8"/>
        <v/>
      </c>
      <c r="Y386" s="18" t="str">
        <f t="shared" si="9"/>
        <v/>
      </c>
      <c r="Z386" s="18" t="str">
        <f>IFERROR(__xludf.DUMMYFUNCTION("if($F386="""","""",count(filter($S$2:$S888,$S$2:$S888=$S386,$T$2:$T888=$T386,$V$2:$V888=$V386,$W$2:$W888=$W386)))"),"")</f>
        <v/>
      </c>
      <c r="AA386" s="18" t="str">
        <f>IFERROR(__xludf.DUMMYFUNCTION("if($F386="""","""",1+Z386-count(filter($S386:$S888,$S386:$S888=$S386,$T386:$T888=$T386,$V386:$V888=$V386,$W386:$W888=$W386)))"),"")</f>
        <v/>
      </c>
      <c r="AB386" s="18" t="str">
        <f>IFERROR(__xludf.DUMMYFUNCTION("if($F386="""","""",count(filter($S$2:$S888,$S$2:$S888=$S386,$T$2:$T888=$T386,$V$2:$V888=$V386,$W$2:$W888=$W386,$Q$2:$Q888=$Q386)))"),"")</f>
        <v/>
      </c>
      <c r="AC386" s="18" t="str">
        <f>IFERROR(__xludf.DUMMYFUNCTION("if($F386="""","""",1+AB386-count(filter($S386:$S888,$S386:$S888=$S386,$T386:$T888=$T386,$V386:$V888=$V386,$W386:$W888=$W386,$Q386:$Q888=$Q386)))"),"")</f>
        <v/>
      </c>
      <c r="AD386" s="18" t="str">
        <f>IFERROR(__xludf.DUMMYFUNCTION("if($F386="""","""",count(filter($S$2:$S888,$S$2:$S888=$S386,$T$2:$T888=$T386,$V$2:$V888=$V386,$W$2:$W888=$W386,$R$2:$R888=$R386)))"),"")</f>
        <v/>
      </c>
      <c r="AE386" s="18" t="str">
        <f>IFERROR(__xludf.DUMMYFUNCTION("if($F386="""","""",1+AD386-count(filter($S386:$S888,$S386:$S888=$S386,$T386:$T888=$T386,$V386:$V888=$V386,$W386:$W888=$W386,$R386:$R888=$R386)))"),"")</f>
        <v/>
      </c>
      <c r="AF386" s="18" t="str">
        <f t="shared" si="10"/>
        <v/>
      </c>
      <c r="AG386" s="18"/>
      <c r="AH386" s="18" t="str">
        <f t="shared" si="12"/>
        <v/>
      </c>
    </row>
    <row r="387">
      <c r="A387" s="29"/>
      <c r="B387" s="29"/>
      <c r="C387" s="29"/>
      <c r="D387" s="37"/>
      <c r="E387" s="29"/>
      <c r="F387" s="32"/>
      <c r="G387" s="32"/>
      <c r="H387" s="38"/>
      <c r="I387" s="32"/>
      <c r="J387" s="38"/>
      <c r="K387" s="32"/>
      <c r="L387" s="31"/>
      <c r="M387" s="38"/>
      <c r="N387" s="31"/>
      <c r="O387" s="18" t="str">
        <f t="shared" si="2"/>
        <v/>
      </c>
      <c r="P387" s="18" t="str">
        <f t="shared" si="3"/>
        <v/>
      </c>
      <c r="Q387" s="18" t="str">
        <f t="array" ref="Q387">if($F387="","",if($F387&lt;&gt;$F386,VLOOKUP($F387,{Index_Team!$A$2:$A$33,Index_Team!$D$2:$D$33},2,FALSE),Q386))</f>
        <v/>
      </c>
      <c r="R387" s="18" t="str">
        <f t="array" ref="R387">if($F387="","",if($F387&lt;&gt;$F386,VLOOKUP($F387,{Index_Team!$A$2:$A$33,Index_Team!$E$2:$E$33},2,FALSE),R386))</f>
        <v/>
      </c>
      <c r="S387" s="18" t="str">
        <f t="shared" ref="S387:T387" si="396">if($F387="","",if($F387&lt;&gt;$F386,0,V386))</f>
        <v/>
      </c>
      <c r="T387" s="18" t="str">
        <f t="shared" si="396"/>
        <v/>
      </c>
      <c r="U387" s="18" t="str">
        <f t="shared" si="5"/>
        <v/>
      </c>
      <c r="V387" s="18" t="str">
        <f t="shared" si="6"/>
        <v/>
      </c>
      <c r="W387" s="18" t="str">
        <f t="shared" si="7"/>
        <v/>
      </c>
      <c r="X387" s="18" t="str">
        <f t="shared" si="8"/>
        <v/>
      </c>
      <c r="Y387" s="18" t="str">
        <f t="shared" si="9"/>
        <v/>
      </c>
      <c r="Z387" s="18" t="str">
        <f>IFERROR(__xludf.DUMMYFUNCTION("if($F387="""","""",count(filter($S$2:$S888,$S$2:$S888=$S387,$T$2:$T888=$T387,$V$2:$V888=$V387,$W$2:$W888=$W387)))"),"")</f>
        <v/>
      </c>
      <c r="AA387" s="18" t="str">
        <f>IFERROR(__xludf.DUMMYFUNCTION("if($F387="""","""",1+Z387-count(filter($S387:$S888,$S387:$S888=$S387,$T387:$T888=$T387,$V387:$V888=$V387,$W387:$W888=$W387)))"),"")</f>
        <v/>
      </c>
      <c r="AB387" s="18" t="str">
        <f>IFERROR(__xludf.DUMMYFUNCTION("if($F387="""","""",count(filter($S$2:$S888,$S$2:$S888=$S387,$T$2:$T888=$T387,$V$2:$V888=$V387,$W$2:$W888=$W387,$Q$2:$Q888=$Q387)))"),"")</f>
        <v/>
      </c>
      <c r="AC387" s="18" t="str">
        <f>IFERROR(__xludf.DUMMYFUNCTION("if($F387="""","""",1+AB387-count(filter($S387:$S888,$S387:$S888=$S387,$T387:$T888=$T387,$V387:$V888=$V387,$W387:$W888=$W387,$Q387:$Q888=$Q387)))"),"")</f>
        <v/>
      </c>
      <c r="AD387" s="18" t="str">
        <f>IFERROR(__xludf.DUMMYFUNCTION("if($F387="""","""",count(filter($S$2:$S888,$S$2:$S888=$S387,$T$2:$T888=$T387,$V$2:$V888=$V387,$W$2:$W888=$W387,$R$2:$R888=$R387)))"),"")</f>
        <v/>
      </c>
      <c r="AE387" s="18" t="str">
        <f>IFERROR(__xludf.DUMMYFUNCTION("if($F387="""","""",1+AD387-count(filter($S387:$S888,$S387:$S888=$S387,$T387:$T888=$T387,$V387:$V888=$V387,$W387:$W888=$W387,$R387:$R888=$R387)))"),"")</f>
        <v/>
      </c>
      <c r="AF387" s="18" t="str">
        <f t="shared" si="10"/>
        <v/>
      </c>
      <c r="AG387" s="18"/>
      <c r="AH387" s="18" t="str">
        <f t="shared" si="12"/>
        <v/>
      </c>
    </row>
    <row r="388">
      <c r="A388" s="29"/>
      <c r="B388" s="29"/>
      <c r="C388" s="29"/>
      <c r="D388" s="37"/>
      <c r="E388" s="29"/>
      <c r="F388" s="32"/>
      <c r="G388" s="32"/>
      <c r="H388" s="38"/>
      <c r="I388" s="32"/>
      <c r="J388" s="38"/>
      <c r="K388" s="32"/>
      <c r="L388" s="31"/>
      <c r="M388" s="38"/>
      <c r="N388" s="31"/>
      <c r="O388" s="18" t="str">
        <f t="shared" si="2"/>
        <v/>
      </c>
      <c r="P388" s="18" t="str">
        <f t="shared" si="3"/>
        <v/>
      </c>
      <c r="Q388" s="18" t="str">
        <f t="array" ref="Q388">if($F388="","",if($F388&lt;&gt;$F387,VLOOKUP($F388,{Index_Team!$A$2:$A$33,Index_Team!$D$2:$D$33},2,FALSE),Q387))</f>
        <v/>
      </c>
      <c r="R388" s="18" t="str">
        <f t="array" ref="R388">if($F388="","",if($F388&lt;&gt;$F387,VLOOKUP($F388,{Index_Team!$A$2:$A$33,Index_Team!$E$2:$E$33},2,FALSE),R387))</f>
        <v/>
      </c>
      <c r="S388" s="18" t="str">
        <f t="shared" ref="S388:T388" si="397">if($F388="","",if($F388&lt;&gt;$F387,0,V387))</f>
        <v/>
      </c>
      <c r="T388" s="18" t="str">
        <f t="shared" si="397"/>
        <v/>
      </c>
      <c r="U388" s="18" t="str">
        <f t="shared" si="5"/>
        <v/>
      </c>
      <c r="V388" s="18" t="str">
        <f t="shared" si="6"/>
        <v/>
      </c>
      <c r="W388" s="18" t="str">
        <f t="shared" si="7"/>
        <v/>
      </c>
      <c r="X388" s="18" t="str">
        <f t="shared" si="8"/>
        <v/>
      </c>
      <c r="Y388" s="18" t="str">
        <f t="shared" si="9"/>
        <v/>
      </c>
      <c r="Z388" s="18" t="str">
        <f>IFERROR(__xludf.DUMMYFUNCTION("if($F388="""","""",count(filter($S$2:$S888,$S$2:$S888=$S388,$T$2:$T888=$T388,$V$2:$V888=$V388,$W$2:$W888=$W388)))"),"")</f>
        <v/>
      </c>
      <c r="AA388" s="18" t="str">
        <f>IFERROR(__xludf.DUMMYFUNCTION("if($F388="""","""",1+Z388-count(filter($S388:$S888,$S388:$S888=$S388,$T388:$T888=$T388,$V388:$V888=$V388,$W388:$W888=$W388)))"),"")</f>
        <v/>
      </c>
      <c r="AB388" s="18" t="str">
        <f>IFERROR(__xludf.DUMMYFUNCTION("if($F388="""","""",count(filter($S$2:$S888,$S$2:$S888=$S388,$T$2:$T888=$T388,$V$2:$V888=$V388,$W$2:$W888=$W388,$Q$2:$Q888=$Q388)))"),"")</f>
        <v/>
      </c>
      <c r="AC388" s="18" t="str">
        <f>IFERROR(__xludf.DUMMYFUNCTION("if($F388="""","""",1+AB388-count(filter($S388:$S888,$S388:$S888=$S388,$T388:$T888=$T388,$V388:$V888=$V388,$W388:$W888=$W388,$Q388:$Q888=$Q388)))"),"")</f>
        <v/>
      </c>
      <c r="AD388" s="18" t="str">
        <f>IFERROR(__xludf.DUMMYFUNCTION("if($F388="""","""",count(filter($S$2:$S888,$S$2:$S888=$S388,$T$2:$T888=$T388,$V$2:$V888=$V388,$W$2:$W888=$W388,$R$2:$R888=$R388)))"),"")</f>
        <v/>
      </c>
      <c r="AE388" s="18" t="str">
        <f>IFERROR(__xludf.DUMMYFUNCTION("if($F388="""","""",1+AD388-count(filter($S388:$S888,$S388:$S888=$S388,$T388:$T888=$T388,$V388:$V888=$V388,$W388:$W888=$W388,$R388:$R888=$R388)))"),"")</f>
        <v/>
      </c>
      <c r="AF388" s="18" t="str">
        <f t="shared" si="10"/>
        <v/>
      </c>
      <c r="AG388" s="18"/>
      <c r="AH388" s="18" t="str">
        <f t="shared" si="12"/>
        <v/>
      </c>
    </row>
    <row r="389">
      <c r="A389" s="29"/>
      <c r="B389" s="29"/>
      <c r="C389" s="29"/>
      <c r="D389" s="37"/>
      <c r="E389" s="29"/>
      <c r="F389" s="32"/>
      <c r="G389" s="32"/>
      <c r="H389" s="38"/>
      <c r="I389" s="32"/>
      <c r="J389" s="38"/>
      <c r="K389" s="32"/>
      <c r="L389" s="31"/>
      <c r="M389" s="38"/>
      <c r="N389" s="31"/>
      <c r="O389" s="18" t="str">
        <f t="shared" si="2"/>
        <v/>
      </c>
      <c r="P389" s="18" t="str">
        <f t="shared" si="3"/>
        <v/>
      </c>
      <c r="Q389" s="18" t="str">
        <f t="array" ref="Q389">if($F389="","",if($F389&lt;&gt;$F388,VLOOKUP($F389,{Index_Team!$A$2:$A$33,Index_Team!$D$2:$D$33},2,FALSE),Q388))</f>
        <v/>
      </c>
      <c r="R389" s="18" t="str">
        <f t="array" ref="R389">if($F389="","",if($F389&lt;&gt;$F388,VLOOKUP($F389,{Index_Team!$A$2:$A$33,Index_Team!$E$2:$E$33},2,FALSE),R388))</f>
        <v/>
      </c>
      <c r="S389" s="18" t="str">
        <f t="shared" ref="S389:T389" si="398">if($F389="","",if($F389&lt;&gt;$F388,0,V388))</f>
        <v/>
      </c>
      <c r="T389" s="18" t="str">
        <f t="shared" si="398"/>
        <v/>
      </c>
      <c r="U389" s="18" t="str">
        <f t="shared" si="5"/>
        <v/>
      </c>
      <c r="V389" s="18" t="str">
        <f t="shared" si="6"/>
        <v/>
      </c>
      <c r="W389" s="18" t="str">
        <f t="shared" si="7"/>
        <v/>
      </c>
      <c r="X389" s="18" t="str">
        <f t="shared" si="8"/>
        <v/>
      </c>
      <c r="Y389" s="18" t="str">
        <f t="shared" si="9"/>
        <v/>
      </c>
      <c r="Z389" s="18" t="str">
        <f>IFERROR(__xludf.DUMMYFUNCTION("if($F389="""","""",count(filter($S$2:$S888,$S$2:$S888=$S389,$T$2:$T888=$T389,$V$2:$V888=$V389,$W$2:$W888=$W389)))"),"")</f>
        <v/>
      </c>
      <c r="AA389" s="18" t="str">
        <f>IFERROR(__xludf.DUMMYFUNCTION("if($F389="""","""",1+Z389-count(filter($S389:$S888,$S389:$S888=$S389,$T389:$T888=$T389,$V389:$V888=$V389,$W389:$W888=$W389)))"),"")</f>
        <v/>
      </c>
      <c r="AB389" s="18" t="str">
        <f>IFERROR(__xludf.DUMMYFUNCTION("if($F389="""","""",count(filter($S$2:$S888,$S$2:$S888=$S389,$T$2:$T888=$T389,$V$2:$V888=$V389,$W$2:$W888=$W389,$Q$2:$Q888=$Q389)))"),"")</f>
        <v/>
      </c>
      <c r="AC389" s="18" t="str">
        <f>IFERROR(__xludf.DUMMYFUNCTION("if($F389="""","""",1+AB389-count(filter($S389:$S888,$S389:$S888=$S389,$T389:$T888=$T389,$V389:$V888=$V389,$W389:$W888=$W389,$Q389:$Q888=$Q389)))"),"")</f>
        <v/>
      </c>
      <c r="AD389" s="18" t="str">
        <f>IFERROR(__xludf.DUMMYFUNCTION("if($F389="""","""",count(filter($S$2:$S888,$S$2:$S888=$S389,$T$2:$T888=$T389,$V$2:$V888=$V389,$W$2:$W888=$W389,$R$2:$R888=$R389)))"),"")</f>
        <v/>
      </c>
      <c r="AE389" s="18" t="str">
        <f>IFERROR(__xludf.DUMMYFUNCTION("if($F389="""","""",1+AD389-count(filter($S389:$S888,$S389:$S888=$S389,$T389:$T888=$T389,$V389:$V888=$V389,$W389:$W888=$W389,$R389:$R888=$R389)))"),"")</f>
        <v/>
      </c>
      <c r="AF389" s="18" t="str">
        <f t="shared" si="10"/>
        <v/>
      </c>
      <c r="AG389" s="18"/>
      <c r="AH389" s="18" t="str">
        <f t="shared" si="12"/>
        <v/>
      </c>
    </row>
    <row r="390">
      <c r="A390" s="29"/>
      <c r="B390" s="29"/>
      <c r="C390" s="29"/>
      <c r="D390" s="37"/>
      <c r="E390" s="29"/>
      <c r="F390" s="32"/>
      <c r="G390" s="32"/>
      <c r="H390" s="38"/>
      <c r="I390" s="32"/>
      <c r="J390" s="38"/>
      <c r="K390" s="32"/>
      <c r="L390" s="31"/>
      <c r="M390" s="38"/>
      <c r="N390" s="31"/>
      <c r="O390" s="18" t="str">
        <f t="shared" si="2"/>
        <v/>
      </c>
      <c r="P390" s="18" t="str">
        <f t="shared" si="3"/>
        <v/>
      </c>
      <c r="Q390" s="18" t="str">
        <f t="array" ref="Q390">if($F390="","",if($F390&lt;&gt;$F389,VLOOKUP($F390,{Index_Team!$A$2:$A$33,Index_Team!$D$2:$D$33},2,FALSE),Q389))</f>
        <v/>
      </c>
      <c r="R390" s="18" t="str">
        <f t="array" ref="R390">if($F390="","",if($F390&lt;&gt;$F389,VLOOKUP($F390,{Index_Team!$A$2:$A$33,Index_Team!$E$2:$E$33},2,FALSE),R389))</f>
        <v/>
      </c>
      <c r="S390" s="18" t="str">
        <f t="shared" ref="S390:T390" si="399">if($F390="","",if($F390&lt;&gt;$F389,0,V389))</f>
        <v/>
      </c>
      <c r="T390" s="18" t="str">
        <f t="shared" si="399"/>
        <v/>
      </c>
      <c r="U390" s="18" t="str">
        <f t="shared" si="5"/>
        <v/>
      </c>
      <c r="V390" s="18" t="str">
        <f t="shared" si="6"/>
        <v/>
      </c>
      <c r="W390" s="18" t="str">
        <f t="shared" si="7"/>
        <v/>
      </c>
      <c r="X390" s="18" t="str">
        <f t="shared" si="8"/>
        <v/>
      </c>
      <c r="Y390" s="18" t="str">
        <f t="shared" si="9"/>
        <v/>
      </c>
      <c r="Z390" s="18" t="str">
        <f>IFERROR(__xludf.DUMMYFUNCTION("if($F390="""","""",count(filter($S$2:$S888,$S$2:$S888=$S390,$T$2:$T888=$T390,$V$2:$V888=$V390,$W$2:$W888=$W390)))"),"")</f>
        <v/>
      </c>
      <c r="AA390" s="18" t="str">
        <f>IFERROR(__xludf.DUMMYFUNCTION("if($F390="""","""",1+Z390-count(filter($S390:$S888,$S390:$S888=$S390,$T390:$T888=$T390,$V390:$V888=$V390,$W390:$W888=$W390)))"),"")</f>
        <v/>
      </c>
      <c r="AB390" s="18" t="str">
        <f>IFERROR(__xludf.DUMMYFUNCTION("if($F390="""","""",count(filter($S$2:$S888,$S$2:$S888=$S390,$T$2:$T888=$T390,$V$2:$V888=$V390,$W$2:$W888=$W390,$Q$2:$Q888=$Q390)))"),"")</f>
        <v/>
      </c>
      <c r="AC390" s="18" t="str">
        <f>IFERROR(__xludf.DUMMYFUNCTION("if($F390="""","""",1+AB390-count(filter($S390:$S888,$S390:$S888=$S390,$T390:$T888=$T390,$V390:$V888=$V390,$W390:$W888=$W390,$Q390:$Q888=$Q390)))"),"")</f>
        <v/>
      </c>
      <c r="AD390" s="18" t="str">
        <f>IFERROR(__xludf.DUMMYFUNCTION("if($F390="""","""",count(filter($S$2:$S888,$S$2:$S888=$S390,$T$2:$T888=$T390,$V$2:$V888=$V390,$W$2:$W888=$W390,$R$2:$R888=$R390)))"),"")</f>
        <v/>
      </c>
      <c r="AE390" s="18" t="str">
        <f>IFERROR(__xludf.DUMMYFUNCTION("if($F390="""","""",1+AD390-count(filter($S390:$S888,$S390:$S888=$S390,$T390:$T888=$T390,$V390:$V888=$V390,$W390:$W888=$W390,$R390:$R888=$R390)))"),"")</f>
        <v/>
      </c>
      <c r="AF390" s="18" t="str">
        <f t="shared" si="10"/>
        <v/>
      </c>
      <c r="AG390" s="18"/>
      <c r="AH390" s="18" t="str">
        <f t="shared" si="12"/>
        <v/>
      </c>
    </row>
    <row r="391">
      <c r="A391" s="29"/>
      <c r="B391" s="29"/>
      <c r="C391" s="29"/>
      <c r="D391" s="37"/>
      <c r="E391" s="29"/>
      <c r="F391" s="32"/>
      <c r="G391" s="32"/>
      <c r="H391" s="38"/>
      <c r="I391" s="32"/>
      <c r="J391" s="38"/>
      <c r="K391" s="32"/>
      <c r="L391" s="31"/>
      <c r="M391" s="38"/>
      <c r="N391" s="31"/>
      <c r="O391" s="18" t="str">
        <f t="shared" si="2"/>
        <v/>
      </c>
      <c r="P391" s="18" t="str">
        <f t="shared" si="3"/>
        <v/>
      </c>
      <c r="Q391" s="18" t="str">
        <f t="array" ref="Q391">if($F391="","",if($F391&lt;&gt;$F390,VLOOKUP($F391,{Index_Team!$A$2:$A$33,Index_Team!$D$2:$D$33},2,FALSE),Q390))</f>
        <v/>
      </c>
      <c r="R391" s="18" t="str">
        <f t="array" ref="R391">if($F391="","",if($F391&lt;&gt;$F390,VLOOKUP($F391,{Index_Team!$A$2:$A$33,Index_Team!$E$2:$E$33},2,FALSE),R390))</f>
        <v/>
      </c>
      <c r="S391" s="18" t="str">
        <f t="shared" ref="S391:T391" si="400">if($F391="","",if($F391&lt;&gt;$F390,0,V390))</f>
        <v/>
      </c>
      <c r="T391" s="18" t="str">
        <f t="shared" si="400"/>
        <v/>
      </c>
      <c r="U391" s="18" t="str">
        <f t="shared" si="5"/>
        <v/>
      </c>
      <c r="V391" s="18" t="str">
        <f t="shared" si="6"/>
        <v/>
      </c>
      <c r="W391" s="18" t="str">
        <f t="shared" si="7"/>
        <v/>
      </c>
      <c r="X391" s="18" t="str">
        <f t="shared" si="8"/>
        <v/>
      </c>
      <c r="Y391" s="18" t="str">
        <f t="shared" si="9"/>
        <v/>
      </c>
      <c r="Z391" s="18" t="str">
        <f>IFERROR(__xludf.DUMMYFUNCTION("if($F391="""","""",count(filter($S$2:$S888,$S$2:$S888=$S391,$T$2:$T888=$T391,$V$2:$V888=$V391,$W$2:$W888=$W391)))"),"")</f>
        <v/>
      </c>
      <c r="AA391" s="18" t="str">
        <f>IFERROR(__xludf.DUMMYFUNCTION("if($F391="""","""",1+Z391-count(filter($S391:$S888,$S391:$S888=$S391,$T391:$T888=$T391,$V391:$V888=$V391,$W391:$W888=$W391)))"),"")</f>
        <v/>
      </c>
      <c r="AB391" s="18" t="str">
        <f>IFERROR(__xludf.DUMMYFUNCTION("if($F391="""","""",count(filter($S$2:$S888,$S$2:$S888=$S391,$T$2:$T888=$T391,$V$2:$V888=$V391,$W$2:$W888=$W391,$Q$2:$Q888=$Q391)))"),"")</f>
        <v/>
      </c>
      <c r="AC391" s="18" t="str">
        <f>IFERROR(__xludf.DUMMYFUNCTION("if($F391="""","""",1+AB391-count(filter($S391:$S888,$S391:$S888=$S391,$T391:$T888=$T391,$V391:$V888=$V391,$W391:$W888=$W391,$Q391:$Q888=$Q391)))"),"")</f>
        <v/>
      </c>
      <c r="AD391" s="18" t="str">
        <f>IFERROR(__xludf.DUMMYFUNCTION("if($F391="""","""",count(filter($S$2:$S888,$S$2:$S888=$S391,$T$2:$T888=$T391,$V$2:$V888=$V391,$W$2:$W888=$W391,$R$2:$R888=$R391)))"),"")</f>
        <v/>
      </c>
      <c r="AE391" s="18" t="str">
        <f>IFERROR(__xludf.DUMMYFUNCTION("if($F391="""","""",1+AD391-count(filter($S391:$S888,$S391:$S888=$S391,$T391:$T888=$T391,$V391:$V888=$V391,$W391:$W888=$W391,$R391:$R888=$R391)))"),"")</f>
        <v/>
      </c>
      <c r="AF391" s="18" t="str">
        <f t="shared" si="10"/>
        <v/>
      </c>
      <c r="AG391" s="18"/>
      <c r="AH391" s="18" t="str">
        <f t="shared" si="12"/>
        <v/>
      </c>
    </row>
    <row r="392">
      <c r="A392" s="29"/>
      <c r="B392" s="29"/>
      <c r="C392" s="29"/>
      <c r="D392" s="37"/>
      <c r="E392" s="29"/>
      <c r="F392" s="32"/>
      <c r="G392" s="32"/>
      <c r="H392" s="38"/>
      <c r="I392" s="32"/>
      <c r="J392" s="38"/>
      <c r="K392" s="32"/>
      <c r="L392" s="31"/>
      <c r="M392" s="38"/>
      <c r="N392" s="31"/>
      <c r="O392" s="18" t="str">
        <f t="shared" si="2"/>
        <v/>
      </c>
      <c r="P392" s="18" t="str">
        <f t="shared" si="3"/>
        <v/>
      </c>
      <c r="Q392" s="18" t="str">
        <f t="array" ref="Q392">if($F392="","",if($F392&lt;&gt;$F391,VLOOKUP($F392,{Index_Team!$A$2:$A$33,Index_Team!$D$2:$D$33},2,FALSE),Q391))</f>
        <v/>
      </c>
      <c r="R392" s="18" t="str">
        <f t="array" ref="R392">if($F392="","",if($F392&lt;&gt;$F391,VLOOKUP($F392,{Index_Team!$A$2:$A$33,Index_Team!$E$2:$E$33},2,FALSE),R391))</f>
        <v/>
      </c>
      <c r="S392" s="18" t="str">
        <f t="shared" ref="S392:T392" si="401">if($F392="","",if($F392&lt;&gt;$F391,0,V391))</f>
        <v/>
      </c>
      <c r="T392" s="18" t="str">
        <f t="shared" si="401"/>
        <v/>
      </c>
      <c r="U392" s="18" t="str">
        <f t="shared" si="5"/>
        <v/>
      </c>
      <c r="V392" s="18" t="str">
        <f t="shared" si="6"/>
        <v/>
      </c>
      <c r="W392" s="18" t="str">
        <f t="shared" si="7"/>
        <v/>
      </c>
      <c r="X392" s="18" t="str">
        <f t="shared" si="8"/>
        <v/>
      </c>
      <c r="Y392" s="18" t="str">
        <f t="shared" si="9"/>
        <v/>
      </c>
      <c r="Z392" s="18" t="str">
        <f>IFERROR(__xludf.DUMMYFUNCTION("if($F392="""","""",count(filter($S$2:$S888,$S$2:$S888=$S392,$T$2:$T888=$T392,$V$2:$V888=$V392,$W$2:$W888=$W392)))"),"")</f>
        <v/>
      </c>
      <c r="AA392" s="18" t="str">
        <f>IFERROR(__xludf.DUMMYFUNCTION("if($F392="""","""",1+Z392-count(filter($S392:$S888,$S392:$S888=$S392,$T392:$T888=$T392,$V392:$V888=$V392,$W392:$W888=$W392)))"),"")</f>
        <v/>
      </c>
      <c r="AB392" s="18" t="str">
        <f>IFERROR(__xludf.DUMMYFUNCTION("if($F392="""","""",count(filter($S$2:$S888,$S$2:$S888=$S392,$T$2:$T888=$T392,$V$2:$V888=$V392,$W$2:$W888=$W392,$Q$2:$Q888=$Q392)))"),"")</f>
        <v/>
      </c>
      <c r="AC392" s="18" t="str">
        <f>IFERROR(__xludf.DUMMYFUNCTION("if($F392="""","""",1+AB392-count(filter($S392:$S888,$S392:$S888=$S392,$T392:$T888=$T392,$V392:$V888=$V392,$W392:$W888=$W392,$Q392:$Q888=$Q392)))"),"")</f>
        <v/>
      </c>
      <c r="AD392" s="18" t="str">
        <f>IFERROR(__xludf.DUMMYFUNCTION("if($F392="""","""",count(filter($S$2:$S888,$S$2:$S888=$S392,$T$2:$T888=$T392,$V$2:$V888=$V392,$W$2:$W888=$W392,$R$2:$R888=$R392)))"),"")</f>
        <v/>
      </c>
      <c r="AE392" s="18" t="str">
        <f>IFERROR(__xludf.DUMMYFUNCTION("if($F392="""","""",1+AD392-count(filter($S392:$S888,$S392:$S888=$S392,$T392:$T888=$T392,$V392:$V888=$V392,$W392:$W888=$W392,$R392:$R888=$R392)))"),"")</f>
        <v/>
      </c>
      <c r="AF392" s="18" t="str">
        <f t="shared" si="10"/>
        <v/>
      </c>
      <c r="AG392" s="18"/>
      <c r="AH392" s="18" t="str">
        <f t="shared" si="12"/>
        <v/>
      </c>
    </row>
    <row r="393">
      <c r="A393" s="29"/>
      <c r="B393" s="29"/>
      <c r="C393" s="29"/>
      <c r="D393" s="37"/>
      <c r="E393" s="29"/>
      <c r="F393" s="32"/>
      <c r="G393" s="32"/>
      <c r="H393" s="38"/>
      <c r="I393" s="32"/>
      <c r="J393" s="38"/>
      <c r="K393" s="32"/>
      <c r="L393" s="31"/>
      <c r="M393" s="38"/>
      <c r="N393" s="31"/>
      <c r="O393" s="18" t="str">
        <f t="shared" si="2"/>
        <v/>
      </c>
      <c r="P393" s="18" t="str">
        <f t="shared" si="3"/>
        <v/>
      </c>
      <c r="Q393" s="18" t="str">
        <f t="array" ref="Q393">if($F393="","",if($F393&lt;&gt;$F392,VLOOKUP($F393,{Index_Team!$A$2:$A$33,Index_Team!$D$2:$D$33},2,FALSE),Q392))</f>
        <v/>
      </c>
      <c r="R393" s="18" t="str">
        <f t="array" ref="R393">if($F393="","",if($F393&lt;&gt;$F392,VLOOKUP($F393,{Index_Team!$A$2:$A$33,Index_Team!$E$2:$E$33},2,FALSE),R392))</f>
        <v/>
      </c>
      <c r="S393" s="18" t="str">
        <f t="shared" ref="S393:T393" si="402">if($F393="","",if($F393&lt;&gt;$F392,0,V392))</f>
        <v/>
      </c>
      <c r="T393" s="18" t="str">
        <f t="shared" si="402"/>
        <v/>
      </c>
      <c r="U393" s="18" t="str">
        <f t="shared" si="5"/>
        <v/>
      </c>
      <c r="V393" s="18" t="str">
        <f t="shared" si="6"/>
        <v/>
      </c>
      <c r="W393" s="18" t="str">
        <f t="shared" si="7"/>
        <v/>
      </c>
      <c r="X393" s="18" t="str">
        <f t="shared" si="8"/>
        <v/>
      </c>
      <c r="Y393" s="18" t="str">
        <f t="shared" si="9"/>
        <v/>
      </c>
      <c r="Z393" s="18" t="str">
        <f>IFERROR(__xludf.DUMMYFUNCTION("if($F393="""","""",count(filter($S$2:$S888,$S$2:$S888=$S393,$T$2:$T888=$T393,$V$2:$V888=$V393,$W$2:$W888=$W393)))"),"")</f>
        <v/>
      </c>
      <c r="AA393" s="18" t="str">
        <f>IFERROR(__xludf.DUMMYFUNCTION("if($F393="""","""",1+Z393-count(filter($S393:$S888,$S393:$S888=$S393,$T393:$T888=$T393,$V393:$V888=$V393,$W393:$W888=$W393)))"),"")</f>
        <v/>
      </c>
      <c r="AB393" s="18" t="str">
        <f>IFERROR(__xludf.DUMMYFUNCTION("if($F393="""","""",count(filter($S$2:$S888,$S$2:$S888=$S393,$T$2:$T888=$T393,$V$2:$V888=$V393,$W$2:$W888=$W393,$Q$2:$Q888=$Q393)))"),"")</f>
        <v/>
      </c>
      <c r="AC393" s="18" t="str">
        <f>IFERROR(__xludf.DUMMYFUNCTION("if($F393="""","""",1+AB393-count(filter($S393:$S888,$S393:$S888=$S393,$T393:$T888=$T393,$V393:$V888=$V393,$W393:$W888=$W393,$Q393:$Q888=$Q393)))"),"")</f>
        <v/>
      </c>
      <c r="AD393" s="18" t="str">
        <f>IFERROR(__xludf.DUMMYFUNCTION("if($F393="""","""",count(filter($S$2:$S888,$S$2:$S888=$S393,$T$2:$T888=$T393,$V$2:$V888=$V393,$W$2:$W888=$W393,$R$2:$R888=$R393)))"),"")</f>
        <v/>
      </c>
      <c r="AE393" s="18" t="str">
        <f>IFERROR(__xludf.DUMMYFUNCTION("if($F393="""","""",1+AD393-count(filter($S393:$S888,$S393:$S888=$S393,$T393:$T888=$T393,$V393:$V888=$V393,$W393:$W888=$W393,$R393:$R888=$R393)))"),"")</f>
        <v/>
      </c>
      <c r="AF393" s="18" t="str">
        <f t="shared" si="10"/>
        <v/>
      </c>
      <c r="AG393" s="18"/>
      <c r="AH393" s="18" t="str">
        <f t="shared" si="12"/>
        <v/>
      </c>
    </row>
    <row r="394">
      <c r="A394" s="29"/>
      <c r="B394" s="29"/>
      <c r="C394" s="29"/>
      <c r="D394" s="37"/>
      <c r="E394" s="29"/>
      <c r="F394" s="32"/>
      <c r="G394" s="32"/>
      <c r="H394" s="38"/>
      <c r="I394" s="32"/>
      <c r="J394" s="38"/>
      <c r="K394" s="32"/>
      <c r="L394" s="31"/>
      <c r="M394" s="38"/>
      <c r="N394" s="31"/>
      <c r="O394" s="18" t="str">
        <f t="shared" si="2"/>
        <v/>
      </c>
      <c r="P394" s="18" t="str">
        <f t="shared" si="3"/>
        <v/>
      </c>
      <c r="Q394" s="18" t="str">
        <f t="array" ref="Q394">if($F394="","",if($F394&lt;&gt;$F393,VLOOKUP($F394,{Index_Team!$A$2:$A$33,Index_Team!$D$2:$D$33},2,FALSE),Q393))</f>
        <v/>
      </c>
      <c r="R394" s="18" t="str">
        <f t="array" ref="R394">if($F394="","",if($F394&lt;&gt;$F393,VLOOKUP($F394,{Index_Team!$A$2:$A$33,Index_Team!$E$2:$E$33},2,FALSE),R393))</f>
        <v/>
      </c>
      <c r="S394" s="18" t="str">
        <f t="shared" ref="S394:T394" si="403">if($F394="","",if($F394&lt;&gt;$F393,0,V393))</f>
        <v/>
      </c>
      <c r="T394" s="18" t="str">
        <f t="shared" si="403"/>
        <v/>
      </c>
      <c r="U394" s="18" t="str">
        <f t="shared" si="5"/>
        <v/>
      </c>
      <c r="V394" s="18" t="str">
        <f t="shared" si="6"/>
        <v/>
      </c>
      <c r="W394" s="18" t="str">
        <f t="shared" si="7"/>
        <v/>
      </c>
      <c r="X394" s="18" t="str">
        <f t="shared" si="8"/>
        <v/>
      </c>
      <c r="Y394" s="18" t="str">
        <f t="shared" si="9"/>
        <v/>
      </c>
      <c r="Z394" s="18" t="str">
        <f>IFERROR(__xludf.DUMMYFUNCTION("if($F394="""","""",count(filter($S$2:$S888,$S$2:$S888=$S394,$T$2:$T888=$T394,$V$2:$V888=$V394,$W$2:$W888=$W394)))"),"")</f>
        <v/>
      </c>
      <c r="AA394" s="18" t="str">
        <f>IFERROR(__xludf.DUMMYFUNCTION("if($F394="""","""",1+Z394-count(filter($S394:$S888,$S394:$S888=$S394,$T394:$T888=$T394,$V394:$V888=$V394,$W394:$W888=$W394)))"),"")</f>
        <v/>
      </c>
      <c r="AB394" s="18" t="str">
        <f>IFERROR(__xludf.DUMMYFUNCTION("if($F394="""","""",count(filter($S$2:$S888,$S$2:$S888=$S394,$T$2:$T888=$T394,$V$2:$V888=$V394,$W$2:$W888=$W394,$Q$2:$Q888=$Q394)))"),"")</f>
        <v/>
      </c>
      <c r="AC394" s="18" t="str">
        <f>IFERROR(__xludf.DUMMYFUNCTION("if($F394="""","""",1+AB394-count(filter($S394:$S888,$S394:$S888=$S394,$T394:$T888=$T394,$V394:$V888=$V394,$W394:$W888=$W394,$Q394:$Q888=$Q394)))"),"")</f>
        <v/>
      </c>
      <c r="AD394" s="18" t="str">
        <f>IFERROR(__xludf.DUMMYFUNCTION("if($F394="""","""",count(filter($S$2:$S888,$S$2:$S888=$S394,$T$2:$T888=$T394,$V$2:$V888=$V394,$W$2:$W888=$W394,$R$2:$R888=$R394)))"),"")</f>
        <v/>
      </c>
      <c r="AE394" s="18" t="str">
        <f>IFERROR(__xludf.DUMMYFUNCTION("if($F394="""","""",1+AD394-count(filter($S394:$S888,$S394:$S888=$S394,$T394:$T888=$T394,$V394:$V888=$V394,$W394:$W888=$W394,$R394:$R888=$R394)))"),"")</f>
        <v/>
      </c>
      <c r="AF394" s="18" t="str">
        <f t="shared" si="10"/>
        <v/>
      </c>
      <c r="AG394" s="18"/>
      <c r="AH394" s="18" t="str">
        <f t="shared" si="12"/>
        <v/>
      </c>
    </row>
    <row r="395">
      <c r="A395" s="29"/>
      <c r="B395" s="29"/>
      <c r="C395" s="29"/>
      <c r="D395" s="37"/>
      <c r="E395" s="29"/>
      <c r="F395" s="32"/>
      <c r="G395" s="32"/>
      <c r="H395" s="38"/>
      <c r="I395" s="32"/>
      <c r="J395" s="38"/>
      <c r="K395" s="32"/>
      <c r="L395" s="31"/>
      <c r="M395" s="38"/>
      <c r="N395" s="31"/>
      <c r="O395" s="18" t="str">
        <f t="shared" si="2"/>
        <v/>
      </c>
      <c r="P395" s="18" t="str">
        <f t="shared" si="3"/>
        <v/>
      </c>
      <c r="Q395" s="18" t="str">
        <f t="array" ref="Q395">if($F395="","",if($F395&lt;&gt;$F394,VLOOKUP($F395,{Index_Team!$A$2:$A$33,Index_Team!$D$2:$D$33},2,FALSE),Q394))</f>
        <v/>
      </c>
      <c r="R395" s="18" t="str">
        <f t="array" ref="R395">if($F395="","",if($F395&lt;&gt;$F394,VLOOKUP($F395,{Index_Team!$A$2:$A$33,Index_Team!$E$2:$E$33},2,FALSE),R394))</f>
        <v/>
      </c>
      <c r="S395" s="18" t="str">
        <f t="shared" ref="S395:T395" si="404">if($F395="","",if($F395&lt;&gt;$F394,0,V394))</f>
        <v/>
      </c>
      <c r="T395" s="18" t="str">
        <f t="shared" si="404"/>
        <v/>
      </c>
      <c r="U395" s="18" t="str">
        <f t="shared" si="5"/>
        <v/>
      </c>
      <c r="V395" s="18" t="str">
        <f t="shared" si="6"/>
        <v/>
      </c>
      <c r="W395" s="18" t="str">
        <f t="shared" si="7"/>
        <v/>
      </c>
      <c r="X395" s="18" t="str">
        <f t="shared" si="8"/>
        <v/>
      </c>
      <c r="Y395" s="18" t="str">
        <f t="shared" si="9"/>
        <v/>
      </c>
      <c r="Z395" s="18" t="str">
        <f>IFERROR(__xludf.DUMMYFUNCTION("if($F395="""","""",count(filter($S$2:$S888,$S$2:$S888=$S395,$T$2:$T888=$T395,$V$2:$V888=$V395,$W$2:$W888=$W395)))"),"")</f>
        <v/>
      </c>
      <c r="AA395" s="18" t="str">
        <f>IFERROR(__xludf.DUMMYFUNCTION("if($F395="""","""",1+Z395-count(filter($S395:$S888,$S395:$S888=$S395,$T395:$T888=$T395,$V395:$V888=$V395,$W395:$W888=$W395)))"),"")</f>
        <v/>
      </c>
      <c r="AB395" s="18" t="str">
        <f>IFERROR(__xludf.DUMMYFUNCTION("if($F395="""","""",count(filter($S$2:$S888,$S$2:$S888=$S395,$T$2:$T888=$T395,$V$2:$V888=$V395,$W$2:$W888=$W395,$Q$2:$Q888=$Q395)))"),"")</f>
        <v/>
      </c>
      <c r="AC395" s="18" t="str">
        <f>IFERROR(__xludf.DUMMYFUNCTION("if($F395="""","""",1+AB395-count(filter($S395:$S888,$S395:$S888=$S395,$T395:$T888=$T395,$V395:$V888=$V395,$W395:$W888=$W395,$Q395:$Q888=$Q395)))"),"")</f>
        <v/>
      </c>
      <c r="AD395" s="18" t="str">
        <f>IFERROR(__xludf.DUMMYFUNCTION("if($F395="""","""",count(filter($S$2:$S888,$S$2:$S888=$S395,$T$2:$T888=$T395,$V$2:$V888=$V395,$W$2:$W888=$W395,$R$2:$R888=$R395)))"),"")</f>
        <v/>
      </c>
      <c r="AE395" s="18" t="str">
        <f>IFERROR(__xludf.DUMMYFUNCTION("if($F395="""","""",1+AD395-count(filter($S395:$S888,$S395:$S888=$S395,$T395:$T888=$T395,$V395:$V888=$V395,$W395:$W888=$W395,$R395:$R888=$R395)))"),"")</f>
        <v/>
      </c>
      <c r="AF395" s="18" t="str">
        <f t="shared" si="10"/>
        <v/>
      </c>
      <c r="AG395" s="18"/>
      <c r="AH395" s="18" t="str">
        <f t="shared" si="12"/>
        <v/>
      </c>
    </row>
    <row r="396">
      <c r="A396" s="29"/>
      <c r="B396" s="29"/>
      <c r="C396" s="29"/>
      <c r="D396" s="37"/>
      <c r="E396" s="29"/>
      <c r="F396" s="32"/>
      <c r="G396" s="32"/>
      <c r="H396" s="38"/>
      <c r="I396" s="32"/>
      <c r="J396" s="38"/>
      <c r="K396" s="32"/>
      <c r="L396" s="31"/>
      <c r="M396" s="38"/>
      <c r="N396" s="31"/>
      <c r="O396" s="18" t="str">
        <f t="shared" si="2"/>
        <v/>
      </c>
      <c r="P396" s="18" t="str">
        <f t="shared" si="3"/>
        <v/>
      </c>
      <c r="Q396" s="18" t="str">
        <f t="array" ref="Q396">if($F396="","",if($F396&lt;&gt;$F395,VLOOKUP($F396,{Index_Team!$A$2:$A$33,Index_Team!$D$2:$D$33},2,FALSE),Q395))</f>
        <v/>
      </c>
      <c r="R396" s="18" t="str">
        <f t="array" ref="R396">if($F396="","",if($F396&lt;&gt;$F395,VLOOKUP($F396,{Index_Team!$A$2:$A$33,Index_Team!$E$2:$E$33},2,FALSE),R395))</f>
        <v/>
      </c>
      <c r="S396" s="18" t="str">
        <f t="shared" ref="S396:T396" si="405">if($F396="","",if($F396&lt;&gt;$F395,0,V395))</f>
        <v/>
      </c>
      <c r="T396" s="18" t="str">
        <f t="shared" si="405"/>
        <v/>
      </c>
      <c r="U396" s="18" t="str">
        <f t="shared" si="5"/>
        <v/>
      </c>
      <c r="V396" s="18" t="str">
        <f t="shared" si="6"/>
        <v/>
      </c>
      <c r="W396" s="18" t="str">
        <f t="shared" si="7"/>
        <v/>
      </c>
      <c r="X396" s="18" t="str">
        <f t="shared" si="8"/>
        <v/>
      </c>
      <c r="Y396" s="18" t="str">
        <f t="shared" si="9"/>
        <v/>
      </c>
      <c r="Z396" s="18" t="str">
        <f>IFERROR(__xludf.DUMMYFUNCTION("if($F396="""","""",count(filter($S$2:$S888,$S$2:$S888=$S396,$T$2:$T888=$T396,$V$2:$V888=$V396,$W$2:$W888=$W396)))"),"")</f>
        <v/>
      </c>
      <c r="AA396" s="18" t="str">
        <f>IFERROR(__xludf.DUMMYFUNCTION("if($F396="""","""",1+Z396-count(filter($S396:$S888,$S396:$S888=$S396,$T396:$T888=$T396,$V396:$V888=$V396,$W396:$W888=$W396)))"),"")</f>
        <v/>
      </c>
      <c r="AB396" s="18" t="str">
        <f>IFERROR(__xludf.DUMMYFUNCTION("if($F396="""","""",count(filter($S$2:$S888,$S$2:$S888=$S396,$T$2:$T888=$T396,$V$2:$V888=$V396,$W$2:$W888=$W396,$Q$2:$Q888=$Q396)))"),"")</f>
        <v/>
      </c>
      <c r="AC396" s="18" t="str">
        <f>IFERROR(__xludf.DUMMYFUNCTION("if($F396="""","""",1+AB396-count(filter($S396:$S888,$S396:$S888=$S396,$T396:$T888=$T396,$V396:$V888=$V396,$W396:$W888=$W396,$Q396:$Q888=$Q396)))"),"")</f>
        <v/>
      </c>
      <c r="AD396" s="18" t="str">
        <f>IFERROR(__xludf.DUMMYFUNCTION("if($F396="""","""",count(filter($S$2:$S888,$S$2:$S888=$S396,$T$2:$T888=$T396,$V$2:$V888=$V396,$W$2:$W888=$W396,$R$2:$R888=$R396)))"),"")</f>
        <v/>
      </c>
      <c r="AE396" s="18" t="str">
        <f>IFERROR(__xludf.DUMMYFUNCTION("if($F396="""","""",1+AD396-count(filter($S396:$S888,$S396:$S888=$S396,$T396:$T888=$T396,$V396:$V888=$V396,$W396:$W888=$W396,$R396:$R888=$R396)))"),"")</f>
        <v/>
      </c>
      <c r="AF396" s="18" t="str">
        <f t="shared" si="10"/>
        <v/>
      </c>
      <c r="AG396" s="18"/>
      <c r="AH396" s="18" t="str">
        <f t="shared" si="12"/>
        <v/>
      </c>
    </row>
    <row r="397">
      <c r="A397" s="29"/>
      <c r="B397" s="29"/>
      <c r="C397" s="29"/>
      <c r="D397" s="37"/>
      <c r="E397" s="29"/>
      <c r="F397" s="32"/>
      <c r="G397" s="32"/>
      <c r="H397" s="38"/>
      <c r="I397" s="32"/>
      <c r="J397" s="38"/>
      <c r="K397" s="32"/>
      <c r="L397" s="31"/>
      <c r="M397" s="38"/>
      <c r="N397" s="31"/>
      <c r="O397" s="18" t="str">
        <f t="shared" si="2"/>
        <v/>
      </c>
      <c r="P397" s="18" t="str">
        <f t="shared" si="3"/>
        <v/>
      </c>
      <c r="Q397" s="18" t="str">
        <f t="array" ref="Q397">if($F397="","",if($F397&lt;&gt;$F396,VLOOKUP($F397,{Index_Team!$A$2:$A$33,Index_Team!$D$2:$D$33},2,FALSE),Q396))</f>
        <v/>
      </c>
      <c r="R397" s="18" t="str">
        <f t="array" ref="R397">if($F397="","",if($F397&lt;&gt;$F396,VLOOKUP($F397,{Index_Team!$A$2:$A$33,Index_Team!$E$2:$E$33},2,FALSE),R396))</f>
        <v/>
      </c>
      <c r="S397" s="18" t="str">
        <f t="shared" ref="S397:T397" si="406">if($F397="","",if($F397&lt;&gt;$F396,0,V396))</f>
        <v/>
      </c>
      <c r="T397" s="18" t="str">
        <f t="shared" si="406"/>
        <v/>
      </c>
      <c r="U397" s="18" t="str">
        <f t="shared" si="5"/>
        <v/>
      </c>
      <c r="V397" s="18" t="str">
        <f t="shared" si="6"/>
        <v/>
      </c>
      <c r="W397" s="18" t="str">
        <f t="shared" si="7"/>
        <v/>
      </c>
      <c r="X397" s="18" t="str">
        <f t="shared" si="8"/>
        <v/>
      </c>
      <c r="Y397" s="18" t="str">
        <f t="shared" si="9"/>
        <v/>
      </c>
      <c r="Z397" s="18" t="str">
        <f>IFERROR(__xludf.DUMMYFUNCTION("if($F397="""","""",count(filter($S$2:$S888,$S$2:$S888=$S397,$T$2:$T888=$T397,$V$2:$V888=$V397,$W$2:$W888=$W397)))"),"")</f>
        <v/>
      </c>
      <c r="AA397" s="18" t="str">
        <f>IFERROR(__xludf.DUMMYFUNCTION("if($F397="""","""",1+Z397-count(filter($S397:$S888,$S397:$S888=$S397,$T397:$T888=$T397,$V397:$V888=$V397,$W397:$W888=$W397)))"),"")</f>
        <v/>
      </c>
      <c r="AB397" s="18" t="str">
        <f>IFERROR(__xludf.DUMMYFUNCTION("if($F397="""","""",count(filter($S$2:$S888,$S$2:$S888=$S397,$T$2:$T888=$T397,$V$2:$V888=$V397,$W$2:$W888=$W397,$Q$2:$Q888=$Q397)))"),"")</f>
        <v/>
      </c>
      <c r="AC397" s="18" t="str">
        <f>IFERROR(__xludf.DUMMYFUNCTION("if($F397="""","""",1+AB397-count(filter($S397:$S888,$S397:$S888=$S397,$T397:$T888=$T397,$V397:$V888=$V397,$W397:$W888=$W397,$Q397:$Q888=$Q397)))"),"")</f>
        <v/>
      </c>
      <c r="AD397" s="18" t="str">
        <f>IFERROR(__xludf.DUMMYFUNCTION("if($F397="""","""",count(filter($S$2:$S888,$S$2:$S888=$S397,$T$2:$T888=$T397,$V$2:$V888=$V397,$W$2:$W888=$W397,$R$2:$R888=$R397)))"),"")</f>
        <v/>
      </c>
      <c r="AE397" s="18" t="str">
        <f>IFERROR(__xludf.DUMMYFUNCTION("if($F397="""","""",1+AD397-count(filter($S397:$S888,$S397:$S888=$S397,$T397:$T888=$T397,$V397:$V888=$V397,$W397:$W888=$W397,$R397:$R888=$R397)))"),"")</f>
        <v/>
      </c>
      <c r="AF397" s="18" t="str">
        <f t="shared" si="10"/>
        <v/>
      </c>
      <c r="AG397" s="18"/>
      <c r="AH397" s="18" t="str">
        <f t="shared" si="12"/>
        <v/>
      </c>
    </row>
    <row r="398">
      <c r="A398" s="29"/>
      <c r="B398" s="29"/>
      <c r="C398" s="29"/>
      <c r="D398" s="37"/>
      <c r="E398" s="29"/>
      <c r="F398" s="32"/>
      <c r="G398" s="32"/>
      <c r="H398" s="38"/>
      <c r="I398" s="32"/>
      <c r="J398" s="38"/>
      <c r="K398" s="32"/>
      <c r="L398" s="31"/>
      <c r="M398" s="38"/>
      <c r="N398" s="31"/>
      <c r="O398" s="18" t="str">
        <f t="shared" si="2"/>
        <v/>
      </c>
      <c r="P398" s="18" t="str">
        <f t="shared" si="3"/>
        <v/>
      </c>
      <c r="Q398" s="18" t="str">
        <f t="array" ref="Q398">if($F398="","",if($F398&lt;&gt;$F397,VLOOKUP($F398,{Index_Team!$A$2:$A$33,Index_Team!$D$2:$D$33},2,FALSE),Q397))</f>
        <v/>
      </c>
      <c r="R398" s="18" t="str">
        <f t="array" ref="R398">if($F398="","",if($F398&lt;&gt;$F397,VLOOKUP($F398,{Index_Team!$A$2:$A$33,Index_Team!$E$2:$E$33},2,FALSE),R397))</f>
        <v/>
      </c>
      <c r="S398" s="18" t="str">
        <f t="shared" ref="S398:T398" si="407">if($F398="","",if($F398&lt;&gt;$F397,0,V397))</f>
        <v/>
      </c>
      <c r="T398" s="18" t="str">
        <f t="shared" si="407"/>
        <v/>
      </c>
      <c r="U398" s="18" t="str">
        <f t="shared" si="5"/>
        <v/>
      </c>
      <c r="V398" s="18" t="str">
        <f t="shared" si="6"/>
        <v/>
      </c>
      <c r="W398" s="18" t="str">
        <f t="shared" si="7"/>
        <v/>
      </c>
      <c r="X398" s="18" t="str">
        <f t="shared" si="8"/>
        <v/>
      </c>
      <c r="Y398" s="18" t="str">
        <f t="shared" si="9"/>
        <v/>
      </c>
      <c r="Z398" s="18" t="str">
        <f>IFERROR(__xludf.DUMMYFUNCTION("if($F398="""","""",count(filter($S$2:$S888,$S$2:$S888=$S398,$T$2:$T888=$T398,$V$2:$V888=$V398,$W$2:$W888=$W398)))"),"")</f>
        <v/>
      </c>
      <c r="AA398" s="18" t="str">
        <f>IFERROR(__xludf.DUMMYFUNCTION("if($F398="""","""",1+Z398-count(filter($S398:$S888,$S398:$S888=$S398,$T398:$T888=$T398,$V398:$V888=$V398,$W398:$W888=$W398)))"),"")</f>
        <v/>
      </c>
      <c r="AB398" s="18" t="str">
        <f>IFERROR(__xludf.DUMMYFUNCTION("if($F398="""","""",count(filter($S$2:$S888,$S$2:$S888=$S398,$T$2:$T888=$T398,$V$2:$V888=$V398,$W$2:$W888=$W398,$Q$2:$Q888=$Q398)))"),"")</f>
        <v/>
      </c>
      <c r="AC398" s="18" t="str">
        <f>IFERROR(__xludf.DUMMYFUNCTION("if($F398="""","""",1+AB398-count(filter($S398:$S888,$S398:$S888=$S398,$T398:$T888=$T398,$V398:$V888=$V398,$W398:$W888=$W398,$Q398:$Q888=$Q398)))"),"")</f>
        <v/>
      </c>
      <c r="AD398" s="18" t="str">
        <f>IFERROR(__xludf.DUMMYFUNCTION("if($F398="""","""",count(filter($S$2:$S888,$S$2:$S888=$S398,$T$2:$T888=$T398,$V$2:$V888=$V398,$W$2:$W888=$W398,$R$2:$R888=$R398)))"),"")</f>
        <v/>
      </c>
      <c r="AE398" s="18" t="str">
        <f>IFERROR(__xludf.DUMMYFUNCTION("if($F398="""","""",1+AD398-count(filter($S398:$S888,$S398:$S888=$S398,$T398:$T888=$T398,$V398:$V888=$V398,$W398:$W888=$W398,$R398:$R888=$R398)))"),"")</f>
        <v/>
      </c>
      <c r="AF398" s="18" t="str">
        <f t="shared" si="10"/>
        <v/>
      </c>
      <c r="AG398" s="18"/>
      <c r="AH398" s="18" t="str">
        <f t="shared" si="12"/>
        <v/>
      </c>
    </row>
    <row r="399">
      <c r="A399" s="29"/>
      <c r="B399" s="29"/>
      <c r="C399" s="29"/>
      <c r="D399" s="37"/>
      <c r="E399" s="29"/>
      <c r="F399" s="32"/>
      <c r="G399" s="32"/>
      <c r="H399" s="38"/>
      <c r="I399" s="32"/>
      <c r="J399" s="38"/>
      <c r="K399" s="32"/>
      <c r="L399" s="31"/>
      <c r="M399" s="38"/>
      <c r="N399" s="31"/>
      <c r="O399" s="18" t="str">
        <f t="shared" si="2"/>
        <v/>
      </c>
      <c r="P399" s="18" t="str">
        <f t="shared" si="3"/>
        <v/>
      </c>
      <c r="Q399" s="18" t="str">
        <f t="array" ref="Q399">if($F399="","",if($F399&lt;&gt;$F398,VLOOKUP($F399,{Index_Team!$A$2:$A$33,Index_Team!$D$2:$D$33},2,FALSE),Q398))</f>
        <v/>
      </c>
      <c r="R399" s="18" t="str">
        <f t="array" ref="R399">if($F399="","",if($F399&lt;&gt;$F398,VLOOKUP($F399,{Index_Team!$A$2:$A$33,Index_Team!$E$2:$E$33},2,FALSE),R398))</f>
        <v/>
      </c>
      <c r="S399" s="18" t="str">
        <f t="shared" ref="S399:T399" si="408">if($F399="","",if($F399&lt;&gt;$F398,0,V398))</f>
        <v/>
      </c>
      <c r="T399" s="18" t="str">
        <f t="shared" si="408"/>
        <v/>
      </c>
      <c r="U399" s="18" t="str">
        <f t="shared" si="5"/>
        <v/>
      </c>
      <c r="V399" s="18" t="str">
        <f t="shared" si="6"/>
        <v/>
      </c>
      <c r="W399" s="18" t="str">
        <f t="shared" si="7"/>
        <v/>
      </c>
      <c r="X399" s="18" t="str">
        <f t="shared" si="8"/>
        <v/>
      </c>
      <c r="Y399" s="18" t="str">
        <f t="shared" si="9"/>
        <v/>
      </c>
      <c r="Z399" s="18" t="str">
        <f>IFERROR(__xludf.DUMMYFUNCTION("if($F399="""","""",count(filter($S$2:$S888,$S$2:$S888=$S399,$T$2:$T888=$T399,$V$2:$V888=$V399,$W$2:$W888=$W399)))"),"")</f>
        <v/>
      </c>
      <c r="AA399" s="18" t="str">
        <f>IFERROR(__xludf.DUMMYFUNCTION("if($F399="""","""",1+Z399-count(filter($S399:$S888,$S399:$S888=$S399,$T399:$T888=$T399,$V399:$V888=$V399,$W399:$W888=$W399)))"),"")</f>
        <v/>
      </c>
      <c r="AB399" s="18" t="str">
        <f>IFERROR(__xludf.DUMMYFUNCTION("if($F399="""","""",count(filter($S$2:$S888,$S$2:$S888=$S399,$T$2:$T888=$T399,$V$2:$V888=$V399,$W$2:$W888=$W399,$Q$2:$Q888=$Q399)))"),"")</f>
        <v/>
      </c>
      <c r="AC399" s="18" t="str">
        <f>IFERROR(__xludf.DUMMYFUNCTION("if($F399="""","""",1+AB399-count(filter($S399:$S888,$S399:$S888=$S399,$T399:$T888=$T399,$V399:$V888=$V399,$W399:$W888=$W399,$Q399:$Q888=$Q399)))"),"")</f>
        <v/>
      </c>
      <c r="AD399" s="18" t="str">
        <f>IFERROR(__xludf.DUMMYFUNCTION("if($F399="""","""",count(filter($S$2:$S888,$S$2:$S888=$S399,$T$2:$T888=$T399,$V$2:$V888=$V399,$W$2:$W888=$W399,$R$2:$R888=$R399)))"),"")</f>
        <v/>
      </c>
      <c r="AE399" s="18" t="str">
        <f>IFERROR(__xludf.DUMMYFUNCTION("if($F399="""","""",1+AD399-count(filter($S399:$S888,$S399:$S888=$S399,$T399:$T888=$T399,$V399:$V888=$V399,$W399:$W888=$W399,$R399:$R888=$R399)))"),"")</f>
        <v/>
      </c>
      <c r="AF399" s="18" t="str">
        <f t="shared" si="10"/>
        <v/>
      </c>
      <c r="AG399" s="18"/>
      <c r="AH399" s="18" t="str">
        <f t="shared" si="12"/>
        <v/>
      </c>
    </row>
    <row r="400">
      <c r="A400" s="29"/>
      <c r="B400" s="29"/>
      <c r="C400" s="29"/>
      <c r="D400" s="37"/>
      <c r="E400" s="29"/>
      <c r="F400" s="32"/>
      <c r="G400" s="32"/>
      <c r="H400" s="38"/>
      <c r="I400" s="32"/>
      <c r="J400" s="38"/>
      <c r="K400" s="32"/>
      <c r="L400" s="31"/>
      <c r="M400" s="38"/>
      <c r="N400" s="31"/>
      <c r="O400" s="18" t="str">
        <f t="shared" si="2"/>
        <v/>
      </c>
      <c r="P400" s="18" t="str">
        <f t="shared" si="3"/>
        <v/>
      </c>
      <c r="Q400" s="18" t="str">
        <f t="array" ref="Q400">if($F400="","",if($F400&lt;&gt;$F399,VLOOKUP($F400,{Index_Team!$A$2:$A$33,Index_Team!$D$2:$D$33},2,FALSE),Q399))</f>
        <v/>
      </c>
      <c r="R400" s="18" t="str">
        <f t="array" ref="R400">if($F400="","",if($F400&lt;&gt;$F399,VLOOKUP($F400,{Index_Team!$A$2:$A$33,Index_Team!$E$2:$E$33},2,FALSE),R399))</f>
        <v/>
      </c>
      <c r="S400" s="18" t="str">
        <f t="shared" ref="S400:T400" si="409">if($F400="","",if($F400&lt;&gt;$F399,0,V399))</f>
        <v/>
      </c>
      <c r="T400" s="18" t="str">
        <f t="shared" si="409"/>
        <v/>
      </c>
      <c r="U400" s="18" t="str">
        <f t="shared" si="5"/>
        <v/>
      </c>
      <c r="V400" s="18" t="str">
        <f t="shared" si="6"/>
        <v/>
      </c>
      <c r="W400" s="18" t="str">
        <f t="shared" si="7"/>
        <v/>
      </c>
      <c r="X400" s="18" t="str">
        <f t="shared" si="8"/>
        <v/>
      </c>
      <c r="Y400" s="18" t="str">
        <f t="shared" si="9"/>
        <v/>
      </c>
      <c r="Z400" s="18" t="str">
        <f>IFERROR(__xludf.DUMMYFUNCTION("if($F400="""","""",count(filter($S$2:$S888,$S$2:$S888=$S400,$T$2:$T888=$T400,$V$2:$V888=$V400,$W$2:$W888=$W400)))"),"")</f>
        <v/>
      </c>
      <c r="AA400" s="18" t="str">
        <f>IFERROR(__xludf.DUMMYFUNCTION("if($F400="""","""",1+Z400-count(filter($S400:$S888,$S400:$S888=$S400,$T400:$T888=$T400,$V400:$V888=$V400,$W400:$W888=$W400)))"),"")</f>
        <v/>
      </c>
      <c r="AB400" s="18" t="str">
        <f>IFERROR(__xludf.DUMMYFUNCTION("if($F400="""","""",count(filter($S$2:$S888,$S$2:$S888=$S400,$T$2:$T888=$T400,$V$2:$V888=$V400,$W$2:$W888=$W400,$Q$2:$Q888=$Q400)))"),"")</f>
        <v/>
      </c>
      <c r="AC400" s="18" t="str">
        <f>IFERROR(__xludf.DUMMYFUNCTION("if($F400="""","""",1+AB400-count(filter($S400:$S888,$S400:$S888=$S400,$T400:$T888=$T400,$V400:$V888=$V400,$W400:$W888=$W400,$Q400:$Q888=$Q400)))"),"")</f>
        <v/>
      </c>
      <c r="AD400" s="18" t="str">
        <f>IFERROR(__xludf.DUMMYFUNCTION("if($F400="""","""",count(filter($S$2:$S888,$S$2:$S888=$S400,$T$2:$T888=$T400,$V$2:$V888=$V400,$W$2:$W888=$W400,$R$2:$R888=$R400)))"),"")</f>
        <v/>
      </c>
      <c r="AE400" s="18" t="str">
        <f>IFERROR(__xludf.DUMMYFUNCTION("if($F400="""","""",1+AD400-count(filter($S400:$S888,$S400:$S888=$S400,$T400:$T888=$T400,$V400:$V888=$V400,$W400:$W888=$W400,$R400:$R888=$R400)))"),"")</f>
        <v/>
      </c>
      <c r="AF400" s="18" t="str">
        <f t="shared" si="10"/>
        <v/>
      </c>
      <c r="AG400" s="18"/>
      <c r="AH400" s="18" t="str">
        <f t="shared" si="12"/>
        <v/>
      </c>
    </row>
    <row r="401">
      <c r="A401" s="29"/>
      <c r="B401" s="29"/>
      <c r="C401" s="29"/>
      <c r="D401" s="37"/>
      <c r="E401" s="29"/>
      <c r="F401" s="32"/>
      <c r="G401" s="32"/>
      <c r="H401" s="38"/>
      <c r="I401" s="32"/>
      <c r="J401" s="38"/>
      <c r="K401" s="32"/>
      <c r="L401" s="31"/>
      <c r="M401" s="38"/>
      <c r="N401" s="31"/>
      <c r="O401" s="18" t="str">
        <f t="shared" si="2"/>
        <v/>
      </c>
      <c r="P401" s="18" t="str">
        <f t="shared" si="3"/>
        <v/>
      </c>
      <c r="Q401" s="18" t="str">
        <f t="array" ref="Q401">if($F401="","",if($F401&lt;&gt;$F400,VLOOKUP($F401,{Index_Team!$A$2:$A$33,Index_Team!$D$2:$D$33},2,FALSE),Q400))</f>
        <v/>
      </c>
      <c r="R401" s="18" t="str">
        <f t="array" ref="R401">if($F401="","",if($F401&lt;&gt;$F400,VLOOKUP($F401,{Index_Team!$A$2:$A$33,Index_Team!$E$2:$E$33},2,FALSE),R400))</f>
        <v/>
      </c>
      <c r="S401" s="18" t="str">
        <f t="shared" ref="S401:T401" si="410">if($F401="","",if($F401&lt;&gt;$F400,0,V400))</f>
        <v/>
      </c>
      <c r="T401" s="18" t="str">
        <f t="shared" si="410"/>
        <v/>
      </c>
      <c r="U401" s="18" t="str">
        <f t="shared" si="5"/>
        <v/>
      </c>
      <c r="V401" s="18" t="str">
        <f t="shared" si="6"/>
        <v/>
      </c>
      <c r="W401" s="18" t="str">
        <f t="shared" si="7"/>
        <v/>
      </c>
      <c r="X401" s="18" t="str">
        <f t="shared" si="8"/>
        <v/>
      </c>
      <c r="Y401" s="18" t="str">
        <f t="shared" si="9"/>
        <v/>
      </c>
      <c r="Z401" s="18" t="str">
        <f>IFERROR(__xludf.DUMMYFUNCTION("if($F401="""","""",count(filter($S$2:$S888,$S$2:$S888=$S401,$T$2:$T888=$T401,$V$2:$V888=$V401,$W$2:$W888=$W401)))"),"")</f>
        <v/>
      </c>
      <c r="AA401" s="18" t="str">
        <f>IFERROR(__xludf.DUMMYFUNCTION("if($F401="""","""",1+Z401-count(filter($S401:$S888,$S401:$S888=$S401,$T401:$T888=$T401,$V401:$V888=$V401,$W401:$W888=$W401)))"),"")</f>
        <v/>
      </c>
      <c r="AB401" s="18" t="str">
        <f>IFERROR(__xludf.DUMMYFUNCTION("if($F401="""","""",count(filter($S$2:$S888,$S$2:$S888=$S401,$T$2:$T888=$T401,$V$2:$V888=$V401,$W$2:$W888=$W401,$Q$2:$Q888=$Q401)))"),"")</f>
        <v/>
      </c>
      <c r="AC401" s="18" t="str">
        <f>IFERROR(__xludf.DUMMYFUNCTION("if($F401="""","""",1+AB401-count(filter($S401:$S888,$S401:$S888=$S401,$T401:$T888=$T401,$V401:$V888=$V401,$W401:$W888=$W401,$Q401:$Q888=$Q401)))"),"")</f>
        <v/>
      </c>
      <c r="AD401" s="18" t="str">
        <f>IFERROR(__xludf.DUMMYFUNCTION("if($F401="""","""",count(filter($S$2:$S888,$S$2:$S888=$S401,$T$2:$T888=$T401,$V$2:$V888=$V401,$W$2:$W888=$W401,$R$2:$R888=$R401)))"),"")</f>
        <v/>
      </c>
      <c r="AE401" s="18" t="str">
        <f>IFERROR(__xludf.DUMMYFUNCTION("if($F401="""","""",1+AD401-count(filter($S401:$S888,$S401:$S888=$S401,$T401:$T888=$T401,$V401:$V888=$V401,$W401:$W888=$W401,$R401:$R888=$R401)))"),"")</f>
        <v/>
      </c>
      <c r="AF401" s="18" t="str">
        <f t="shared" si="10"/>
        <v/>
      </c>
      <c r="AG401" s="18"/>
      <c r="AH401" s="18" t="str">
        <f t="shared" si="12"/>
        <v/>
      </c>
    </row>
    <row r="402">
      <c r="A402" s="29"/>
      <c r="B402" s="29"/>
      <c r="C402" s="29"/>
      <c r="D402" s="37"/>
      <c r="E402" s="29"/>
      <c r="F402" s="32"/>
      <c r="G402" s="32"/>
      <c r="H402" s="38"/>
      <c r="I402" s="32"/>
      <c r="J402" s="38"/>
      <c r="K402" s="32"/>
      <c r="L402" s="31"/>
      <c r="M402" s="38"/>
      <c r="N402" s="31"/>
      <c r="O402" s="18" t="str">
        <f t="shared" si="2"/>
        <v/>
      </c>
      <c r="P402" s="18" t="str">
        <f t="shared" si="3"/>
        <v/>
      </c>
      <c r="Q402" s="18" t="str">
        <f t="array" ref="Q402">if($F402="","",if($F402&lt;&gt;$F401,VLOOKUP($F402,{Index_Team!$A$2:$A$33,Index_Team!$D$2:$D$33},2,FALSE),Q401))</f>
        <v/>
      </c>
      <c r="R402" s="18" t="str">
        <f t="array" ref="R402">if($F402="","",if($F402&lt;&gt;$F401,VLOOKUP($F402,{Index_Team!$A$2:$A$33,Index_Team!$E$2:$E$33},2,FALSE),R401))</f>
        <v/>
      </c>
      <c r="S402" s="18" t="str">
        <f t="shared" ref="S402:T402" si="411">if($F402="","",if($F402&lt;&gt;$F401,0,V401))</f>
        <v/>
      </c>
      <c r="T402" s="18" t="str">
        <f t="shared" si="411"/>
        <v/>
      </c>
      <c r="U402" s="18" t="str">
        <f t="shared" si="5"/>
        <v/>
      </c>
      <c r="V402" s="18" t="str">
        <f t="shared" si="6"/>
        <v/>
      </c>
      <c r="W402" s="18" t="str">
        <f t="shared" si="7"/>
        <v/>
      </c>
      <c r="X402" s="18" t="str">
        <f t="shared" si="8"/>
        <v/>
      </c>
      <c r="Y402" s="18" t="str">
        <f t="shared" si="9"/>
        <v/>
      </c>
      <c r="Z402" s="18" t="str">
        <f>IFERROR(__xludf.DUMMYFUNCTION("if($F402="""","""",count(filter($S$2:$S888,$S$2:$S888=$S402,$T$2:$T888=$T402,$V$2:$V888=$V402,$W$2:$W888=$W402)))"),"")</f>
        <v/>
      </c>
      <c r="AA402" s="18" t="str">
        <f>IFERROR(__xludf.DUMMYFUNCTION("if($F402="""","""",1+Z402-count(filter($S402:$S888,$S402:$S888=$S402,$T402:$T888=$T402,$V402:$V888=$V402,$W402:$W888=$W402)))"),"")</f>
        <v/>
      </c>
      <c r="AB402" s="18" t="str">
        <f>IFERROR(__xludf.DUMMYFUNCTION("if($F402="""","""",count(filter($S$2:$S888,$S$2:$S888=$S402,$T$2:$T888=$T402,$V$2:$V888=$V402,$W$2:$W888=$W402,$Q$2:$Q888=$Q402)))"),"")</f>
        <v/>
      </c>
      <c r="AC402" s="18" t="str">
        <f>IFERROR(__xludf.DUMMYFUNCTION("if($F402="""","""",1+AB402-count(filter($S402:$S888,$S402:$S888=$S402,$T402:$T888=$T402,$V402:$V888=$V402,$W402:$W888=$W402,$Q402:$Q888=$Q402)))"),"")</f>
        <v/>
      </c>
      <c r="AD402" s="18" t="str">
        <f>IFERROR(__xludf.DUMMYFUNCTION("if($F402="""","""",count(filter($S$2:$S888,$S$2:$S888=$S402,$T$2:$T888=$T402,$V$2:$V888=$V402,$W$2:$W888=$W402,$R$2:$R888=$R402)))"),"")</f>
        <v/>
      </c>
      <c r="AE402" s="18" t="str">
        <f>IFERROR(__xludf.DUMMYFUNCTION("if($F402="""","""",1+AD402-count(filter($S402:$S888,$S402:$S888=$S402,$T402:$T888=$T402,$V402:$V888=$V402,$W402:$W888=$W402,$R402:$R888=$R402)))"),"")</f>
        <v/>
      </c>
      <c r="AF402" s="18" t="str">
        <f t="shared" si="10"/>
        <v/>
      </c>
      <c r="AG402" s="18"/>
      <c r="AH402" s="18" t="str">
        <f t="shared" si="12"/>
        <v/>
      </c>
    </row>
    <row r="403">
      <c r="A403" s="29"/>
      <c r="B403" s="29"/>
      <c r="C403" s="29"/>
      <c r="D403" s="37"/>
      <c r="E403" s="29"/>
      <c r="F403" s="32"/>
      <c r="G403" s="32"/>
      <c r="H403" s="38"/>
      <c r="I403" s="32"/>
      <c r="J403" s="38"/>
      <c r="K403" s="32"/>
      <c r="L403" s="31"/>
      <c r="M403" s="38"/>
      <c r="N403" s="31"/>
      <c r="O403" s="18" t="str">
        <f t="shared" si="2"/>
        <v/>
      </c>
      <c r="P403" s="18" t="str">
        <f t="shared" si="3"/>
        <v/>
      </c>
      <c r="Q403" s="18" t="str">
        <f t="array" ref="Q403">if($F403="","",if($F403&lt;&gt;$F402,VLOOKUP($F403,{Index_Team!$A$2:$A$33,Index_Team!$D$2:$D$33},2,FALSE),Q402))</f>
        <v/>
      </c>
      <c r="R403" s="18" t="str">
        <f t="array" ref="R403">if($F403="","",if($F403&lt;&gt;$F402,VLOOKUP($F403,{Index_Team!$A$2:$A$33,Index_Team!$E$2:$E$33},2,FALSE),R402))</f>
        <v/>
      </c>
      <c r="S403" s="18" t="str">
        <f t="shared" ref="S403:T403" si="412">if($F403="","",if($F403&lt;&gt;$F402,0,V402))</f>
        <v/>
      </c>
      <c r="T403" s="18" t="str">
        <f t="shared" si="412"/>
        <v/>
      </c>
      <c r="U403" s="18" t="str">
        <f t="shared" si="5"/>
        <v/>
      </c>
      <c r="V403" s="18" t="str">
        <f t="shared" si="6"/>
        <v/>
      </c>
      <c r="W403" s="18" t="str">
        <f t="shared" si="7"/>
        <v/>
      </c>
      <c r="X403" s="18" t="str">
        <f t="shared" si="8"/>
        <v/>
      </c>
      <c r="Y403" s="18" t="str">
        <f t="shared" si="9"/>
        <v/>
      </c>
      <c r="Z403" s="18" t="str">
        <f>IFERROR(__xludf.DUMMYFUNCTION("if($F403="""","""",count(filter($S$2:$S888,$S$2:$S888=$S403,$T$2:$T888=$T403,$V$2:$V888=$V403,$W$2:$W888=$W403)))"),"")</f>
        <v/>
      </c>
      <c r="AA403" s="18" t="str">
        <f>IFERROR(__xludf.DUMMYFUNCTION("if($F403="""","""",1+Z403-count(filter($S403:$S888,$S403:$S888=$S403,$T403:$T888=$T403,$V403:$V888=$V403,$W403:$W888=$W403)))"),"")</f>
        <v/>
      </c>
      <c r="AB403" s="18" t="str">
        <f>IFERROR(__xludf.DUMMYFUNCTION("if($F403="""","""",count(filter($S$2:$S888,$S$2:$S888=$S403,$T$2:$T888=$T403,$V$2:$V888=$V403,$W$2:$W888=$W403,$Q$2:$Q888=$Q403)))"),"")</f>
        <v/>
      </c>
      <c r="AC403" s="18" t="str">
        <f>IFERROR(__xludf.DUMMYFUNCTION("if($F403="""","""",1+AB403-count(filter($S403:$S888,$S403:$S888=$S403,$T403:$T888=$T403,$V403:$V888=$V403,$W403:$W888=$W403,$Q403:$Q888=$Q403)))"),"")</f>
        <v/>
      </c>
      <c r="AD403" s="18" t="str">
        <f>IFERROR(__xludf.DUMMYFUNCTION("if($F403="""","""",count(filter($S$2:$S888,$S$2:$S888=$S403,$T$2:$T888=$T403,$V$2:$V888=$V403,$W$2:$W888=$W403,$R$2:$R888=$R403)))"),"")</f>
        <v/>
      </c>
      <c r="AE403" s="18" t="str">
        <f>IFERROR(__xludf.DUMMYFUNCTION("if($F403="""","""",1+AD403-count(filter($S403:$S888,$S403:$S888=$S403,$T403:$T888=$T403,$V403:$V888=$V403,$W403:$W888=$W403,$R403:$R888=$R403)))"),"")</f>
        <v/>
      </c>
      <c r="AF403" s="18" t="str">
        <f t="shared" si="10"/>
        <v/>
      </c>
      <c r="AG403" s="18"/>
      <c r="AH403" s="18" t="str">
        <f t="shared" si="12"/>
        <v/>
      </c>
    </row>
    <row r="404">
      <c r="A404" s="29"/>
      <c r="B404" s="29"/>
      <c r="C404" s="29"/>
      <c r="D404" s="37"/>
      <c r="E404" s="29"/>
      <c r="F404" s="32"/>
      <c r="G404" s="32"/>
      <c r="H404" s="38"/>
      <c r="I404" s="32"/>
      <c r="J404" s="38"/>
      <c r="K404" s="32"/>
      <c r="L404" s="31"/>
      <c r="M404" s="38"/>
      <c r="N404" s="31"/>
      <c r="O404" s="18" t="str">
        <f t="shared" si="2"/>
        <v/>
      </c>
      <c r="P404" s="18" t="str">
        <f t="shared" si="3"/>
        <v/>
      </c>
      <c r="Q404" s="18" t="str">
        <f t="array" ref="Q404">if($F404="","",if($F404&lt;&gt;$F403,VLOOKUP($F404,{Index_Team!$A$2:$A$33,Index_Team!$D$2:$D$33},2,FALSE),Q403))</f>
        <v/>
      </c>
      <c r="R404" s="18" t="str">
        <f t="array" ref="R404">if($F404="","",if($F404&lt;&gt;$F403,VLOOKUP($F404,{Index_Team!$A$2:$A$33,Index_Team!$E$2:$E$33},2,FALSE),R403))</f>
        <v/>
      </c>
      <c r="S404" s="18" t="str">
        <f t="shared" ref="S404:T404" si="413">if($F404="","",if($F404&lt;&gt;$F403,0,V403))</f>
        <v/>
      </c>
      <c r="T404" s="18" t="str">
        <f t="shared" si="413"/>
        <v/>
      </c>
      <c r="U404" s="18" t="str">
        <f t="shared" si="5"/>
        <v/>
      </c>
      <c r="V404" s="18" t="str">
        <f t="shared" si="6"/>
        <v/>
      </c>
      <c r="W404" s="18" t="str">
        <f t="shared" si="7"/>
        <v/>
      </c>
      <c r="X404" s="18" t="str">
        <f t="shared" si="8"/>
        <v/>
      </c>
      <c r="Y404" s="18" t="str">
        <f t="shared" si="9"/>
        <v/>
      </c>
      <c r="Z404" s="18" t="str">
        <f>IFERROR(__xludf.DUMMYFUNCTION("if($F404="""","""",count(filter($S$2:$S888,$S$2:$S888=$S404,$T$2:$T888=$T404,$V$2:$V888=$V404,$W$2:$W888=$W404)))"),"")</f>
        <v/>
      </c>
      <c r="AA404" s="18" t="str">
        <f>IFERROR(__xludf.DUMMYFUNCTION("if($F404="""","""",1+Z404-count(filter($S404:$S888,$S404:$S888=$S404,$T404:$T888=$T404,$V404:$V888=$V404,$W404:$W888=$W404)))"),"")</f>
        <v/>
      </c>
      <c r="AB404" s="18" t="str">
        <f>IFERROR(__xludf.DUMMYFUNCTION("if($F404="""","""",count(filter($S$2:$S888,$S$2:$S888=$S404,$T$2:$T888=$T404,$V$2:$V888=$V404,$W$2:$W888=$W404,$Q$2:$Q888=$Q404)))"),"")</f>
        <v/>
      </c>
      <c r="AC404" s="18" t="str">
        <f>IFERROR(__xludf.DUMMYFUNCTION("if($F404="""","""",1+AB404-count(filter($S404:$S888,$S404:$S888=$S404,$T404:$T888=$T404,$V404:$V888=$V404,$W404:$W888=$W404,$Q404:$Q888=$Q404)))"),"")</f>
        <v/>
      </c>
      <c r="AD404" s="18" t="str">
        <f>IFERROR(__xludf.DUMMYFUNCTION("if($F404="""","""",count(filter($S$2:$S888,$S$2:$S888=$S404,$T$2:$T888=$T404,$V$2:$V888=$V404,$W$2:$W888=$W404,$R$2:$R888=$R404)))"),"")</f>
        <v/>
      </c>
      <c r="AE404" s="18" t="str">
        <f>IFERROR(__xludf.DUMMYFUNCTION("if($F404="""","""",1+AD404-count(filter($S404:$S888,$S404:$S888=$S404,$T404:$T888=$T404,$V404:$V888=$V404,$W404:$W888=$W404,$R404:$R888=$R404)))"),"")</f>
        <v/>
      </c>
      <c r="AF404" s="18" t="str">
        <f t="shared" si="10"/>
        <v/>
      </c>
      <c r="AG404" s="18"/>
      <c r="AH404" s="18" t="str">
        <f t="shared" si="12"/>
        <v/>
      </c>
    </row>
    <row r="405">
      <c r="A405" s="29"/>
      <c r="B405" s="29"/>
      <c r="C405" s="29"/>
      <c r="D405" s="37"/>
      <c r="E405" s="29"/>
      <c r="F405" s="32"/>
      <c r="G405" s="32"/>
      <c r="H405" s="38"/>
      <c r="I405" s="32"/>
      <c r="J405" s="38"/>
      <c r="K405" s="32"/>
      <c r="L405" s="31"/>
      <c r="M405" s="38"/>
      <c r="N405" s="31"/>
      <c r="O405" s="18" t="str">
        <f t="shared" si="2"/>
        <v/>
      </c>
      <c r="P405" s="18" t="str">
        <f t="shared" si="3"/>
        <v/>
      </c>
      <c r="Q405" s="18" t="str">
        <f t="array" ref="Q405">if($F405="","",if($F405&lt;&gt;$F404,VLOOKUP($F405,{Index_Team!$A$2:$A$33,Index_Team!$D$2:$D$33},2,FALSE),Q404))</f>
        <v/>
      </c>
      <c r="R405" s="18" t="str">
        <f t="array" ref="R405">if($F405="","",if($F405&lt;&gt;$F404,VLOOKUP($F405,{Index_Team!$A$2:$A$33,Index_Team!$E$2:$E$33},2,FALSE),R404))</f>
        <v/>
      </c>
      <c r="S405" s="18" t="str">
        <f t="shared" ref="S405:T405" si="414">if($F405="","",if($F405&lt;&gt;$F404,0,V404))</f>
        <v/>
      </c>
      <c r="T405" s="18" t="str">
        <f t="shared" si="414"/>
        <v/>
      </c>
      <c r="U405" s="18" t="str">
        <f t="shared" si="5"/>
        <v/>
      </c>
      <c r="V405" s="18" t="str">
        <f t="shared" si="6"/>
        <v/>
      </c>
      <c r="W405" s="18" t="str">
        <f t="shared" si="7"/>
        <v/>
      </c>
      <c r="X405" s="18" t="str">
        <f t="shared" si="8"/>
        <v/>
      </c>
      <c r="Y405" s="18" t="str">
        <f t="shared" si="9"/>
        <v/>
      </c>
      <c r="Z405" s="18" t="str">
        <f>IFERROR(__xludf.DUMMYFUNCTION("if($F405="""","""",count(filter($S$2:$S888,$S$2:$S888=$S405,$T$2:$T888=$T405,$V$2:$V888=$V405,$W$2:$W888=$W405)))"),"")</f>
        <v/>
      </c>
      <c r="AA405" s="18" t="str">
        <f>IFERROR(__xludf.DUMMYFUNCTION("if($F405="""","""",1+Z405-count(filter($S405:$S888,$S405:$S888=$S405,$T405:$T888=$T405,$V405:$V888=$V405,$W405:$W888=$W405)))"),"")</f>
        <v/>
      </c>
      <c r="AB405" s="18" t="str">
        <f>IFERROR(__xludf.DUMMYFUNCTION("if($F405="""","""",count(filter($S$2:$S888,$S$2:$S888=$S405,$T$2:$T888=$T405,$V$2:$V888=$V405,$W$2:$W888=$W405,$Q$2:$Q888=$Q405)))"),"")</f>
        <v/>
      </c>
      <c r="AC405" s="18" t="str">
        <f>IFERROR(__xludf.DUMMYFUNCTION("if($F405="""","""",1+AB405-count(filter($S405:$S888,$S405:$S888=$S405,$T405:$T888=$T405,$V405:$V888=$V405,$W405:$W888=$W405,$Q405:$Q888=$Q405)))"),"")</f>
        <v/>
      </c>
      <c r="AD405" s="18" t="str">
        <f>IFERROR(__xludf.DUMMYFUNCTION("if($F405="""","""",count(filter($S$2:$S888,$S$2:$S888=$S405,$T$2:$T888=$T405,$V$2:$V888=$V405,$W$2:$W888=$W405,$R$2:$R888=$R405)))"),"")</f>
        <v/>
      </c>
      <c r="AE405" s="18" t="str">
        <f>IFERROR(__xludf.DUMMYFUNCTION("if($F405="""","""",1+AD405-count(filter($S405:$S888,$S405:$S888=$S405,$T405:$T888=$T405,$V405:$V888=$V405,$W405:$W888=$W405,$R405:$R888=$R405)))"),"")</f>
        <v/>
      </c>
      <c r="AF405" s="18" t="str">
        <f t="shared" si="10"/>
        <v/>
      </c>
      <c r="AG405" s="18"/>
      <c r="AH405" s="18" t="str">
        <f t="shared" si="12"/>
        <v/>
      </c>
    </row>
    <row r="406">
      <c r="A406" s="29"/>
      <c r="B406" s="29"/>
      <c r="C406" s="29"/>
      <c r="D406" s="37"/>
      <c r="E406" s="29"/>
      <c r="F406" s="32"/>
      <c r="G406" s="32"/>
      <c r="H406" s="38"/>
      <c r="I406" s="32"/>
      <c r="J406" s="38"/>
      <c r="K406" s="32"/>
      <c r="L406" s="31"/>
      <c r="M406" s="38"/>
      <c r="N406" s="31"/>
      <c r="O406" s="18" t="str">
        <f t="shared" si="2"/>
        <v/>
      </c>
      <c r="P406" s="18" t="str">
        <f t="shared" si="3"/>
        <v/>
      </c>
      <c r="Q406" s="18" t="str">
        <f t="array" ref="Q406">if($F406="","",if($F406&lt;&gt;$F405,VLOOKUP($F406,{Index_Team!$A$2:$A$33,Index_Team!$D$2:$D$33},2,FALSE),Q405))</f>
        <v/>
      </c>
      <c r="R406" s="18" t="str">
        <f t="array" ref="R406">if($F406="","",if($F406&lt;&gt;$F405,VLOOKUP($F406,{Index_Team!$A$2:$A$33,Index_Team!$E$2:$E$33},2,FALSE),R405))</f>
        <v/>
      </c>
      <c r="S406" s="18" t="str">
        <f t="shared" ref="S406:T406" si="415">if($F406="","",if($F406&lt;&gt;$F405,0,V405))</f>
        <v/>
      </c>
      <c r="T406" s="18" t="str">
        <f t="shared" si="415"/>
        <v/>
      </c>
      <c r="U406" s="18" t="str">
        <f t="shared" si="5"/>
        <v/>
      </c>
      <c r="V406" s="18" t="str">
        <f t="shared" si="6"/>
        <v/>
      </c>
      <c r="W406" s="18" t="str">
        <f t="shared" si="7"/>
        <v/>
      </c>
      <c r="X406" s="18" t="str">
        <f t="shared" si="8"/>
        <v/>
      </c>
      <c r="Y406" s="18" t="str">
        <f t="shared" si="9"/>
        <v/>
      </c>
      <c r="Z406" s="18" t="str">
        <f>IFERROR(__xludf.DUMMYFUNCTION("if($F406="""","""",count(filter($S$2:$S888,$S$2:$S888=$S406,$T$2:$T888=$T406,$V$2:$V888=$V406,$W$2:$W888=$W406)))"),"")</f>
        <v/>
      </c>
      <c r="AA406" s="18" t="str">
        <f>IFERROR(__xludf.DUMMYFUNCTION("if($F406="""","""",1+Z406-count(filter($S406:$S888,$S406:$S888=$S406,$T406:$T888=$T406,$V406:$V888=$V406,$W406:$W888=$W406)))"),"")</f>
        <v/>
      </c>
      <c r="AB406" s="18" t="str">
        <f>IFERROR(__xludf.DUMMYFUNCTION("if($F406="""","""",count(filter($S$2:$S888,$S$2:$S888=$S406,$T$2:$T888=$T406,$V$2:$V888=$V406,$W$2:$W888=$W406,$Q$2:$Q888=$Q406)))"),"")</f>
        <v/>
      </c>
      <c r="AC406" s="18" t="str">
        <f>IFERROR(__xludf.DUMMYFUNCTION("if($F406="""","""",1+AB406-count(filter($S406:$S888,$S406:$S888=$S406,$T406:$T888=$T406,$V406:$V888=$V406,$W406:$W888=$W406,$Q406:$Q888=$Q406)))"),"")</f>
        <v/>
      </c>
      <c r="AD406" s="18" t="str">
        <f>IFERROR(__xludf.DUMMYFUNCTION("if($F406="""","""",count(filter($S$2:$S888,$S$2:$S888=$S406,$T$2:$T888=$T406,$V$2:$V888=$V406,$W$2:$W888=$W406,$R$2:$R888=$R406)))"),"")</f>
        <v/>
      </c>
      <c r="AE406" s="18" t="str">
        <f>IFERROR(__xludf.DUMMYFUNCTION("if($F406="""","""",1+AD406-count(filter($S406:$S888,$S406:$S888=$S406,$T406:$T888=$T406,$V406:$V888=$V406,$W406:$W888=$W406,$R406:$R888=$R406)))"),"")</f>
        <v/>
      </c>
      <c r="AF406" s="18" t="str">
        <f t="shared" si="10"/>
        <v/>
      </c>
      <c r="AG406" s="18"/>
      <c r="AH406" s="18" t="str">
        <f t="shared" si="12"/>
        <v/>
      </c>
    </row>
    <row r="407">
      <c r="A407" s="29"/>
      <c r="B407" s="29"/>
      <c r="C407" s="29"/>
      <c r="D407" s="37"/>
      <c r="E407" s="29"/>
      <c r="F407" s="32"/>
      <c r="G407" s="32"/>
      <c r="H407" s="38"/>
      <c r="I407" s="32"/>
      <c r="J407" s="38"/>
      <c r="K407" s="32"/>
      <c r="L407" s="31"/>
      <c r="M407" s="38"/>
      <c r="N407" s="31"/>
      <c r="O407" s="18" t="str">
        <f t="shared" si="2"/>
        <v/>
      </c>
      <c r="P407" s="18" t="str">
        <f t="shared" si="3"/>
        <v/>
      </c>
      <c r="Q407" s="18" t="str">
        <f t="array" ref="Q407">if($F407="","",if($F407&lt;&gt;$F406,VLOOKUP($F407,{Index_Team!$A$2:$A$33,Index_Team!$D$2:$D$33},2,FALSE),Q406))</f>
        <v/>
      </c>
      <c r="R407" s="18" t="str">
        <f t="array" ref="R407">if($F407="","",if($F407&lt;&gt;$F406,VLOOKUP($F407,{Index_Team!$A$2:$A$33,Index_Team!$E$2:$E$33},2,FALSE),R406))</f>
        <v/>
      </c>
      <c r="S407" s="18" t="str">
        <f t="shared" ref="S407:T407" si="416">if($F407="","",if($F407&lt;&gt;$F406,0,V406))</f>
        <v/>
      </c>
      <c r="T407" s="18" t="str">
        <f t="shared" si="416"/>
        <v/>
      </c>
      <c r="U407" s="18" t="str">
        <f t="shared" si="5"/>
        <v/>
      </c>
      <c r="V407" s="18" t="str">
        <f t="shared" si="6"/>
        <v/>
      </c>
      <c r="W407" s="18" t="str">
        <f t="shared" si="7"/>
        <v/>
      </c>
      <c r="X407" s="18" t="str">
        <f t="shared" si="8"/>
        <v/>
      </c>
      <c r="Y407" s="18" t="str">
        <f t="shared" si="9"/>
        <v/>
      </c>
      <c r="Z407" s="18" t="str">
        <f>IFERROR(__xludf.DUMMYFUNCTION("if($F407="""","""",count(filter($S$2:$S888,$S$2:$S888=$S407,$T$2:$T888=$T407,$V$2:$V888=$V407,$W$2:$W888=$W407)))"),"")</f>
        <v/>
      </c>
      <c r="AA407" s="18" t="str">
        <f>IFERROR(__xludf.DUMMYFUNCTION("if($F407="""","""",1+Z407-count(filter($S407:$S888,$S407:$S888=$S407,$T407:$T888=$T407,$V407:$V888=$V407,$W407:$W888=$W407)))"),"")</f>
        <v/>
      </c>
      <c r="AB407" s="18" t="str">
        <f>IFERROR(__xludf.DUMMYFUNCTION("if($F407="""","""",count(filter($S$2:$S888,$S$2:$S888=$S407,$T$2:$T888=$T407,$V$2:$V888=$V407,$W$2:$W888=$W407,$Q$2:$Q888=$Q407)))"),"")</f>
        <v/>
      </c>
      <c r="AC407" s="18" t="str">
        <f>IFERROR(__xludf.DUMMYFUNCTION("if($F407="""","""",1+AB407-count(filter($S407:$S888,$S407:$S888=$S407,$T407:$T888=$T407,$V407:$V888=$V407,$W407:$W888=$W407,$Q407:$Q888=$Q407)))"),"")</f>
        <v/>
      </c>
      <c r="AD407" s="18" t="str">
        <f>IFERROR(__xludf.DUMMYFUNCTION("if($F407="""","""",count(filter($S$2:$S888,$S$2:$S888=$S407,$T$2:$T888=$T407,$V$2:$V888=$V407,$W$2:$W888=$W407,$R$2:$R888=$R407)))"),"")</f>
        <v/>
      </c>
      <c r="AE407" s="18" t="str">
        <f>IFERROR(__xludf.DUMMYFUNCTION("if($F407="""","""",1+AD407-count(filter($S407:$S888,$S407:$S888=$S407,$T407:$T888=$T407,$V407:$V888=$V407,$W407:$W888=$W407,$R407:$R888=$R407)))"),"")</f>
        <v/>
      </c>
      <c r="AF407" s="18" t="str">
        <f t="shared" si="10"/>
        <v/>
      </c>
      <c r="AG407" s="18"/>
      <c r="AH407" s="18" t="str">
        <f t="shared" si="12"/>
        <v/>
      </c>
    </row>
    <row r="408">
      <c r="A408" s="29"/>
      <c r="B408" s="29"/>
      <c r="C408" s="29"/>
      <c r="D408" s="37"/>
      <c r="E408" s="29"/>
      <c r="F408" s="32"/>
      <c r="G408" s="32"/>
      <c r="H408" s="38"/>
      <c r="I408" s="32"/>
      <c r="J408" s="38"/>
      <c r="K408" s="32"/>
      <c r="L408" s="31"/>
      <c r="M408" s="38"/>
      <c r="N408" s="31"/>
      <c r="O408" s="18" t="str">
        <f t="shared" si="2"/>
        <v/>
      </c>
      <c r="P408" s="18" t="str">
        <f t="shared" si="3"/>
        <v/>
      </c>
      <c r="Q408" s="18" t="str">
        <f t="array" ref="Q408">if($F408="","",if($F408&lt;&gt;$F407,VLOOKUP($F408,{Index_Team!$A$2:$A$33,Index_Team!$D$2:$D$33},2,FALSE),Q407))</f>
        <v/>
      </c>
      <c r="R408" s="18" t="str">
        <f t="array" ref="R408">if($F408="","",if($F408&lt;&gt;$F407,VLOOKUP($F408,{Index_Team!$A$2:$A$33,Index_Team!$E$2:$E$33},2,FALSE),R407))</f>
        <v/>
      </c>
      <c r="S408" s="18" t="str">
        <f t="shared" ref="S408:T408" si="417">if($F408="","",if($F408&lt;&gt;$F407,0,V407))</f>
        <v/>
      </c>
      <c r="T408" s="18" t="str">
        <f t="shared" si="417"/>
        <v/>
      </c>
      <c r="U408" s="18" t="str">
        <f t="shared" si="5"/>
        <v/>
      </c>
      <c r="V408" s="18" t="str">
        <f t="shared" si="6"/>
        <v/>
      </c>
      <c r="W408" s="18" t="str">
        <f t="shared" si="7"/>
        <v/>
      </c>
      <c r="X408" s="18" t="str">
        <f t="shared" si="8"/>
        <v/>
      </c>
      <c r="Y408" s="18" t="str">
        <f t="shared" si="9"/>
        <v/>
      </c>
      <c r="Z408" s="18" t="str">
        <f>IFERROR(__xludf.DUMMYFUNCTION("if($F408="""","""",count(filter($S$2:$S888,$S$2:$S888=$S408,$T$2:$T888=$T408,$V$2:$V888=$V408,$W$2:$W888=$W408)))"),"")</f>
        <v/>
      </c>
      <c r="AA408" s="18" t="str">
        <f>IFERROR(__xludf.DUMMYFUNCTION("if($F408="""","""",1+Z408-count(filter($S408:$S888,$S408:$S888=$S408,$T408:$T888=$T408,$V408:$V888=$V408,$W408:$W888=$W408)))"),"")</f>
        <v/>
      </c>
      <c r="AB408" s="18" t="str">
        <f>IFERROR(__xludf.DUMMYFUNCTION("if($F408="""","""",count(filter($S$2:$S888,$S$2:$S888=$S408,$T$2:$T888=$T408,$V$2:$V888=$V408,$W$2:$W888=$W408,$Q$2:$Q888=$Q408)))"),"")</f>
        <v/>
      </c>
      <c r="AC408" s="18" t="str">
        <f>IFERROR(__xludf.DUMMYFUNCTION("if($F408="""","""",1+AB408-count(filter($S408:$S888,$S408:$S888=$S408,$T408:$T888=$T408,$V408:$V888=$V408,$W408:$W888=$W408,$Q408:$Q888=$Q408)))"),"")</f>
        <v/>
      </c>
      <c r="AD408" s="18" t="str">
        <f>IFERROR(__xludf.DUMMYFUNCTION("if($F408="""","""",count(filter($S$2:$S888,$S$2:$S888=$S408,$T$2:$T888=$T408,$V$2:$V888=$V408,$W$2:$W888=$W408,$R$2:$R888=$R408)))"),"")</f>
        <v/>
      </c>
      <c r="AE408" s="18" t="str">
        <f>IFERROR(__xludf.DUMMYFUNCTION("if($F408="""","""",1+AD408-count(filter($S408:$S888,$S408:$S888=$S408,$T408:$T888=$T408,$V408:$V888=$V408,$W408:$W888=$W408,$R408:$R888=$R408)))"),"")</f>
        <v/>
      </c>
      <c r="AF408" s="18" t="str">
        <f t="shared" si="10"/>
        <v/>
      </c>
      <c r="AG408" s="18"/>
      <c r="AH408" s="18" t="str">
        <f t="shared" si="12"/>
        <v/>
      </c>
    </row>
    <row r="409">
      <c r="A409" s="29"/>
      <c r="B409" s="29"/>
      <c r="C409" s="29"/>
      <c r="D409" s="37"/>
      <c r="E409" s="29"/>
      <c r="F409" s="32"/>
      <c r="G409" s="32"/>
      <c r="H409" s="38"/>
      <c r="I409" s="32"/>
      <c r="J409" s="38"/>
      <c r="K409" s="32"/>
      <c r="L409" s="31"/>
      <c r="M409" s="38"/>
      <c r="N409" s="31"/>
      <c r="O409" s="18" t="str">
        <f t="shared" si="2"/>
        <v/>
      </c>
      <c r="P409" s="18" t="str">
        <f t="shared" si="3"/>
        <v/>
      </c>
      <c r="Q409" s="18" t="str">
        <f t="array" ref="Q409">if($F409="","",if($F409&lt;&gt;$F408,VLOOKUP($F409,{Index_Team!$A$2:$A$33,Index_Team!$D$2:$D$33},2,FALSE),Q408))</f>
        <v/>
      </c>
      <c r="R409" s="18" t="str">
        <f t="array" ref="R409">if($F409="","",if($F409&lt;&gt;$F408,VLOOKUP($F409,{Index_Team!$A$2:$A$33,Index_Team!$E$2:$E$33},2,FALSE),R408))</f>
        <v/>
      </c>
      <c r="S409" s="18" t="str">
        <f t="shared" ref="S409:T409" si="418">if($F409="","",if($F409&lt;&gt;$F408,0,V408))</f>
        <v/>
      </c>
      <c r="T409" s="18" t="str">
        <f t="shared" si="418"/>
        <v/>
      </c>
      <c r="U409" s="18" t="str">
        <f t="shared" si="5"/>
        <v/>
      </c>
      <c r="V409" s="18" t="str">
        <f t="shared" si="6"/>
        <v/>
      </c>
      <c r="W409" s="18" t="str">
        <f t="shared" si="7"/>
        <v/>
      </c>
      <c r="X409" s="18" t="str">
        <f t="shared" si="8"/>
        <v/>
      </c>
      <c r="Y409" s="18" t="str">
        <f t="shared" si="9"/>
        <v/>
      </c>
      <c r="Z409" s="18" t="str">
        <f>IFERROR(__xludf.DUMMYFUNCTION("if($F409="""","""",count(filter($S$2:$S888,$S$2:$S888=$S409,$T$2:$T888=$T409,$V$2:$V888=$V409,$W$2:$W888=$W409)))"),"")</f>
        <v/>
      </c>
      <c r="AA409" s="18" t="str">
        <f>IFERROR(__xludf.DUMMYFUNCTION("if($F409="""","""",1+Z409-count(filter($S409:$S888,$S409:$S888=$S409,$T409:$T888=$T409,$V409:$V888=$V409,$W409:$W888=$W409)))"),"")</f>
        <v/>
      </c>
      <c r="AB409" s="18" t="str">
        <f>IFERROR(__xludf.DUMMYFUNCTION("if($F409="""","""",count(filter($S$2:$S888,$S$2:$S888=$S409,$T$2:$T888=$T409,$V$2:$V888=$V409,$W$2:$W888=$W409,$Q$2:$Q888=$Q409)))"),"")</f>
        <v/>
      </c>
      <c r="AC409" s="18" t="str">
        <f>IFERROR(__xludf.DUMMYFUNCTION("if($F409="""","""",1+AB409-count(filter($S409:$S888,$S409:$S888=$S409,$T409:$T888=$T409,$V409:$V888=$V409,$W409:$W888=$W409,$Q409:$Q888=$Q409)))"),"")</f>
        <v/>
      </c>
      <c r="AD409" s="18" t="str">
        <f>IFERROR(__xludf.DUMMYFUNCTION("if($F409="""","""",count(filter($S$2:$S888,$S$2:$S888=$S409,$T$2:$T888=$T409,$V$2:$V888=$V409,$W$2:$W888=$W409,$R$2:$R888=$R409)))"),"")</f>
        <v/>
      </c>
      <c r="AE409" s="18" t="str">
        <f>IFERROR(__xludf.DUMMYFUNCTION("if($F409="""","""",1+AD409-count(filter($S409:$S888,$S409:$S888=$S409,$T409:$T888=$T409,$V409:$V888=$V409,$W409:$W888=$W409,$R409:$R888=$R409)))"),"")</f>
        <v/>
      </c>
      <c r="AF409" s="18" t="str">
        <f t="shared" si="10"/>
        <v/>
      </c>
      <c r="AG409" s="18"/>
      <c r="AH409" s="18" t="str">
        <f t="shared" si="12"/>
        <v/>
      </c>
    </row>
    <row r="410">
      <c r="A410" s="29"/>
      <c r="B410" s="29"/>
      <c r="C410" s="29"/>
      <c r="D410" s="37"/>
      <c r="E410" s="29"/>
      <c r="F410" s="32"/>
      <c r="G410" s="32"/>
      <c r="H410" s="38"/>
      <c r="I410" s="32"/>
      <c r="J410" s="38"/>
      <c r="K410" s="32"/>
      <c r="L410" s="31"/>
      <c r="M410" s="38"/>
      <c r="N410" s="31"/>
      <c r="O410" s="18" t="str">
        <f t="shared" si="2"/>
        <v/>
      </c>
      <c r="P410" s="18" t="str">
        <f t="shared" si="3"/>
        <v/>
      </c>
      <c r="Q410" s="18" t="str">
        <f t="array" ref="Q410">if($F410="","",if($F410&lt;&gt;$F409,VLOOKUP($F410,{Index_Team!$A$2:$A$33,Index_Team!$D$2:$D$33},2,FALSE),Q409))</f>
        <v/>
      </c>
      <c r="R410" s="18" t="str">
        <f t="array" ref="R410">if($F410="","",if($F410&lt;&gt;$F409,VLOOKUP($F410,{Index_Team!$A$2:$A$33,Index_Team!$E$2:$E$33},2,FALSE),R409))</f>
        <v/>
      </c>
      <c r="S410" s="18" t="str">
        <f t="shared" ref="S410:T410" si="419">if($F410="","",if($F410&lt;&gt;$F409,0,V409))</f>
        <v/>
      </c>
      <c r="T410" s="18" t="str">
        <f t="shared" si="419"/>
        <v/>
      </c>
      <c r="U410" s="18" t="str">
        <f t="shared" si="5"/>
        <v/>
      </c>
      <c r="V410" s="18" t="str">
        <f t="shared" si="6"/>
        <v/>
      </c>
      <c r="W410" s="18" t="str">
        <f t="shared" si="7"/>
        <v/>
      </c>
      <c r="X410" s="18" t="str">
        <f t="shared" si="8"/>
        <v/>
      </c>
      <c r="Y410" s="18" t="str">
        <f t="shared" si="9"/>
        <v/>
      </c>
      <c r="Z410" s="18" t="str">
        <f>IFERROR(__xludf.DUMMYFUNCTION("if($F410="""","""",count(filter($S$2:$S888,$S$2:$S888=$S410,$T$2:$T888=$T410,$V$2:$V888=$V410,$W$2:$W888=$W410)))"),"")</f>
        <v/>
      </c>
      <c r="AA410" s="18" t="str">
        <f>IFERROR(__xludf.DUMMYFUNCTION("if($F410="""","""",1+Z410-count(filter($S410:$S888,$S410:$S888=$S410,$T410:$T888=$T410,$V410:$V888=$V410,$W410:$W888=$W410)))"),"")</f>
        <v/>
      </c>
      <c r="AB410" s="18" t="str">
        <f>IFERROR(__xludf.DUMMYFUNCTION("if($F410="""","""",count(filter($S$2:$S888,$S$2:$S888=$S410,$T$2:$T888=$T410,$V$2:$V888=$V410,$W$2:$W888=$W410,$Q$2:$Q888=$Q410)))"),"")</f>
        <v/>
      </c>
      <c r="AC410" s="18" t="str">
        <f>IFERROR(__xludf.DUMMYFUNCTION("if($F410="""","""",1+AB410-count(filter($S410:$S888,$S410:$S888=$S410,$T410:$T888=$T410,$V410:$V888=$V410,$W410:$W888=$W410,$Q410:$Q888=$Q410)))"),"")</f>
        <v/>
      </c>
      <c r="AD410" s="18" t="str">
        <f>IFERROR(__xludf.DUMMYFUNCTION("if($F410="""","""",count(filter($S$2:$S888,$S$2:$S888=$S410,$T$2:$T888=$T410,$V$2:$V888=$V410,$W$2:$W888=$W410,$R$2:$R888=$R410)))"),"")</f>
        <v/>
      </c>
      <c r="AE410" s="18" t="str">
        <f>IFERROR(__xludf.DUMMYFUNCTION("if($F410="""","""",1+AD410-count(filter($S410:$S888,$S410:$S888=$S410,$T410:$T888=$T410,$V410:$V888=$V410,$W410:$W888=$W410,$R410:$R888=$R410)))"),"")</f>
        <v/>
      </c>
      <c r="AF410" s="18" t="str">
        <f t="shared" si="10"/>
        <v/>
      </c>
      <c r="AG410" s="18"/>
      <c r="AH410" s="18" t="str">
        <f t="shared" si="12"/>
        <v/>
      </c>
    </row>
    <row r="411">
      <c r="A411" s="29"/>
      <c r="B411" s="29"/>
      <c r="C411" s="29"/>
      <c r="D411" s="37"/>
      <c r="E411" s="29"/>
      <c r="F411" s="32"/>
      <c r="G411" s="32"/>
      <c r="H411" s="38"/>
      <c r="I411" s="32"/>
      <c r="J411" s="38"/>
      <c r="K411" s="32"/>
      <c r="L411" s="31"/>
      <c r="M411" s="38"/>
      <c r="N411" s="31"/>
      <c r="O411" s="18" t="str">
        <f t="shared" si="2"/>
        <v/>
      </c>
      <c r="P411" s="18" t="str">
        <f t="shared" si="3"/>
        <v/>
      </c>
      <c r="Q411" s="18" t="str">
        <f t="array" ref="Q411">if($F411="","",if($F411&lt;&gt;$F410,VLOOKUP($F411,{Index_Team!$A$2:$A$33,Index_Team!$D$2:$D$33},2,FALSE),Q410))</f>
        <v/>
      </c>
      <c r="R411" s="18" t="str">
        <f t="array" ref="R411">if($F411="","",if($F411&lt;&gt;$F410,VLOOKUP($F411,{Index_Team!$A$2:$A$33,Index_Team!$E$2:$E$33},2,FALSE),R410))</f>
        <v/>
      </c>
      <c r="S411" s="18" t="str">
        <f t="shared" ref="S411:T411" si="420">if($F411="","",if($F411&lt;&gt;$F410,0,V410))</f>
        <v/>
      </c>
      <c r="T411" s="18" t="str">
        <f t="shared" si="420"/>
        <v/>
      </c>
      <c r="U411" s="18" t="str">
        <f t="shared" si="5"/>
        <v/>
      </c>
      <c r="V411" s="18" t="str">
        <f t="shared" si="6"/>
        <v/>
      </c>
      <c r="W411" s="18" t="str">
        <f t="shared" si="7"/>
        <v/>
      </c>
      <c r="X411" s="18" t="str">
        <f t="shared" si="8"/>
        <v/>
      </c>
      <c r="Y411" s="18" t="str">
        <f t="shared" si="9"/>
        <v/>
      </c>
      <c r="Z411" s="18" t="str">
        <f>IFERROR(__xludf.DUMMYFUNCTION("if($F411="""","""",count(filter($S$2:$S888,$S$2:$S888=$S411,$T$2:$T888=$T411,$V$2:$V888=$V411,$W$2:$W888=$W411)))"),"")</f>
        <v/>
      </c>
      <c r="AA411" s="18" t="str">
        <f>IFERROR(__xludf.DUMMYFUNCTION("if($F411="""","""",1+Z411-count(filter($S411:$S888,$S411:$S888=$S411,$T411:$T888=$T411,$V411:$V888=$V411,$W411:$W888=$W411)))"),"")</f>
        <v/>
      </c>
      <c r="AB411" s="18" t="str">
        <f>IFERROR(__xludf.DUMMYFUNCTION("if($F411="""","""",count(filter($S$2:$S888,$S$2:$S888=$S411,$T$2:$T888=$T411,$V$2:$V888=$V411,$W$2:$W888=$W411,$Q$2:$Q888=$Q411)))"),"")</f>
        <v/>
      </c>
      <c r="AC411" s="18" t="str">
        <f>IFERROR(__xludf.DUMMYFUNCTION("if($F411="""","""",1+AB411-count(filter($S411:$S888,$S411:$S888=$S411,$T411:$T888=$T411,$V411:$V888=$V411,$W411:$W888=$W411,$Q411:$Q888=$Q411)))"),"")</f>
        <v/>
      </c>
      <c r="AD411" s="18" t="str">
        <f>IFERROR(__xludf.DUMMYFUNCTION("if($F411="""","""",count(filter($S$2:$S888,$S$2:$S888=$S411,$T$2:$T888=$T411,$V$2:$V888=$V411,$W$2:$W888=$W411,$R$2:$R888=$R411)))"),"")</f>
        <v/>
      </c>
      <c r="AE411" s="18" t="str">
        <f>IFERROR(__xludf.DUMMYFUNCTION("if($F411="""","""",1+AD411-count(filter($S411:$S888,$S411:$S888=$S411,$T411:$T888=$T411,$V411:$V888=$V411,$W411:$W888=$W411,$R411:$R888=$R411)))"),"")</f>
        <v/>
      </c>
      <c r="AF411" s="18" t="str">
        <f t="shared" si="10"/>
        <v/>
      </c>
      <c r="AG411" s="18"/>
      <c r="AH411" s="18" t="str">
        <f t="shared" si="12"/>
        <v/>
      </c>
    </row>
    <row r="412">
      <c r="A412" s="29"/>
      <c r="B412" s="29"/>
      <c r="C412" s="29"/>
      <c r="D412" s="37"/>
      <c r="E412" s="29"/>
      <c r="F412" s="32"/>
      <c r="G412" s="32"/>
      <c r="H412" s="38"/>
      <c r="I412" s="32"/>
      <c r="J412" s="38"/>
      <c r="K412" s="32"/>
      <c r="L412" s="31"/>
      <c r="M412" s="38"/>
      <c r="N412" s="31"/>
      <c r="O412" s="18" t="str">
        <f t="shared" si="2"/>
        <v/>
      </c>
      <c r="P412" s="18" t="str">
        <f t="shared" si="3"/>
        <v/>
      </c>
      <c r="Q412" s="18" t="str">
        <f t="array" ref="Q412">if($F412="","",if($F412&lt;&gt;$F411,VLOOKUP($F412,{Index_Team!$A$2:$A$33,Index_Team!$D$2:$D$33},2,FALSE),Q411))</f>
        <v/>
      </c>
      <c r="R412" s="18" t="str">
        <f t="array" ref="R412">if($F412="","",if($F412&lt;&gt;$F411,VLOOKUP($F412,{Index_Team!$A$2:$A$33,Index_Team!$E$2:$E$33},2,FALSE),R411))</f>
        <v/>
      </c>
      <c r="S412" s="18" t="str">
        <f t="shared" ref="S412:T412" si="421">if($F412="","",if($F412&lt;&gt;$F411,0,V411))</f>
        <v/>
      </c>
      <c r="T412" s="18" t="str">
        <f t="shared" si="421"/>
        <v/>
      </c>
      <c r="U412" s="18" t="str">
        <f t="shared" si="5"/>
        <v/>
      </c>
      <c r="V412" s="18" t="str">
        <f t="shared" si="6"/>
        <v/>
      </c>
      <c r="W412" s="18" t="str">
        <f t="shared" si="7"/>
        <v/>
      </c>
      <c r="X412" s="18" t="str">
        <f t="shared" si="8"/>
        <v/>
      </c>
      <c r="Y412" s="18" t="str">
        <f t="shared" si="9"/>
        <v/>
      </c>
      <c r="Z412" s="18" t="str">
        <f>IFERROR(__xludf.DUMMYFUNCTION("if($F412="""","""",count(filter($S$2:$S888,$S$2:$S888=$S412,$T$2:$T888=$T412,$V$2:$V888=$V412,$W$2:$W888=$W412)))"),"")</f>
        <v/>
      </c>
      <c r="AA412" s="18" t="str">
        <f>IFERROR(__xludf.DUMMYFUNCTION("if($F412="""","""",1+Z412-count(filter($S412:$S888,$S412:$S888=$S412,$T412:$T888=$T412,$V412:$V888=$V412,$W412:$W888=$W412)))"),"")</f>
        <v/>
      </c>
      <c r="AB412" s="18" t="str">
        <f>IFERROR(__xludf.DUMMYFUNCTION("if($F412="""","""",count(filter($S$2:$S888,$S$2:$S888=$S412,$T$2:$T888=$T412,$V$2:$V888=$V412,$W$2:$W888=$W412,$Q$2:$Q888=$Q412)))"),"")</f>
        <v/>
      </c>
      <c r="AC412" s="18" t="str">
        <f>IFERROR(__xludf.DUMMYFUNCTION("if($F412="""","""",1+AB412-count(filter($S412:$S888,$S412:$S888=$S412,$T412:$T888=$T412,$V412:$V888=$V412,$W412:$W888=$W412,$Q412:$Q888=$Q412)))"),"")</f>
        <v/>
      </c>
      <c r="AD412" s="18" t="str">
        <f>IFERROR(__xludf.DUMMYFUNCTION("if($F412="""","""",count(filter($S$2:$S888,$S$2:$S888=$S412,$T$2:$T888=$T412,$V$2:$V888=$V412,$W$2:$W888=$W412,$R$2:$R888=$R412)))"),"")</f>
        <v/>
      </c>
      <c r="AE412" s="18" t="str">
        <f>IFERROR(__xludf.DUMMYFUNCTION("if($F412="""","""",1+AD412-count(filter($S412:$S888,$S412:$S888=$S412,$T412:$T888=$T412,$V412:$V888=$V412,$W412:$W888=$W412,$R412:$R888=$R412)))"),"")</f>
        <v/>
      </c>
      <c r="AF412" s="18" t="str">
        <f t="shared" si="10"/>
        <v/>
      </c>
      <c r="AG412" s="18"/>
      <c r="AH412" s="18" t="str">
        <f t="shared" si="12"/>
        <v/>
      </c>
    </row>
    <row r="413">
      <c r="A413" s="29"/>
      <c r="B413" s="29"/>
      <c r="C413" s="29"/>
      <c r="D413" s="37"/>
      <c r="E413" s="29"/>
      <c r="F413" s="32"/>
      <c r="G413" s="32"/>
      <c r="H413" s="38"/>
      <c r="I413" s="32"/>
      <c r="J413" s="38"/>
      <c r="K413" s="32"/>
      <c r="L413" s="31"/>
      <c r="M413" s="38"/>
      <c r="N413" s="31"/>
      <c r="O413" s="18" t="str">
        <f t="shared" si="2"/>
        <v/>
      </c>
      <c r="P413" s="18" t="str">
        <f t="shared" si="3"/>
        <v/>
      </c>
      <c r="Q413" s="18" t="str">
        <f t="array" ref="Q413">if($F413="","",if($F413&lt;&gt;$F412,VLOOKUP($F413,{Index_Team!$A$2:$A$33,Index_Team!$D$2:$D$33},2,FALSE),Q412))</f>
        <v/>
      </c>
      <c r="R413" s="18" t="str">
        <f t="array" ref="R413">if($F413="","",if($F413&lt;&gt;$F412,VLOOKUP($F413,{Index_Team!$A$2:$A$33,Index_Team!$E$2:$E$33},2,FALSE),R412))</f>
        <v/>
      </c>
      <c r="S413" s="18" t="str">
        <f t="shared" ref="S413:T413" si="422">if($F413="","",if($F413&lt;&gt;$F412,0,V412))</f>
        <v/>
      </c>
      <c r="T413" s="18" t="str">
        <f t="shared" si="422"/>
        <v/>
      </c>
      <c r="U413" s="18" t="str">
        <f t="shared" si="5"/>
        <v/>
      </c>
      <c r="V413" s="18" t="str">
        <f t="shared" si="6"/>
        <v/>
      </c>
      <c r="W413" s="18" t="str">
        <f t="shared" si="7"/>
        <v/>
      </c>
      <c r="X413" s="18" t="str">
        <f t="shared" si="8"/>
        <v/>
      </c>
      <c r="Y413" s="18" t="str">
        <f t="shared" si="9"/>
        <v/>
      </c>
      <c r="Z413" s="18" t="str">
        <f>IFERROR(__xludf.DUMMYFUNCTION("if($F413="""","""",count(filter($S$2:$S888,$S$2:$S888=$S413,$T$2:$T888=$T413,$V$2:$V888=$V413,$W$2:$W888=$W413)))"),"")</f>
        <v/>
      </c>
      <c r="AA413" s="18" t="str">
        <f>IFERROR(__xludf.DUMMYFUNCTION("if($F413="""","""",1+Z413-count(filter($S413:$S888,$S413:$S888=$S413,$T413:$T888=$T413,$V413:$V888=$V413,$W413:$W888=$W413)))"),"")</f>
        <v/>
      </c>
      <c r="AB413" s="18" t="str">
        <f>IFERROR(__xludf.DUMMYFUNCTION("if($F413="""","""",count(filter($S$2:$S888,$S$2:$S888=$S413,$T$2:$T888=$T413,$V$2:$V888=$V413,$W$2:$W888=$W413,$Q$2:$Q888=$Q413)))"),"")</f>
        <v/>
      </c>
      <c r="AC413" s="18" t="str">
        <f>IFERROR(__xludf.DUMMYFUNCTION("if($F413="""","""",1+AB413-count(filter($S413:$S888,$S413:$S888=$S413,$T413:$T888=$T413,$V413:$V888=$V413,$W413:$W888=$W413,$Q413:$Q888=$Q413)))"),"")</f>
        <v/>
      </c>
      <c r="AD413" s="18" t="str">
        <f>IFERROR(__xludf.DUMMYFUNCTION("if($F413="""","""",count(filter($S$2:$S888,$S$2:$S888=$S413,$T$2:$T888=$T413,$V$2:$V888=$V413,$W$2:$W888=$W413,$R$2:$R888=$R413)))"),"")</f>
        <v/>
      </c>
      <c r="AE413" s="18" t="str">
        <f>IFERROR(__xludf.DUMMYFUNCTION("if($F413="""","""",1+AD413-count(filter($S413:$S888,$S413:$S888=$S413,$T413:$T888=$T413,$V413:$V888=$V413,$W413:$W888=$W413,$R413:$R888=$R413)))"),"")</f>
        <v/>
      </c>
      <c r="AF413" s="18" t="str">
        <f t="shared" si="10"/>
        <v/>
      </c>
      <c r="AG413" s="18"/>
      <c r="AH413" s="18" t="str">
        <f t="shared" si="12"/>
        <v/>
      </c>
    </row>
    <row r="414">
      <c r="A414" s="29"/>
      <c r="B414" s="29"/>
      <c r="C414" s="29"/>
      <c r="D414" s="37"/>
      <c r="E414" s="29"/>
      <c r="F414" s="32"/>
      <c r="G414" s="32"/>
      <c r="H414" s="38"/>
      <c r="I414" s="32"/>
      <c r="J414" s="38"/>
      <c r="K414" s="32"/>
      <c r="L414" s="31"/>
      <c r="M414" s="38"/>
      <c r="N414" s="31"/>
      <c r="O414" s="18" t="str">
        <f t="shared" si="2"/>
        <v/>
      </c>
      <c r="P414" s="18" t="str">
        <f t="shared" si="3"/>
        <v/>
      </c>
      <c r="Q414" s="18" t="str">
        <f t="array" ref="Q414">if($F414="","",if($F414&lt;&gt;$F413,VLOOKUP($F414,{Index_Team!$A$2:$A$33,Index_Team!$D$2:$D$33},2,FALSE),Q413))</f>
        <v/>
      </c>
      <c r="R414" s="18" t="str">
        <f t="array" ref="R414">if($F414="","",if($F414&lt;&gt;$F413,VLOOKUP($F414,{Index_Team!$A$2:$A$33,Index_Team!$E$2:$E$33},2,FALSE),R413))</f>
        <v/>
      </c>
      <c r="S414" s="18" t="str">
        <f t="shared" ref="S414:T414" si="423">if($F414="","",if($F414&lt;&gt;$F413,0,V413))</f>
        <v/>
      </c>
      <c r="T414" s="18" t="str">
        <f t="shared" si="423"/>
        <v/>
      </c>
      <c r="U414" s="18" t="str">
        <f t="shared" si="5"/>
        <v/>
      </c>
      <c r="V414" s="18" t="str">
        <f t="shared" si="6"/>
        <v/>
      </c>
      <c r="W414" s="18" t="str">
        <f t="shared" si="7"/>
        <v/>
      </c>
      <c r="X414" s="18" t="str">
        <f t="shared" si="8"/>
        <v/>
      </c>
      <c r="Y414" s="18" t="str">
        <f t="shared" si="9"/>
        <v/>
      </c>
      <c r="Z414" s="18" t="str">
        <f>IFERROR(__xludf.DUMMYFUNCTION("if($F414="""","""",count(filter($S$2:$S888,$S$2:$S888=$S414,$T$2:$T888=$T414,$V$2:$V888=$V414,$W$2:$W888=$W414)))"),"")</f>
        <v/>
      </c>
      <c r="AA414" s="18" t="str">
        <f>IFERROR(__xludf.DUMMYFUNCTION("if($F414="""","""",1+Z414-count(filter($S414:$S888,$S414:$S888=$S414,$T414:$T888=$T414,$V414:$V888=$V414,$W414:$W888=$W414)))"),"")</f>
        <v/>
      </c>
      <c r="AB414" s="18" t="str">
        <f>IFERROR(__xludf.DUMMYFUNCTION("if($F414="""","""",count(filter($S$2:$S888,$S$2:$S888=$S414,$T$2:$T888=$T414,$V$2:$V888=$V414,$W$2:$W888=$W414,$Q$2:$Q888=$Q414)))"),"")</f>
        <v/>
      </c>
      <c r="AC414" s="18" t="str">
        <f>IFERROR(__xludf.DUMMYFUNCTION("if($F414="""","""",1+AB414-count(filter($S414:$S888,$S414:$S888=$S414,$T414:$T888=$T414,$V414:$V888=$V414,$W414:$W888=$W414,$Q414:$Q888=$Q414)))"),"")</f>
        <v/>
      </c>
      <c r="AD414" s="18" t="str">
        <f>IFERROR(__xludf.DUMMYFUNCTION("if($F414="""","""",count(filter($S$2:$S888,$S$2:$S888=$S414,$T$2:$T888=$T414,$V$2:$V888=$V414,$W$2:$W888=$W414,$R$2:$R888=$R414)))"),"")</f>
        <v/>
      </c>
      <c r="AE414" s="18" t="str">
        <f>IFERROR(__xludf.DUMMYFUNCTION("if($F414="""","""",1+AD414-count(filter($S414:$S888,$S414:$S888=$S414,$T414:$T888=$T414,$V414:$V888=$V414,$W414:$W888=$W414,$R414:$R888=$R414)))"),"")</f>
        <v/>
      </c>
      <c r="AF414" s="18" t="str">
        <f t="shared" si="10"/>
        <v/>
      </c>
      <c r="AG414" s="18"/>
      <c r="AH414" s="18" t="str">
        <f t="shared" si="12"/>
        <v/>
      </c>
    </row>
    <row r="415">
      <c r="A415" s="29"/>
      <c r="B415" s="29"/>
      <c r="C415" s="29"/>
      <c r="D415" s="37"/>
      <c r="E415" s="29"/>
      <c r="F415" s="32"/>
      <c r="G415" s="32"/>
      <c r="H415" s="38"/>
      <c r="I415" s="32"/>
      <c r="J415" s="38"/>
      <c r="K415" s="32"/>
      <c r="L415" s="31"/>
      <c r="M415" s="38"/>
      <c r="N415" s="31"/>
      <c r="O415" s="18" t="str">
        <f t="shared" si="2"/>
        <v/>
      </c>
      <c r="P415" s="18" t="str">
        <f t="shared" si="3"/>
        <v/>
      </c>
      <c r="Q415" s="18" t="str">
        <f t="array" ref="Q415">if($F415="","",if($F415&lt;&gt;$F414,VLOOKUP($F415,{Index_Team!$A$2:$A$33,Index_Team!$D$2:$D$33},2,FALSE),Q414))</f>
        <v/>
      </c>
      <c r="R415" s="18" t="str">
        <f t="array" ref="R415">if($F415="","",if($F415&lt;&gt;$F414,VLOOKUP($F415,{Index_Team!$A$2:$A$33,Index_Team!$E$2:$E$33},2,FALSE),R414))</f>
        <v/>
      </c>
      <c r="S415" s="18" t="str">
        <f t="shared" ref="S415:T415" si="424">if($F415="","",if($F415&lt;&gt;$F414,0,V414))</f>
        <v/>
      </c>
      <c r="T415" s="18" t="str">
        <f t="shared" si="424"/>
        <v/>
      </c>
      <c r="U415" s="18" t="str">
        <f t="shared" si="5"/>
        <v/>
      </c>
      <c r="V415" s="18" t="str">
        <f t="shared" si="6"/>
        <v/>
      </c>
      <c r="W415" s="18" t="str">
        <f t="shared" si="7"/>
        <v/>
      </c>
      <c r="X415" s="18" t="str">
        <f t="shared" si="8"/>
        <v/>
      </c>
      <c r="Y415" s="18" t="str">
        <f t="shared" si="9"/>
        <v/>
      </c>
      <c r="Z415" s="18" t="str">
        <f>IFERROR(__xludf.DUMMYFUNCTION("if($F415="""","""",count(filter($S$2:$S888,$S$2:$S888=$S415,$T$2:$T888=$T415,$V$2:$V888=$V415,$W$2:$W888=$W415)))"),"")</f>
        <v/>
      </c>
      <c r="AA415" s="18" t="str">
        <f>IFERROR(__xludf.DUMMYFUNCTION("if($F415="""","""",1+Z415-count(filter($S415:$S888,$S415:$S888=$S415,$T415:$T888=$T415,$V415:$V888=$V415,$W415:$W888=$W415)))"),"")</f>
        <v/>
      </c>
      <c r="AB415" s="18" t="str">
        <f>IFERROR(__xludf.DUMMYFUNCTION("if($F415="""","""",count(filter($S$2:$S888,$S$2:$S888=$S415,$T$2:$T888=$T415,$V$2:$V888=$V415,$W$2:$W888=$W415,$Q$2:$Q888=$Q415)))"),"")</f>
        <v/>
      </c>
      <c r="AC415" s="18" t="str">
        <f>IFERROR(__xludf.DUMMYFUNCTION("if($F415="""","""",1+AB415-count(filter($S415:$S888,$S415:$S888=$S415,$T415:$T888=$T415,$V415:$V888=$V415,$W415:$W888=$W415,$Q415:$Q888=$Q415)))"),"")</f>
        <v/>
      </c>
      <c r="AD415" s="18" t="str">
        <f>IFERROR(__xludf.DUMMYFUNCTION("if($F415="""","""",count(filter($S$2:$S888,$S$2:$S888=$S415,$T$2:$T888=$T415,$V$2:$V888=$V415,$W$2:$W888=$W415,$R$2:$R888=$R415)))"),"")</f>
        <v/>
      </c>
      <c r="AE415" s="18" t="str">
        <f>IFERROR(__xludf.DUMMYFUNCTION("if($F415="""","""",1+AD415-count(filter($S415:$S888,$S415:$S888=$S415,$T415:$T888=$T415,$V415:$V888=$V415,$W415:$W888=$W415,$R415:$R888=$R415)))"),"")</f>
        <v/>
      </c>
      <c r="AF415" s="18" t="str">
        <f t="shared" si="10"/>
        <v/>
      </c>
      <c r="AG415" s="18"/>
      <c r="AH415" s="18" t="str">
        <f t="shared" si="12"/>
        <v/>
      </c>
    </row>
    <row r="416">
      <c r="A416" s="29"/>
      <c r="B416" s="29"/>
      <c r="C416" s="29"/>
      <c r="D416" s="37"/>
      <c r="E416" s="29"/>
      <c r="F416" s="32"/>
      <c r="G416" s="32"/>
      <c r="H416" s="38"/>
      <c r="I416" s="32"/>
      <c r="J416" s="38"/>
      <c r="K416" s="32"/>
      <c r="L416" s="31"/>
      <c r="M416" s="38"/>
      <c r="N416" s="31"/>
      <c r="O416" s="18" t="str">
        <f t="shared" si="2"/>
        <v/>
      </c>
      <c r="P416" s="18" t="str">
        <f t="shared" si="3"/>
        <v/>
      </c>
      <c r="Q416" s="18" t="str">
        <f t="array" ref="Q416">if($F416="","",if($F416&lt;&gt;$F415,VLOOKUP($F416,{Index_Team!$A$2:$A$33,Index_Team!$D$2:$D$33},2,FALSE),Q415))</f>
        <v/>
      </c>
      <c r="R416" s="18" t="str">
        <f t="array" ref="R416">if($F416="","",if($F416&lt;&gt;$F415,VLOOKUP($F416,{Index_Team!$A$2:$A$33,Index_Team!$E$2:$E$33},2,FALSE),R415))</f>
        <v/>
      </c>
      <c r="S416" s="18" t="str">
        <f t="shared" ref="S416:T416" si="425">if($F416="","",if($F416&lt;&gt;$F415,0,V415))</f>
        <v/>
      </c>
      <c r="T416" s="18" t="str">
        <f t="shared" si="425"/>
        <v/>
      </c>
      <c r="U416" s="18" t="str">
        <f t="shared" si="5"/>
        <v/>
      </c>
      <c r="V416" s="18" t="str">
        <f t="shared" si="6"/>
        <v/>
      </c>
      <c r="W416" s="18" t="str">
        <f t="shared" si="7"/>
        <v/>
      </c>
      <c r="X416" s="18" t="str">
        <f t="shared" si="8"/>
        <v/>
      </c>
      <c r="Y416" s="18" t="str">
        <f t="shared" si="9"/>
        <v/>
      </c>
      <c r="Z416" s="18" t="str">
        <f>IFERROR(__xludf.DUMMYFUNCTION("if($F416="""","""",count(filter($S$2:$S888,$S$2:$S888=$S416,$T$2:$T888=$T416,$V$2:$V888=$V416,$W$2:$W888=$W416)))"),"")</f>
        <v/>
      </c>
      <c r="AA416" s="18" t="str">
        <f>IFERROR(__xludf.DUMMYFUNCTION("if($F416="""","""",1+Z416-count(filter($S416:$S888,$S416:$S888=$S416,$T416:$T888=$T416,$V416:$V888=$V416,$W416:$W888=$W416)))"),"")</f>
        <v/>
      </c>
      <c r="AB416" s="18" t="str">
        <f>IFERROR(__xludf.DUMMYFUNCTION("if($F416="""","""",count(filter($S$2:$S888,$S$2:$S888=$S416,$T$2:$T888=$T416,$V$2:$V888=$V416,$W$2:$W888=$W416,$Q$2:$Q888=$Q416)))"),"")</f>
        <v/>
      </c>
      <c r="AC416" s="18" t="str">
        <f>IFERROR(__xludf.DUMMYFUNCTION("if($F416="""","""",1+AB416-count(filter($S416:$S888,$S416:$S888=$S416,$T416:$T888=$T416,$V416:$V888=$V416,$W416:$W888=$W416,$Q416:$Q888=$Q416)))"),"")</f>
        <v/>
      </c>
      <c r="AD416" s="18" t="str">
        <f>IFERROR(__xludf.DUMMYFUNCTION("if($F416="""","""",count(filter($S$2:$S888,$S$2:$S888=$S416,$T$2:$T888=$T416,$V$2:$V888=$V416,$W$2:$W888=$W416,$R$2:$R888=$R416)))"),"")</f>
        <v/>
      </c>
      <c r="AE416" s="18" t="str">
        <f>IFERROR(__xludf.DUMMYFUNCTION("if($F416="""","""",1+AD416-count(filter($S416:$S888,$S416:$S888=$S416,$T416:$T888=$T416,$V416:$V888=$V416,$W416:$W888=$W416,$R416:$R888=$R416)))"),"")</f>
        <v/>
      </c>
      <c r="AF416" s="18" t="str">
        <f t="shared" si="10"/>
        <v/>
      </c>
      <c r="AG416" s="18"/>
      <c r="AH416" s="18" t="str">
        <f t="shared" si="12"/>
        <v/>
      </c>
    </row>
    <row r="417">
      <c r="A417" s="29"/>
      <c r="B417" s="29"/>
      <c r="C417" s="29"/>
      <c r="D417" s="37"/>
      <c r="E417" s="29"/>
      <c r="F417" s="32"/>
      <c r="G417" s="32"/>
      <c r="H417" s="38"/>
      <c r="I417" s="32"/>
      <c r="J417" s="38"/>
      <c r="K417" s="32"/>
      <c r="L417" s="31"/>
      <c r="M417" s="38"/>
      <c r="N417" s="31"/>
      <c r="O417" s="18" t="str">
        <f t="shared" si="2"/>
        <v/>
      </c>
      <c r="P417" s="18" t="str">
        <f t="shared" si="3"/>
        <v/>
      </c>
      <c r="Q417" s="18" t="str">
        <f t="array" ref="Q417">if($F417="","",if($F417&lt;&gt;$F416,VLOOKUP($F417,{Index_Team!$A$2:$A$33,Index_Team!$D$2:$D$33},2,FALSE),Q416))</f>
        <v/>
      </c>
      <c r="R417" s="18" t="str">
        <f t="array" ref="R417">if($F417="","",if($F417&lt;&gt;$F416,VLOOKUP($F417,{Index_Team!$A$2:$A$33,Index_Team!$E$2:$E$33},2,FALSE),R416))</f>
        <v/>
      </c>
      <c r="S417" s="18" t="str">
        <f t="shared" ref="S417:T417" si="426">if($F417="","",if($F417&lt;&gt;$F416,0,V416))</f>
        <v/>
      </c>
      <c r="T417" s="18" t="str">
        <f t="shared" si="426"/>
        <v/>
      </c>
      <c r="U417" s="18" t="str">
        <f t="shared" si="5"/>
        <v/>
      </c>
      <c r="V417" s="18" t="str">
        <f t="shared" si="6"/>
        <v/>
      </c>
      <c r="W417" s="18" t="str">
        <f t="shared" si="7"/>
        <v/>
      </c>
      <c r="X417" s="18" t="str">
        <f t="shared" si="8"/>
        <v/>
      </c>
      <c r="Y417" s="18" t="str">
        <f t="shared" si="9"/>
        <v/>
      </c>
      <c r="Z417" s="18" t="str">
        <f>IFERROR(__xludf.DUMMYFUNCTION("if($F417="""","""",count(filter($S$2:$S888,$S$2:$S888=$S417,$T$2:$T888=$T417,$V$2:$V888=$V417,$W$2:$W888=$W417)))"),"")</f>
        <v/>
      </c>
      <c r="AA417" s="18" t="str">
        <f>IFERROR(__xludf.DUMMYFUNCTION("if($F417="""","""",1+Z417-count(filter($S417:$S888,$S417:$S888=$S417,$T417:$T888=$T417,$V417:$V888=$V417,$W417:$W888=$W417)))"),"")</f>
        <v/>
      </c>
      <c r="AB417" s="18" t="str">
        <f>IFERROR(__xludf.DUMMYFUNCTION("if($F417="""","""",count(filter($S$2:$S888,$S$2:$S888=$S417,$T$2:$T888=$T417,$V$2:$V888=$V417,$W$2:$W888=$W417,$Q$2:$Q888=$Q417)))"),"")</f>
        <v/>
      </c>
      <c r="AC417" s="18" t="str">
        <f>IFERROR(__xludf.DUMMYFUNCTION("if($F417="""","""",1+AB417-count(filter($S417:$S888,$S417:$S888=$S417,$T417:$T888=$T417,$V417:$V888=$V417,$W417:$W888=$W417,$Q417:$Q888=$Q417)))"),"")</f>
        <v/>
      </c>
      <c r="AD417" s="18" t="str">
        <f>IFERROR(__xludf.DUMMYFUNCTION("if($F417="""","""",count(filter($S$2:$S888,$S$2:$S888=$S417,$T$2:$T888=$T417,$V$2:$V888=$V417,$W$2:$W888=$W417,$R$2:$R888=$R417)))"),"")</f>
        <v/>
      </c>
      <c r="AE417" s="18" t="str">
        <f>IFERROR(__xludf.DUMMYFUNCTION("if($F417="""","""",1+AD417-count(filter($S417:$S888,$S417:$S888=$S417,$T417:$T888=$T417,$V417:$V888=$V417,$W417:$W888=$W417,$R417:$R888=$R417)))"),"")</f>
        <v/>
      </c>
      <c r="AF417" s="18" t="str">
        <f t="shared" si="10"/>
        <v/>
      </c>
      <c r="AG417" s="18"/>
      <c r="AH417" s="18" t="str">
        <f t="shared" si="12"/>
        <v/>
      </c>
    </row>
    <row r="418">
      <c r="A418" s="29"/>
      <c r="B418" s="29"/>
      <c r="C418" s="29"/>
      <c r="D418" s="37"/>
      <c r="E418" s="29"/>
      <c r="F418" s="32"/>
      <c r="G418" s="32"/>
      <c r="H418" s="38"/>
      <c r="I418" s="32"/>
      <c r="J418" s="38"/>
      <c r="K418" s="32"/>
      <c r="L418" s="31"/>
      <c r="M418" s="38"/>
      <c r="N418" s="31"/>
      <c r="O418" s="18" t="str">
        <f t="shared" si="2"/>
        <v/>
      </c>
      <c r="P418" s="18" t="str">
        <f t="shared" si="3"/>
        <v/>
      </c>
      <c r="Q418" s="18" t="str">
        <f t="array" ref="Q418">if($F418="","",if($F418&lt;&gt;$F417,VLOOKUP($F418,{Index_Team!$A$2:$A$33,Index_Team!$D$2:$D$33},2,FALSE),Q417))</f>
        <v/>
      </c>
      <c r="R418" s="18" t="str">
        <f t="array" ref="R418">if($F418="","",if($F418&lt;&gt;$F417,VLOOKUP($F418,{Index_Team!$A$2:$A$33,Index_Team!$E$2:$E$33},2,FALSE),R417))</f>
        <v/>
      </c>
      <c r="S418" s="18" t="str">
        <f t="shared" ref="S418:T418" si="427">if($F418="","",if($F418&lt;&gt;$F417,0,V417))</f>
        <v/>
      </c>
      <c r="T418" s="18" t="str">
        <f t="shared" si="427"/>
        <v/>
      </c>
      <c r="U418" s="18" t="str">
        <f t="shared" si="5"/>
        <v/>
      </c>
      <c r="V418" s="18" t="str">
        <f t="shared" si="6"/>
        <v/>
      </c>
      <c r="W418" s="18" t="str">
        <f t="shared" si="7"/>
        <v/>
      </c>
      <c r="X418" s="18" t="str">
        <f t="shared" si="8"/>
        <v/>
      </c>
      <c r="Y418" s="18" t="str">
        <f t="shared" si="9"/>
        <v/>
      </c>
      <c r="Z418" s="18" t="str">
        <f>IFERROR(__xludf.DUMMYFUNCTION("if($F418="""","""",count(filter($S$2:$S888,$S$2:$S888=$S418,$T$2:$T888=$T418,$V$2:$V888=$V418,$W$2:$W888=$W418)))"),"")</f>
        <v/>
      </c>
      <c r="AA418" s="18" t="str">
        <f>IFERROR(__xludf.DUMMYFUNCTION("if($F418="""","""",1+Z418-count(filter($S418:$S888,$S418:$S888=$S418,$T418:$T888=$T418,$V418:$V888=$V418,$W418:$W888=$W418)))"),"")</f>
        <v/>
      </c>
      <c r="AB418" s="18" t="str">
        <f>IFERROR(__xludf.DUMMYFUNCTION("if($F418="""","""",count(filter($S$2:$S888,$S$2:$S888=$S418,$T$2:$T888=$T418,$V$2:$V888=$V418,$W$2:$W888=$W418,$Q$2:$Q888=$Q418)))"),"")</f>
        <v/>
      </c>
      <c r="AC418" s="18" t="str">
        <f>IFERROR(__xludf.DUMMYFUNCTION("if($F418="""","""",1+AB418-count(filter($S418:$S888,$S418:$S888=$S418,$T418:$T888=$T418,$V418:$V888=$V418,$W418:$W888=$W418,$Q418:$Q888=$Q418)))"),"")</f>
        <v/>
      </c>
      <c r="AD418" s="18" t="str">
        <f>IFERROR(__xludf.DUMMYFUNCTION("if($F418="""","""",count(filter($S$2:$S888,$S$2:$S888=$S418,$T$2:$T888=$T418,$V$2:$V888=$V418,$W$2:$W888=$W418,$R$2:$R888=$R418)))"),"")</f>
        <v/>
      </c>
      <c r="AE418" s="18" t="str">
        <f>IFERROR(__xludf.DUMMYFUNCTION("if($F418="""","""",1+AD418-count(filter($S418:$S888,$S418:$S888=$S418,$T418:$T888=$T418,$V418:$V888=$V418,$W418:$W888=$W418,$R418:$R888=$R418)))"),"")</f>
        <v/>
      </c>
      <c r="AF418" s="18" t="str">
        <f t="shared" si="10"/>
        <v/>
      </c>
      <c r="AG418" s="18"/>
      <c r="AH418" s="18" t="str">
        <f t="shared" si="12"/>
        <v/>
      </c>
    </row>
    <row r="419">
      <c r="A419" s="29"/>
      <c r="B419" s="29"/>
      <c r="C419" s="29"/>
      <c r="D419" s="37"/>
      <c r="E419" s="29"/>
      <c r="F419" s="32"/>
      <c r="G419" s="32"/>
      <c r="H419" s="38"/>
      <c r="I419" s="32"/>
      <c r="J419" s="38"/>
      <c r="K419" s="32"/>
      <c r="L419" s="31"/>
      <c r="M419" s="38"/>
      <c r="N419" s="31"/>
      <c r="O419" s="18" t="str">
        <f t="shared" si="2"/>
        <v/>
      </c>
      <c r="P419" s="18" t="str">
        <f t="shared" si="3"/>
        <v/>
      </c>
      <c r="Q419" s="18" t="str">
        <f t="array" ref="Q419">if($F419="","",if($F419&lt;&gt;$F418,VLOOKUP($F419,{Index_Team!$A$2:$A$33,Index_Team!$D$2:$D$33},2,FALSE),Q418))</f>
        <v/>
      </c>
      <c r="R419" s="18" t="str">
        <f t="array" ref="R419">if($F419="","",if($F419&lt;&gt;$F418,VLOOKUP($F419,{Index_Team!$A$2:$A$33,Index_Team!$E$2:$E$33},2,FALSE),R418))</f>
        <v/>
      </c>
      <c r="S419" s="18" t="str">
        <f t="shared" ref="S419:T419" si="428">if($F419="","",if($F419&lt;&gt;$F418,0,V418))</f>
        <v/>
      </c>
      <c r="T419" s="18" t="str">
        <f t="shared" si="428"/>
        <v/>
      </c>
      <c r="U419" s="18" t="str">
        <f t="shared" si="5"/>
        <v/>
      </c>
      <c r="V419" s="18" t="str">
        <f t="shared" si="6"/>
        <v/>
      </c>
      <c r="W419" s="18" t="str">
        <f t="shared" si="7"/>
        <v/>
      </c>
      <c r="X419" s="18" t="str">
        <f t="shared" si="8"/>
        <v/>
      </c>
      <c r="Y419" s="18" t="str">
        <f t="shared" si="9"/>
        <v/>
      </c>
      <c r="Z419" s="18" t="str">
        <f>IFERROR(__xludf.DUMMYFUNCTION("if($F419="""","""",count(filter($S$2:$S888,$S$2:$S888=$S419,$T$2:$T888=$T419,$V$2:$V888=$V419,$W$2:$W888=$W419)))"),"")</f>
        <v/>
      </c>
      <c r="AA419" s="18" t="str">
        <f>IFERROR(__xludf.DUMMYFUNCTION("if($F419="""","""",1+Z419-count(filter($S419:$S888,$S419:$S888=$S419,$T419:$T888=$T419,$V419:$V888=$V419,$W419:$W888=$W419)))"),"")</f>
        <v/>
      </c>
      <c r="AB419" s="18" t="str">
        <f>IFERROR(__xludf.DUMMYFUNCTION("if($F419="""","""",count(filter($S$2:$S888,$S$2:$S888=$S419,$T$2:$T888=$T419,$V$2:$V888=$V419,$W$2:$W888=$W419,$Q$2:$Q888=$Q419)))"),"")</f>
        <v/>
      </c>
      <c r="AC419" s="18" t="str">
        <f>IFERROR(__xludf.DUMMYFUNCTION("if($F419="""","""",1+AB419-count(filter($S419:$S888,$S419:$S888=$S419,$T419:$T888=$T419,$V419:$V888=$V419,$W419:$W888=$W419,$Q419:$Q888=$Q419)))"),"")</f>
        <v/>
      </c>
      <c r="AD419" s="18" t="str">
        <f>IFERROR(__xludf.DUMMYFUNCTION("if($F419="""","""",count(filter($S$2:$S888,$S$2:$S888=$S419,$T$2:$T888=$T419,$V$2:$V888=$V419,$W$2:$W888=$W419,$R$2:$R888=$R419)))"),"")</f>
        <v/>
      </c>
      <c r="AE419" s="18" t="str">
        <f>IFERROR(__xludf.DUMMYFUNCTION("if($F419="""","""",1+AD419-count(filter($S419:$S888,$S419:$S888=$S419,$T419:$T888=$T419,$V419:$V888=$V419,$W419:$W888=$W419,$R419:$R888=$R419)))"),"")</f>
        <v/>
      </c>
      <c r="AF419" s="18" t="str">
        <f t="shared" si="10"/>
        <v/>
      </c>
      <c r="AG419" s="18"/>
      <c r="AH419" s="18" t="str">
        <f t="shared" si="12"/>
        <v/>
      </c>
    </row>
    <row r="420">
      <c r="A420" s="29"/>
      <c r="B420" s="29"/>
      <c r="C420" s="29"/>
      <c r="D420" s="37"/>
      <c r="E420" s="29"/>
      <c r="F420" s="32"/>
      <c r="G420" s="32"/>
      <c r="H420" s="38"/>
      <c r="I420" s="32"/>
      <c r="J420" s="38"/>
      <c r="K420" s="32"/>
      <c r="L420" s="31"/>
      <c r="M420" s="38"/>
      <c r="N420" s="31"/>
      <c r="O420" s="18" t="str">
        <f t="shared" si="2"/>
        <v/>
      </c>
      <c r="P420" s="18" t="str">
        <f t="shared" si="3"/>
        <v/>
      </c>
      <c r="Q420" s="18" t="str">
        <f t="array" ref="Q420">if($F420="","",if($F420&lt;&gt;$F419,VLOOKUP($F420,{Index_Team!$A$2:$A$33,Index_Team!$D$2:$D$33},2,FALSE),Q419))</f>
        <v/>
      </c>
      <c r="R420" s="18" t="str">
        <f t="array" ref="R420">if($F420="","",if($F420&lt;&gt;$F419,VLOOKUP($F420,{Index_Team!$A$2:$A$33,Index_Team!$E$2:$E$33},2,FALSE),R419))</f>
        <v/>
      </c>
      <c r="S420" s="18" t="str">
        <f t="shared" ref="S420:T420" si="429">if($F420="","",if($F420&lt;&gt;$F419,0,V419))</f>
        <v/>
      </c>
      <c r="T420" s="18" t="str">
        <f t="shared" si="429"/>
        <v/>
      </c>
      <c r="U420" s="18" t="str">
        <f t="shared" si="5"/>
        <v/>
      </c>
      <c r="V420" s="18" t="str">
        <f t="shared" si="6"/>
        <v/>
      </c>
      <c r="W420" s="18" t="str">
        <f t="shared" si="7"/>
        <v/>
      </c>
      <c r="X420" s="18" t="str">
        <f t="shared" si="8"/>
        <v/>
      </c>
      <c r="Y420" s="18" t="str">
        <f t="shared" si="9"/>
        <v/>
      </c>
      <c r="Z420" s="18" t="str">
        <f>IFERROR(__xludf.DUMMYFUNCTION("if($F420="""","""",count(filter($S$2:$S888,$S$2:$S888=$S420,$T$2:$T888=$T420,$V$2:$V888=$V420,$W$2:$W888=$W420)))"),"")</f>
        <v/>
      </c>
      <c r="AA420" s="18" t="str">
        <f>IFERROR(__xludf.DUMMYFUNCTION("if($F420="""","""",1+Z420-count(filter($S420:$S888,$S420:$S888=$S420,$T420:$T888=$T420,$V420:$V888=$V420,$W420:$W888=$W420)))"),"")</f>
        <v/>
      </c>
      <c r="AB420" s="18" t="str">
        <f>IFERROR(__xludf.DUMMYFUNCTION("if($F420="""","""",count(filter($S$2:$S888,$S$2:$S888=$S420,$T$2:$T888=$T420,$V$2:$V888=$V420,$W$2:$W888=$W420,$Q$2:$Q888=$Q420)))"),"")</f>
        <v/>
      </c>
      <c r="AC420" s="18" t="str">
        <f>IFERROR(__xludf.DUMMYFUNCTION("if($F420="""","""",1+AB420-count(filter($S420:$S888,$S420:$S888=$S420,$T420:$T888=$T420,$V420:$V888=$V420,$W420:$W888=$W420,$Q420:$Q888=$Q420)))"),"")</f>
        <v/>
      </c>
      <c r="AD420" s="18" t="str">
        <f>IFERROR(__xludf.DUMMYFUNCTION("if($F420="""","""",count(filter($S$2:$S888,$S$2:$S888=$S420,$T$2:$T888=$T420,$V$2:$V888=$V420,$W$2:$W888=$W420,$R$2:$R888=$R420)))"),"")</f>
        <v/>
      </c>
      <c r="AE420" s="18" t="str">
        <f>IFERROR(__xludf.DUMMYFUNCTION("if($F420="""","""",1+AD420-count(filter($S420:$S888,$S420:$S888=$S420,$T420:$T888=$T420,$V420:$V888=$V420,$W420:$W888=$W420,$R420:$R888=$R420)))"),"")</f>
        <v/>
      </c>
      <c r="AF420" s="18" t="str">
        <f t="shared" si="10"/>
        <v/>
      </c>
      <c r="AG420" s="18"/>
      <c r="AH420" s="18" t="str">
        <f t="shared" si="12"/>
        <v/>
      </c>
    </row>
    <row r="421">
      <c r="A421" s="29"/>
      <c r="B421" s="29"/>
      <c r="C421" s="29"/>
      <c r="D421" s="37"/>
      <c r="E421" s="29"/>
      <c r="F421" s="32"/>
      <c r="G421" s="32"/>
      <c r="H421" s="38"/>
      <c r="I421" s="32"/>
      <c r="J421" s="38"/>
      <c r="K421" s="32"/>
      <c r="L421" s="31"/>
      <c r="M421" s="38"/>
      <c r="N421" s="31"/>
      <c r="O421" s="18" t="str">
        <f t="shared" si="2"/>
        <v/>
      </c>
      <c r="P421" s="18" t="str">
        <f t="shared" si="3"/>
        <v/>
      </c>
      <c r="Q421" s="18" t="str">
        <f t="array" ref="Q421">if($F421="","",if($F421&lt;&gt;$F420,VLOOKUP($F421,{Index_Team!$A$2:$A$33,Index_Team!$D$2:$D$33},2,FALSE),Q420))</f>
        <v/>
      </c>
      <c r="R421" s="18" t="str">
        <f t="array" ref="R421">if($F421="","",if($F421&lt;&gt;$F420,VLOOKUP($F421,{Index_Team!$A$2:$A$33,Index_Team!$E$2:$E$33},2,FALSE),R420))</f>
        <v/>
      </c>
      <c r="S421" s="18" t="str">
        <f t="shared" ref="S421:T421" si="430">if($F421="","",if($F421&lt;&gt;$F420,0,V420))</f>
        <v/>
      </c>
      <c r="T421" s="18" t="str">
        <f t="shared" si="430"/>
        <v/>
      </c>
      <c r="U421" s="18" t="str">
        <f t="shared" si="5"/>
        <v/>
      </c>
      <c r="V421" s="18" t="str">
        <f t="shared" si="6"/>
        <v/>
      </c>
      <c r="W421" s="18" t="str">
        <f t="shared" si="7"/>
        <v/>
      </c>
      <c r="X421" s="18" t="str">
        <f t="shared" si="8"/>
        <v/>
      </c>
      <c r="Y421" s="18" t="str">
        <f t="shared" si="9"/>
        <v/>
      </c>
      <c r="Z421" s="18" t="str">
        <f>IFERROR(__xludf.DUMMYFUNCTION("if($F421="""","""",count(filter($S$2:$S888,$S$2:$S888=$S421,$T$2:$T888=$T421,$V$2:$V888=$V421,$W$2:$W888=$W421)))"),"")</f>
        <v/>
      </c>
      <c r="AA421" s="18" t="str">
        <f>IFERROR(__xludf.DUMMYFUNCTION("if($F421="""","""",1+Z421-count(filter($S421:$S888,$S421:$S888=$S421,$T421:$T888=$T421,$V421:$V888=$V421,$W421:$W888=$W421)))"),"")</f>
        <v/>
      </c>
      <c r="AB421" s="18" t="str">
        <f>IFERROR(__xludf.DUMMYFUNCTION("if($F421="""","""",count(filter($S$2:$S888,$S$2:$S888=$S421,$T$2:$T888=$T421,$V$2:$V888=$V421,$W$2:$W888=$W421,$Q$2:$Q888=$Q421)))"),"")</f>
        <v/>
      </c>
      <c r="AC421" s="18" t="str">
        <f>IFERROR(__xludf.DUMMYFUNCTION("if($F421="""","""",1+AB421-count(filter($S421:$S888,$S421:$S888=$S421,$T421:$T888=$T421,$V421:$V888=$V421,$W421:$W888=$W421,$Q421:$Q888=$Q421)))"),"")</f>
        <v/>
      </c>
      <c r="AD421" s="18" t="str">
        <f>IFERROR(__xludf.DUMMYFUNCTION("if($F421="""","""",count(filter($S$2:$S888,$S$2:$S888=$S421,$T$2:$T888=$T421,$V$2:$V888=$V421,$W$2:$W888=$W421,$R$2:$R888=$R421)))"),"")</f>
        <v/>
      </c>
      <c r="AE421" s="18" t="str">
        <f>IFERROR(__xludf.DUMMYFUNCTION("if($F421="""","""",1+AD421-count(filter($S421:$S888,$S421:$S888=$S421,$T421:$T888=$T421,$V421:$V888=$V421,$W421:$W888=$W421,$R421:$R888=$R421)))"),"")</f>
        <v/>
      </c>
      <c r="AF421" s="18" t="str">
        <f t="shared" si="10"/>
        <v/>
      </c>
      <c r="AG421" s="18"/>
      <c r="AH421" s="18" t="str">
        <f t="shared" si="12"/>
        <v/>
      </c>
    </row>
    <row r="422">
      <c r="A422" s="29"/>
      <c r="B422" s="29"/>
      <c r="C422" s="29"/>
      <c r="D422" s="37"/>
      <c r="E422" s="29"/>
      <c r="F422" s="32"/>
      <c r="G422" s="32"/>
      <c r="H422" s="38"/>
      <c r="I422" s="32"/>
      <c r="J422" s="38"/>
      <c r="K422" s="32"/>
      <c r="L422" s="31"/>
      <c r="M422" s="38"/>
      <c r="N422" s="31"/>
      <c r="O422" s="18" t="str">
        <f t="shared" si="2"/>
        <v/>
      </c>
      <c r="P422" s="18" t="str">
        <f t="shared" si="3"/>
        <v/>
      </c>
      <c r="Q422" s="18" t="str">
        <f t="array" ref="Q422">if($F422="","",if($F422&lt;&gt;$F421,VLOOKUP($F422,{Index_Team!$A$2:$A$33,Index_Team!$D$2:$D$33},2,FALSE),Q421))</f>
        <v/>
      </c>
      <c r="R422" s="18" t="str">
        <f t="array" ref="R422">if($F422="","",if($F422&lt;&gt;$F421,VLOOKUP($F422,{Index_Team!$A$2:$A$33,Index_Team!$E$2:$E$33},2,FALSE),R421))</f>
        <v/>
      </c>
      <c r="S422" s="18" t="str">
        <f t="shared" ref="S422:T422" si="431">if($F422="","",if($F422&lt;&gt;$F421,0,V421))</f>
        <v/>
      </c>
      <c r="T422" s="18" t="str">
        <f t="shared" si="431"/>
        <v/>
      </c>
      <c r="U422" s="18" t="str">
        <f t="shared" si="5"/>
        <v/>
      </c>
      <c r="V422" s="18" t="str">
        <f t="shared" si="6"/>
        <v/>
      </c>
      <c r="W422" s="18" t="str">
        <f t="shared" si="7"/>
        <v/>
      </c>
      <c r="X422" s="18" t="str">
        <f t="shared" si="8"/>
        <v/>
      </c>
      <c r="Y422" s="18" t="str">
        <f t="shared" si="9"/>
        <v/>
      </c>
      <c r="Z422" s="18" t="str">
        <f>IFERROR(__xludf.DUMMYFUNCTION("if($F422="""","""",count(filter($S$2:$S888,$S$2:$S888=$S422,$T$2:$T888=$T422,$V$2:$V888=$V422,$W$2:$W888=$W422)))"),"")</f>
        <v/>
      </c>
      <c r="AA422" s="18" t="str">
        <f>IFERROR(__xludf.DUMMYFUNCTION("if($F422="""","""",1+Z422-count(filter($S422:$S888,$S422:$S888=$S422,$T422:$T888=$T422,$V422:$V888=$V422,$W422:$W888=$W422)))"),"")</f>
        <v/>
      </c>
      <c r="AB422" s="18" t="str">
        <f>IFERROR(__xludf.DUMMYFUNCTION("if($F422="""","""",count(filter($S$2:$S888,$S$2:$S888=$S422,$T$2:$T888=$T422,$V$2:$V888=$V422,$W$2:$W888=$W422,$Q$2:$Q888=$Q422)))"),"")</f>
        <v/>
      </c>
      <c r="AC422" s="18" t="str">
        <f>IFERROR(__xludf.DUMMYFUNCTION("if($F422="""","""",1+AB422-count(filter($S422:$S888,$S422:$S888=$S422,$T422:$T888=$T422,$V422:$V888=$V422,$W422:$W888=$W422,$Q422:$Q888=$Q422)))"),"")</f>
        <v/>
      </c>
      <c r="AD422" s="18" t="str">
        <f>IFERROR(__xludf.DUMMYFUNCTION("if($F422="""","""",count(filter($S$2:$S888,$S$2:$S888=$S422,$T$2:$T888=$T422,$V$2:$V888=$V422,$W$2:$W888=$W422,$R$2:$R888=$R422)))"),"")</f>
        <v/>
      </c>
      <c r="AE422" s="18" t="str">
        <f>IFERROR(__xludf.DUMMYFUNCTION("if($F422="""","""",1+AD422-count(filter($S422:$S888,$S422:$S888=$S422,$T422:$T888=$T422,$V422:$V888=$V422,$W422:$W888=$W422,$R422:$R888=$R422)))"),"")</f>
        <v/>
      </c>
      <c r="AF422" s="18" t="str">
        <f t="shared" si="10"/>
        <v/>
      </c>
      <c r="AG422" s="18"/>
      <c r="AH422" s="18" t="str">
        <f t="shared" si="12"/>
        <v/>
      </c>
    </row>
    <row r="423">
      <c r="A423" s="29"/>
      <c r="B423" s="29"/>
      <c r="C423" s="29"/>
      <c r="D423" s="37"/>
      <c r="E423" s="29"/>
      <c r="F423" s="32"/>
      <c r="G423" s="32"/>
      <c r="H423" s="38"/>
      <c r="I423" s="32"/>
      <c r="J423" s="38"/>
      <c r="K423" s="32"/>
      <c r="L423" s="31"/>
      <c r="M423" s="38"/>
      <c r="N423" s="31"/>
      <c r="O423" s="18" t="str">
        <f t="shared" si="2"/>
        <v/>
      </c>
      <c r="P423" s="18" t="str">
        <f t="shared" si="3"/>
        <v/>
      </c>
      <c r="Q423" s="18" t="str">
        <f t="array" ref="Q423">if($F423="","",if($F423&lt;&gt;$F422,VLOOKUP($F423,{Index_Team!$A$2:$A$33,Index_Team!$D$2:$D$33},2,FALSE),Q422))</f>
        <v/>
      </c>
      <c r="R423" s="18" t="str">
        <f t="array" ref="R423">if($F423="","",if($F423&lt;&gt;$F422,VLOOKUP($F423,{Index_Team!$A$2:$A$33,Index_Team!$E$2:$E$33},2,FALSE),R422))</f>
        <v/>
      </c>
      <c r="S423" s="18" t="str">
        <f t="shared" ref="S423:T423" si="432">if($F423="","",if($F423&lt;&gt;$F422,0,V422))</f>
        <v/>
      </c>
      <c r="T423" s="18" t="str">
        <f t="shared" si="432"/>
        <v/>
      </c>
      <c r="U423" s="18" t="str">
        <f t="shared" si="5"/>
        <v/>
      </c>
      <c r="V423" s="18" t="str">
        <f t="shared" si="6"/>
        <v/>
      </c>
      <c r="W423" s="18" t="str">
        <f t="shared" si="7"/>
        <v/>
      </c>
      <c r="X423" s="18" t="str">
        <f t="shared" si="8"/>
        <v/>
      </c>
      <c r="Y423" s="18" t="str">
        <f t="shared" si="9"/>
        <v/>
      </c>
      <c r="Z423" s="18" t="str">
        <f>IFERROR(__xludf.DUMMYFUNCTION("if($F423="""","""",count(filter($S$2:$S888,$S$2:$S888=$S423,$T$2:$T888=$T423,$V$2:$V888=$V423,$W$2:$W888=$W423)))"),"")</f>
        <v/>
      </c>
      <c r="AA423" s="18" t="str">
        <f>IFERROR(__xludf.DUMMYFUNCTION("if($F423="""","""",1+Z423-count(filter($S423:$S888,$S423:$S888=$S423,$T423:$T888=$T423,$V423:$V888=$V423,$W423:$W888=$W423)))"),"")</f>
        <v/>
      </c>
      <c r="AB423" s="18" t="str">
        <f>IFERROR(__xludf.DUMMYFUNCTION("if($F423="""","""",count(filter($S$2:$S888,$S$2:$S888=$S423,$T$2:$T888=$T423,$V$2:$V888=$V423,$W$2:$W888=$W423,$Q$2:$Q888=$Q423)))"),"")</f>
        <v/>
      </c>
      <c r="AC423" s="18" t="str">
        <f>IFERROR(__xludf.DUMMYFUNCTION("if($F423="""","""",1+AB423-count(filter($S423:$S888,$S423:$S888=$S423,$T423:$T888=$T423,$V423:$V888=$V423,$W423:$W888=$W423,$Q423:$Q888=$Q423)))"),"")</f>
        <v/>
      </c>
      <c r="AD423" s="18" t="str">
        <f>IFERROR(__xludf.DUMMYFUNCTION("if($F423="""","""",count(filter($S$2:$S888,$S$2:$S888=$S423,$T$2:$T888=$T423,$V$2:$V888=$V423,$W$2:$W888=$W423,$R$2:$R888=$R423)))"),"")</f>
        <v/>
      </c>
      <c r="AE423" s="18" t="str">
        <f>IFERROR(__xludf.DUMMYFUNCTION("if($F423="""","""",1+AD423-count(filter($S423:$S888,$S423:$S888=$S423,$T423:$T888=$T423,$V423:$V888=$V423,$W423:$W888=$W423,$R423:$R888=$R423)))"),"")</f>
        <v/>
      </c>
      <c r="AF423" s="18" t="str">
        <f t="shared" si="10"/>
        <v/>
      </c>
      <c r="AG423" s="18"/>
      <c r="AH423" s="18" t="str">
        <f t="shared" si="12"/>
        <v/>
      </c>
    </row>
    <row r="424">
      <c r="A424" s="29"/>
      <c r="B424" s="29"/>
      <c r="C424" s="29"/>
      <c r="D424" s="37"/>
      <c r="E424" s="29"/>
      <c r="F424" s="32"/>
      <c r="G424" s="32"/>
      <c r="H424" s="38"/>
      <c r="I424" s="32"/>
      <c r="J424" s="38"/>
      <c r="K424" s="32"/>
      <c r="L424" s="31"/>
      <c r="M424" s="38"/>
      <c r="N424" s="31"/>
      <c r="O424" s="18" t="str">
        <f t="shared" si="2"/>
        <v/>
      </c>
      <c r="P424" s="18" t="str">
        <f t="shared" si="3"/>
        <v/>
      </c>
      <c r="Q424" s="18" t="str">
        <f t="array" ref="Q424">if($F424="","",if($F424&lt;&gt;$F423,VLOOKUP($F424,{Index_Team!$A$2:$A$33,Index_Team!$D$2:$D$33},2,FALSE),Q423))</f>
        <v/>
      </c>
      <c r="R424" s="18" t="str">
        <f t="array" ref="R424">if($F424="","",if($F424&lt;&gt;$F423,VLOOKUP($F424,{Index_Team!$A$2:$A$33,Index_Team!$E$2:$E$33},2,FALSE),R423))</f>
        <v/>
      </c>
      <c r="S424" s="18" t="str">
        <f t="shared" ref="S424:T424" si="433">if($F424="","",if($F424&lt;&gt;$F423,0,V423))</f>
        <v/>
      </c>
      <c r="T424" s="18" t="str">
        <f t="shared" si="433"/>
        <v/>
      </c>
      <c r="U424" s="18" t="str">
        <f t="shared" si="5"/>
        <v/>
      </c>
      <c r="V424" s="18" t="str">
        <f t="shared" si="6"/>
        <v/>
      </c>
      <c r="W424" s="18" t="str">
        <f t="shared" si="7"/>
        <v/>
      </c>
      <c r="X424" s="18" t="str">
        <f t="shared" si="8"/>
        <v/>
      </c>
      <c r="Y424" s="18" t="str">
        <f t="shared" si="9"/>
        <v/>
      </c>
      <c r="Z424" s="18" t="str">
        <f>IFERROR(__xludf.DUMMYFUNCTION("if($F424="""","""",count(filter($S$2:$S888,$S$2:$S888=$S424,$T$2:$T888=$T424,$V$2:$V888=$V424,$W$2:$W888=$W424)))"),"")</f>
        <v/>
      </c>
      <c r="AA424" s="18" t="str">
        <f>IFERROR(__xludf.DUMMYFUNCTION("if($F424="""","""",1+Z424-count(filter($S424:$S888,$S424:$S888=$S424,$T424:$T888=$T424,$V424:$V888=$V424,$W424:$W888=$W424)))"),"")</f>
        <v/>
      </c>
      <c r="AB424" s="18" t="str">
        <f>IFERROR(__xludf.DUMMYFUNCTION("if($F424="""","""",count(filter($S$2:$S888,$S$2:$S888=$S424,$T$2:$T888=$T424,$V$2:$V888=$V424,$W$2:$W888=$W424,$Q$2:$Q888=$Q424)))"),"")</f>
        <v/>
      </c>
      <c r="AC424" s="18" t="str">
        <f>IFERROR(__xludf.DUMMYFUNCTION("if($F424="""","""",1+AB424-count(filter($S424:$S888,$S424:$S888=$S424,$T424:$T888=$T424,$V424:$V888=$V424,$W424:$W888=$W424,$Q424:$Q888=$Q424)))"),"")</f>
        <v/>
      </c>
      <c r="AD424" s="18" t="str">
        <f>IFERROR(__xludf.DUMMYFUNCTION("if($F424="""","""",count(filter($S$2:$S888,$S$2:$S888=$S424,$T$2:$T888=$T424,$V$2:$V888=$V424,$W$2:$W888=$W424,$R$2:$R888=$R424)))"),"")</f>
        <v/>
      </c>
      <c r="AE424" s="18" t="str">
        <f>IFERROR(__xludf.DUMMYFUNCTION("if($F424="""","""",1+AD424-count(filter($S424:$S888,$S424:$S888=$S424,$T424:$T888=$T424,$V424:$V888=$V424,$W424:$W888=$W424,$R424:$R888=$R424)))"),"")</f>
        <v/>
      </c>
      <c r="AF424" s="18" t="str">
        <f t="shared" si="10"/>
        <v/>
      </c>
      <c r="AG424" s="18"/>
      <c r="AH424" s="18" t="str">
        <f t="shared" si="12"/>
        <v/>
      </c>
    </row>
    <row r="425">
      <c r="A425" s="29"/>
      <c r="B425" s="29"/>
      <c r="C425" s="29"/>
      <c r="D425" s="37"/>
      <c r="E425" s="29"/>
      <c r="F425" s="32"/>
      <c r="G425" s="32"/>
      <c r="H425" s="38"/>
      <c r="I425" s="32"/>
      <c r="J425" s="38"/>
      <c r="K425" s="32"/>
      <c r="L425" s="31"/>
      <c r="M425" s="38"/>
      <c r="N425" s="31"/>
      <c r="O425" s="18" t="str">
        <f t="shared" si="2"/>
        <v/>
      </c>
      <c r="P425" s="18" t="str">
        <f t="shared" si="3"/>
        <v/>
      </c>
      <c r="Q425" s="18" t="str">
        <f t="array" ref="Q425">if($F425="","",if($F425&lt;&gt;$F424,VLOOKUP($F425,{Index_Team!$A$2:$A$33,Index_Team!$D$2:$D$33},2,FALSE),Q424))</f>
        <v/>
      </c>
      <c r="R425" s="18" t="str">
        <f t="array" ref="R425">if($F425="","",if($F425&lt;&gt;$F424,VLOOKUP($F425,{Index_Team!$A$2:$A$33,Index_Team!$E$2:$E$33},2,FALSE),R424))</f>
        <v/>
      </c>
      <c r="S425" s="18" t="str">
        <f t="shared" ref="S425:T425" si="434">if($F425="","",if($F425&lt;&gt;$F424,0,V424))</f>
        <v/>
      </c>
      <c r="T425" s="18" t="str">
        <f t="shared" si="434"/>
        <v/>
      </c>
      <c r="U425" s="18" t="str">
        <f t="shared" si="5"/>
        <v/>
      </c>
      <c r="V425" s="18" t="str">
        <f t="shared" si="6"/>
        <v/>
      </c>
      <c r="W425" s="18" t="str">
        <f t="shared" si="7"/>
        <v/>
      </c>
      <c r="X425" s="18" t="str">
        <f t="shared" si="8"/>
        <v/>
      </c>
      <c r="Y425" s="18" t="str">
        <f t="shared" si="9"/>
        <v/>
      </c>
      <c r="Z425" s="18" t="str">
        <f>IFERROR(__xludf.DUMMYFUNCTION("if($F425="""","""",count(filter($S$2:$S888,$S$2:$S888=$S425,$T$2:$T888=$T425,$V$2:$V888=$V425,$W$2:$W888=$W425)))"),"")</f>
        <v/>
      </c>
      <c r="AA425" s="18" t="str">
        <f>IFERROR(__xludf.DUMMYFUNCTION("if($F425="""","""",1+Z425-count(filter($S425:$S888,$S425:$S888=$S425,$T425:$T888=$T425,$V425:$V888=$V425,$W425:$W888=$W425)))"),"")</f>
        <v/>
      </c>
      <c r="AB425" s="18" t="str">
        <f>IFERROR(__xludf.DUMMYFUNCTION("if($F425="""","""",count(filter($S$2:$S888,$S$2:$S888=$S425,$T$2:$T888=$T425,$V$2:$V888=$V425,$W$2:$W888=$W425,$Q$2:$Q888=$Q425)))"),"")</f>
        <v/>
      </c>
      <c r="AC425" s="18" t="str">
        <f>IFERROR(__xludf.DUMMYFUNCTION("if($F425="""","""",1+AB425-count(filter($S425:$S888,$S425:$S888=$S425,$T425:$T888=$T425,$V425:$V888=$V425,$W425:$W888=$W425,$Q425:$Q888=$Q425)))"),"")</f>
        <v/>
      </c>
      <c r="AD425" s="18" t="str">
        <f>IFERROR(__xludf.DUMMYFUNCTION("if($F425="""","""",count(filter($S$2:$S888,$S$2:$S888=$S425,$T$2:$T888=$T425,$V$2:$V888=$V425,$W$2:$W888=$W425,$R$2:$R888=$R425)))"),"")</f>
        <v/>
      </c>
      <c r="AE425" s="18" t="str">
        <f>IFERROR(__xludf.DUMMYFUNCTION("if($F425="""","""",1+AD425-count(filter($S425:$S888,$S425:$S888=$S425,$T425:$T888=$T425,$V425:$V888=$V425,$W425:$W888=$W425,$R425:$R888=$R425)))"),"")</f>
        <v/>
      </c>
      <c r="AF425" s="18" t="str">
        <f t="shared" si="10"/>
        <v/>
      </c>
      <c r="AG425" s="18"/>
      <c r="AH425" s="18" t="str">
        <f t="shared" si="12"/>
        <v/>
      </c>
    </row>
    <row r="426">
      <c r="A426" s="29"/>
      <c r="B426" s="29"/>
      <c r="C426" s="29"/>
      <c r="D426" s="37"/>
      <c r="E426" s="29"/>
      <c r="F426" s="32"/>
      <c r="G426" s="32"/>
      <c r="H426" s="38"/>
      <c r="I426" s="32"/>
      <c r="J426" s="38"/>
      <c r="K426" s="32"/>
      <c r="L426" s="31"/>
      <c r="M426" s="38"/>
      <c r="N426" s="31"/>
      <c r="O426" s="18" t="str">
        <f t="shared" si="2"/>
        <v/>
      </c>
      <c r="P426" s="18" t="str">
        <f t="shared" si="3"/>
        <v/>
      </c>
      <c r="Q426" s="18" t="str">
        <f t="array" ref="Q426">if($F426="","",if($F426&lt;&gt;$F425,VLOOKUP($F426,{Index_Team!$A$2:$A$33,Index_Team!$D$2:$D$33},2,FALSE),Q425))</f>
        <v/>
      </c>
      <c r="R426" s="18" t="str">
        <f t="array" ref="R426">if($F426="","",if($F426&lt;&gt;$F425,VLOOKUP($F426,{Index_Team!$A$2:$A$33,Index_Team!$E$2:$E$33},2,FALSE),R425))</f>
        <v/>
      </c>
      <c r="S426" s="18" t="str">
        <f t="shared" ref="S426:T426" si="435">if($F426="","",if($F426&lt;&gt;$F425,0,V425))</f>
        <v/>
      </c>
      <c r="T426" s="18" t="str">
        <f t="shared" si="435"/>
        <v/>
      </c>
      <c r="U426" s="18" t="str">
        <f t="shared" si="5"/>
        <v/>
      </c>
      <c r="V426" s="18" t="str">
        <f t="shared" si="6"/>
        <v/>
      </c>
      <c r="W426" s="18" t="str">
        <f t="shared" si="7"/>
        <v/>
      </c>
      <c r="X426" s="18" t="str">
        <f t="shared" si="8"/>
        <v/>
      </c>
      <c r="Y426" s="18" t="str">
        <f t="shared" si="9"/>
        <v/>
      </c>
      <c r="Z426" s="18" t="str">
        <f>IFERROR(__xludf.DUMMYFUNCTION("if($F426="""","""",count(filter($S$2:$S888,$S$2:$S888=$S426,$T$2:$T888=$T426,$V$2:$V888=$V426,$W$2:$W888=$W426)))"),"")</f>
        <v/>
      </c>
      <c r="AA426" s="18" t="str">
        <f>IFERROR(__xludf.DUMMYFUNCTION("if($F426="""","""",1+Z426-count(filter($S426:$S888,$S426:$S888=$S426,$T426:$T888=$T426,$V426:$V888=$V426,$W426:$W888=$W426)))"),"")</f>
        <v/>
      </c>
      <c r="AB426" s="18" t="str">
        <f>IFERROR(__xludf.DUMMYFUNCTION("if($F426="""","""",count(filter($S$2:$S888,$S$2:$S888=$S426,$T$2:$T888=$T426,$V$2:$V888=$V426,$W$2:$W888=$W426,$Q$2:$Q888=$Q426)))"),"")</f>
        <v/>
      </c>
      <c r="AC426" s="18" t="str">
        <f>IFERROR(__xludf.DUMMYFUNCTION("if($F426="""","""",1+AB426-count(filter($S426:$S888,$S426:$S888=$S426,$T426:$T888=$T426,$V426:$V888=$V426,$W426:$W888=$W426,$Q426:$Q888=$Q426)))"),"")</f>
        <v/>
      </c>
      <c r="AD426" s="18" t="str">
        <f>IFERROR(__xludf.DUMMYFUNCTION("if($F426="""","""",count(filter($S$2:$S888,$S$2:$S888=$S426,$T$2:$T888=$T426,$V$2:$V888=$V426,$W$2:$W888=$W426,$R$2:$R888=$R426)))"),"")</f>
        <v/>
      </c>
      <c r="AE426" s="18" t="str">
        <f>IFERROR(__xludf.DUMMYFUNCTION("if($F426="""","""",1+AD426-count(filter($S426:$S888,$S426:$S888=$S426,$T426:$T888=$T426,$V426:$V888=$V426,$W426:$W888=$W426,$R426:$R888=$R426)))"),"")</f>
        <v/>
      </c>
      <c r="AF426" s="18" t="str">
        <f t="shared" si="10"/>
        <v/>
      </c>
      <c r="AG426" s="18"/>
      <c r="AH426" s="18" t="str">
        <f t="shared" si="12"/>
        <v/>
      </c>
    </row>
    <row r="427">
      <c r="A427" s="29"/>
      <c r="B427" s="29"/>
      <c r="C427" s="29"/>
      <c r="D427" s="37"/>
      <c r="E427" s="29"/>
      <c r="F427" s="32"/>
      <c r="G427" s="32"/>
      <c r="H427" s="38"/>
      <c r="I427" s="32"/>
      <c r="J427" s="38"/>
      <c r="K427" s="32"/>
      <c r="L427" s="31"/>
      <c r="M427" s="38"/>
      <c r="N427" s="31"/>
      <c r="O427" s="18" t="str">
        <f t="shared" si="2"/>
        <v/>
      </c>
      <c r="P427" s="18" t="str">
        <f t="shared" si="3"/>
        <v/>
      </c>
      <c r="Q427" s="18" t="str">
        <f t="array" ref="Q427">if($F427="","",if($F427&lt;&gt;$F426,VLOOKUP($F427,{Index_Team!$A$2:$A$33,Index_Team!$D$2:$D$33},2,FALSE),Q426))</f>
        <v/>
      </c>
      <c r="R427" s="18" t="str">
        <f t="array" ref="R427">if($F427="","",if($F427&lt;&gt;$F426,VLOOKUP($F427,{Index_Team!$A$2:$A$33,Index_Team!$E$2:$E$33},2,FALSE),R426))</f>
        <v/>
      </c>
      <c r="S427" s="18" t="str">
        <f t="shared" ref="S427:T427" si="436">if($F427="","",if($F427&lt;&gt;$F426,0,V426))</f>
        <v/>
      </c>
      <c r="T427" s="18" t="str">
        <f t="shared" si="436"/>
        <v/>
      </c>
      <c r="U427" s="18" t="str">
        <f t="shared" si="5"/>
        <v/>
      </c>
      <c r="V427" s="18" t="str">
        <f t="shared" si="6"/>
        <v/>
      </c>
      <c r="W427" s="18" t="str">
        <f t="shared" si="7"/>
        <v/>
      </c>
      <c r="X427" s="18" t="str">
        <f t="shared" si="8"/>
        <v/>
      </c>
      <c r="Y427" s="18" t="str">
        <f t="shared" si="9"/>
        <v/>
      </c>
      <c r="Z427" s="18" t="str">
        <f>IFERROR(__xludf.DUMMYFUNCTION("if($F427="""","""",count(filter($S$2:$S888,$S$2:$S888=$S427,$T$2:$T888=$T427,$V$2:$V888=$V427,$W$2:$W888=$W427)))"),"")</f>
        <v/>
      </c>
      <c r="AA427" s="18" t="str">
        <f>IFERROR(__xludf.DUMMYFUNCTION("if($F427="""","""",1+Z427-count(filter($S427:$S888,$S427:$S888=$S427,$T427:$T888=$T427,$V427:$V888=$V427,$W427:$W888=$W427)))"),"")</f>
        <v/>
      </c>
      <c r="AB427" s="18" t="str">
        <f>IFERROR(__xludf.DUMMYFUNCTION("if($F427="""","""",count(filter($S$2:$S888,$S$2:$S888=$S427,$T$2:$T888=$T427,$V$2:$V888=$V427,$W$2:$W888=$W427,$Q$2:$Q888=$Q427)))"),"")</f>
        <v/>
      </c>
      <c r="AC427" s="18" t="str">
        <f>IFERROR(__xludf.DUMMYFUNCTION("if($F427="""","""",1+AB427-count(filter($S427:$S888,$S427:$S888=$S427,$T427:$T888=$T427,$V427:$V888=$V427,$W427:$W888=$W427,$Q427:$Q888=$Q427)))"),"")</f>
        <v/>
      </c>
      <c r="AD427" s="18" t="str">
        <f>IFERROR(__xludf.DUMMYFUNCTION("if($F427="""","""",count(filter($S$2:$S888,$S$2:$S888=$S427,$T$2:$T888=$T427,$V$2:$V888=$V427,$W$2:$W888=$W427,$R$2:$R888=$R427)))"),"")</f>
        <v/>
      </c>
      <c r="AE427" s="18" t="str">
        <f>IFERROR(__xludf.DUMMYFUNCTION("if($F427="""","""",1+AD427-count(filter($S427:$S888,$S427:$S888=$S427,$T427:$T888=$T427,$V427:$V888=$V427,$W427:$W888=$W427,$R427:$R888=$R427)))"),"")</f>
        <v/>
      </c>
      <c r="AF427" s="18" t="str">
        <f t="shared" si="10"/>
        <v/>
      </c>
      <c r="AG427" s="18"/>
      <c r="AH427" s="18" t="str">
        <f t="shared" si="12"/>
        <v/>
      </c>
    </row>
    <row r="428">
      <c r="A428" s="29"/>
      <c r="B428" s="29"/>
      <c r="C428" s="29"/>
      <c r="D428" s="37"/>
      <c r="E428" s="29"/>
      <c r="F428" s="32"/>
      <c r="G428" s="32"/>
      <c r="H428" s="38"/>
      <c r="I428" s="32"/>
      <c r="J428" s="38"/>
      <c r="K428" s="32"/>
      <c r="L428" s="31"/>
      <c r="M428" s="38"/>
      <c r="N428" s="31"/>
      <c r="O428" s="18" t="str">
        <f t="shared" si="2"/>
        <v/>
      </c>
      <c r="P428" s="18" t="str">
        <f t="shared" si="3"/>
        <v/>
      </c>
      <c r="Q428" s="18" t="str">
        <f t="array" ref="Q428">if($F428="","",if($F428&lt;&gt;$F427,VLOOKUP($F428,{Index_Team!$A$2:$A$33,Index_Team!$D$2:$D$33},2,FALSE),Q427))</f>
        <v/>
      </c>
      <c r="R428" s="18" t="str">
        <f t="array" ref="R428">if($F428="","",if($F428&lt;&gt;$F427,VLOOKUP($F428,{Index_Team!$A$2:$A$33,Index_Team!$E$2:$E$33},2,FALSE),R427))</f>
        <v/>
      </c>
      <c r="S428" s="18" t="str">
        <f t="shared" ref="S428:T428" si="437">if($F428="","",if($F428&lt;&gt;$F427,0,V427))</f>
        <v/>
      </c>
      <c r="T428" s="18" t="str">
        <f t="shared" si="437"/>
        <v/>
      </c>
      <c r="U428" s="18" t="str">
        <f t="shared" si="5"/>
        <v/>
      </c>
      <c r="V428" s="18" t="str">
        <f t="shared" si="6"/>
        <v/>
      </c>
      <c r="W428" s="18" t="str">
        <f t="shared" si="7"/>
        <v/>
      </c>
      <c r="X428" s="18" t="str">
        <f t="shared" si="8"/>
        <v/>
      </c>
      <c r="Y428" s="18" t="str">
        <f t="shared" si="9"/>
        <v/>
      </c>
      <c r="Z428" s="18" t="str">
        <f>IFERROR(__xludf.DUMMYFUNCTION("if($F428="""","""",count(filter($S$2:$S888,$S$2:$S888=$S428,$T$2:$T888=$T428,$V$2:$V888=$V428,$W$2:$W888=$W428)))"),"")</f>
        <v/>
      </c>
      <c r="AA428" s="18" t="str">
        <f>IFERROR(__xludf.DUMMYFUNCTION("if($F428="""","""",1+Z428-count(filter($S428:$S888,$S428:$S888=$S428,$T428:$T888=$T428,$V428:$V888=$V428,$W428:$W888=$W428)))"),"")</f>
        <v/>
      </c>
      <c r="AB428" s="18" t="str">
        <f>IFERROR(__xludf.DUMMYFUNCTION("if($F428="""","""",count(filter($S$2:$S888,$S$2:$S888=$S428,$T$2:$T888=$T428,$V$2:$V888=$V428,$W$2:$W888=$W428,$Q$2:$Q888=$Q428)))"),"")</f>
        <v/>
      </c>
      <c r="AC428" s="18" t="str">
        <f>IFERROR(__xludf.DUMMYFUNCTION("if($F428="""","""",1+AB428-count(filter($S428:$S888,$S428:$S888=$S428,$T428:$T888=$T428,$V428:$V888=$V428,$W428:$W888=$W428,$Q428:$Q888=$Q428)))"),"")</f>
        <v/>
      </c>
      <c r="AD428" s="18" t="str">
        <f>IFERROR(__xludf.DUMMYFUNCTION("if($F428="""","""",count(filter($S$2:$S888,$S$2:$S888=$S428,$T$2:$T888=$T428,$V$2:$V888=$V428,$W$2:$W888=$W428,$R$2:$R888=$R428)))"),"")</f>
        <v/>
      </c>
      <c r="AE428" s="18" t="str">
        <f>IFERROR(__xludf.DUMMYFUNCTION("if($F428="""","""",1+AD428-count(filter($S428:$S888,$S428:$S888=$S428,$T428:$T888=$T428,$V428:$V888=$V428,$W428:$W888=$W428,$R428:$R888=$R428)))"),"")</f>
        <v/>
      </c>
      <c r="AF428" s="18" t="str">
        <f t="shared" si="10"/>
        <v/>
      </c>
      <c r="AG428" s="18"/>
      <c r="AH428" s="18" t="str">
        <f t="shared" si="12"/>
        <v/>
      </c>
    </row>
    <row r="429">
      <c r="A429" s="29"/>
      <c r="B429" s="29"/>
      <c r="C429" s="29"/>
      <c r="D429" s="37"/>
      <c r="E429" s="29"/>
      <c r="F429" s="32"/>
      <c r="G429" s="32"/>
      <c r="H429" s="38"/>
      <c r="I429" s="32"/>
      <c r="J429" s="38"/>
      <c r="K429" s="32"/>
      <c r="L429" s="31"/>
      <c r="M429" s="38"/>
      <c r="N429" s="31"/>
      <c r="O429" s="18" t="str">
        <f t="shared" si="2"/>
        <v/>
      </c>
      <c r="P429" s="18" t="str">
        <f t="shared" si="3"/>
        <v/>
      </c>
      <c r="Q429" s="18" t="str">
        <f t="array" ref="Q429">if($F429="","",if($F429&lt;&gt;$F428,VLOOKUP($F429,{Index_Team!$A$2:$A$33,Index_Team!$D$2:$D$33},2,FALSE),Q428))</f>
        <v/>
      </c>
      <c r="R429" s="18" t="str">
        <f t="array" ref="R429">if($F429="","",if($F429&lt;&gt;$F428,VLOOKUP($F429,{Index_Team!$A$2:$A$33,Index_Team!$E$2:$E$33},2,FALSE),R428))</f>
        <v/>
      </c>
      <c r="S429" s="18" t="str">
        <f t="shared" ref="S429:T429" si="438">if($F429="","",if($F429&lt;&gt;$F428,0,V428))</f>
        <v/>
      </c>
      <c r="T429" s="18" t="str">
        <f t="shared" si="438"/>
        <v/>
      </c>
      <c r="U429" s="18" t="str">
        <f t="shared" si="5"/>
        <v/>
      </c>
      <c r="V429" s="18" t="str">
        <f t="shared" si="6"/>
        <v/>
      </c>
      <c r="W429" s="18" t="str">
        <f t="shared" si="7"/>
        <v/>
      </c>
      <c r="X429" s="18" t="str">
        <f t="shared" si="8"/>
        <v/>
      </c>
      <c r="Y429" s="18" t="str">
        <f t="shared" si="9"/>
        <v/>
      </c>
      <c r="Z429" s="18" t="str">
        <f>IFERROR(__xludf.DUMMYFUNCTION("if($F429="""","""",count(filter($S$2:$S888,$S$2:$S888=$S429,$T$2:$T888=$T429,$V$2:$V888=$V429,$W$2:$W888=$W429)))"),"")</f>
        <v/>
      </c>
      <c r="AA429" s="18" t="str">
        <f>IFERROR(__xludf.DUMMYFUNCTION("if($F429="""","""",1+Z429-count(filter($S429:$S888,$S429:$S888=$S429,$T429:$T888=$T429,$V429:$V888=$V429,$W429:$W888=$W429)))"),"")</f>
        <v/>
      </c>
      <c r="AB429" s="18" t="str">
        <f>IFERROR(__xludf.DUMMYFUNCTION("if($F429="""","""",count(filter($S$2:$S888,$S$2:$S888=$S429,$T$2:$T888=$T429,$V$2:$V888=$V429,$W$2:$W888=$W429,$Q$2:$Q888=$Q429)))"),"")</f>
        <v/>
      </c>
      <c r="AC429" s="18" t="str">
        <f>IFERROR(__xludf.DUMMYFUNCTION("if($F429="""","""",1+AB429-count(filter($S429:$S888,$S429:$S888=$S429,$T429:$T888=$T429,$V429:$V888=$V429,$W429:$W888=$W429,$Q429:$Q888=$Q429)))"),"")</f>
        <v/>
      </c>
      <c r="AD429" s="18" t="str">
        <f>IFERROR(__xludf.DUMMYFUNCTION("if($F429="""","""",count(filter($S$2:$S888,$S$2:$S888=$S429,$T$2:$T888=$T429,$V$2:$V888=$V429,$W$2:$W888=$W429,$R$2:$R888=$R429)))"),"")</f>
        <v/>
      </c>
      <c r="AE429" s="18" t="str">
        <f>IFERROR(__xludf.DUMMYFUNCTION("if($F429="""","""",1+AD429-count(filter($S429:$S888,$S429:$S888=$S429,$T429:$T888=$T429,$V429:$V888=$V429,$W429:$W888=$W429,$R429:$R888=$R429)))"),"")</f>
        <v/>
      </c>
      <c r="AF429" s="18" t="str">
        <f t="shared" si="10"/>
        <v/>
      </c>
      <c r="AG429" s="18"/>
      <c r="AH429" s="18" t="str">
        <f t="shared" si="12"/>
        <v/>
      </c>
    </row>
    <row r="430">
      <c r="A430" s="29"/>
      <c r="B430" s="29"/>
      <c r="C430" s="29"/>
      <c r="D430" s="37"/>
      <c r="E430" s="29"/>
      <c r="F430" s="32"/>
      <c r="G430" s="32"/>
      <c r="H430" s="38"/>
      <c r="I430" s="32"/>
      <c r="J430" s="38"/>
      <c r="K430" s="32"/>
      <c r="L430" s="31"/>
      <c r="M430" s="38"/>
      <c r="N430" s="31"/>
      <c r="O430" s="18" t="str">
        <f t="shared" si="2"/>
        <v/>
      </c>
      <c r="P430" s="18" t="str">
        <f t="shared" si="3"/>
        <v/>
      </c>
      <c r="Q430" s="18" t="str">
        <f t="array" ref="Q430">if($F430="","",if($F430&lt;&gt;$F429,VLOOKUP($F430,{Index_Team!$A$2:$A$33,Index_Team!$D$2:$D$33},2,FALSE),Q429))</f>
        <v/>
      </c>
      <c r="R430" s="18" t="str">
        <f t="array" ref="R430">if($F430="","",if($F430&lt;&gt;$F429,VLOOKUP($F430,{Index_Team!$A$2:$A$33,Index_Team!$E$2:$E$33},2,FALSE),R429))</f>
        <v/>
      </c>
      <c r="S430" s="18" t="str">
        <f t="shared" ref="S430:T430" si="439">if($F430="","",if($F430&lt;&gt;$F429,0,V429))</f>
        <v/>
      </c>
      <c r="T430" s="18" t="str">
        <f t="shared" si="439"/>
        <v/>
      </c>
      <c r="U430" s="18" t="str">
        <f t="shared" si="5"/>
        <v/>
      </c>
      <c r="V430" s="18" t="str">
        <f t="shared" si="6"/>
        <v/>
      </c>
      <c r="W430" s="18" t="str">
        <f t="shared" si="7"/>
        <v/>
      </c>
      <c r="X430" s="18" t="str">
        <f t="shared" si="8"/>
        <v/>
      </c>
      <c r="Y430" s="18" t="str">
        <f t="shared" si="9"/>
        <v/>
      </c>
      <c r="Z430" s="18" t="str">
        <f>IFERROR(__xludf.DUMMYFUNCTION("if($F430="""","""",count(filter($S$2:$S888,$S$2:$S888=$S430,$T$2:$T888=$T430,$V$2:$V888=$V430,$W$2:$W888=$W430)))"),"")</f>
        <v/>
      </c>
      <c r="AA430" s="18" t="str">
        <f>IFERROR(__xludf.DUMMYFUNCTION("if($F430="""","""",1+Z430-count(filter($S430:$S888,$S430:$S888=$S430,$T430:$T888=$T430,$V430:$V888=$V430,$W430:$W888=$W430)))"),"")</f>
        <v/>
      </c>
      <c r="AB430" s="18" t="str">
        <f>IFERROR(__xludf.DUMMYFUNCTION("if($F430="""","""",count(filter($S$2:$S888,$S$2:$S888=$S430,$T$2:$T888=$T430,$V$2:$V888=$V430,$W$2:$W888=$W430,$Q$2:$Q888=$Q430)))"),"")</f>
        <v/>
      </c>
      <c r="AC430" s="18" t="str">
        <f>IFERROR(__xludf.DUMMYFUNCTION("if($F430="""","""",1+AB430-count(filter($S430:$S888,$S430:$S888=$S430,$T430:$T888=$T430,$V430:$V888=$V430,$W430:$W888=$W430,$Q430:$Q888=$Q430)))"),"")</f>
        <v/>
      </c>
      <c r="AD430" s="18" t="str">
        <f>IFERROR(__xludf.DUMMYFUNCTION("if($F430="""","""",count(filter($S$2:$S888,$S$2:$S888=$S430,$T$2:$T888=$T430,$V$2:$V888=$V430,$W$2:$W888=$W430,$R$2:$R888=$R430)))"),"")</f>
        <v/>
      </c>
      <c r="AE430" s="18" t="str">
        <f>IFERROR(__xludf.DUMMYFUNCTION("if($F430="""","""",1+AD430-count(filter($S430:$S888,$S430:$S888=$S430,$T430:$T888=$T430,$V430:$V888=$V430,$W430:$W888=$W430,$R430:$R888=$R430)))"),"")</f>
        <v/>
      </c>
      <c r="AF430" s="18" t="str">
        <f t="shared" si="10"/>
        <v/>
      </c>
      <c r="AG430" s="18"/>
      <c r="AH430" s="18" t="str">
        <f t="shared" si="12"/>
        <v/>
      </c>
    </row>
    <row r="431">
      <c r="A431" s="29"/>
      <c r="B431" s="29"/>
      <c r="C431" s="29"/>
      <c r="D431" s="37"/>
      <c r="E431" s="29"/>
      <c r="F431" s="32"/>
      <c r="G431" s="32"/>
      <c r="H431" s="38"/>
      <c r="I431" s="32"/>
      <c r="J431" s="38"/>
      <c r="K431" s="32"/>
      <c r="L431" s="31"/>
      <c r="M431" s="38"/>
      <c r="N431" s="31"/>
      <c r="O431" s="18" t="str">
        <f t="shared" si="2"/>
        <v/>
      </c>
      <c r="P431" s="18" t="str">
        <f t="shared" si="3"/>
        <v/>
      </c>
      <c r="Q431" s="18" t="str">
        <f t="array" ref="Q431">if($F431="","",if($F431&lt;&gt;$F430,VLOOKUP($F431,{Index_Team!$A$2:$A$33,Index_Team!$D$2:$D$33},2,FALSE),Q430))</f>
        <v/>
      </c>
      <c r="R431" s="18" t="str">
        <f t="array" ref="R431">if($F431="","",if($F431&lt;&gt;$F430,VLOOKUP($F431,{Index_Team!$A$2:$A$33,Index_Team!$E$2:$E$33},2,FALSE),R430))</f>
        <v/>
      </c>
      <c r="S431" s="18" t="str">
        <f t="shared" ref="S431:T431" si="440">if($F431="","",if($F431&lt;&gt;$F430,0,V430))</f>
        <v/>
      </c>
      <c r="T431" s="18" t="str">
        <f t="shared" si="440"/>
        <v/>
      </c>
      <c r="U431" s="18" t="str">
        <f t="shared" si="5"/>
        <v/>
      </c>
      <c r="V431" s="18" t="str">
        <f t="shared" si="6"/>
        <v/>
      </c>
      <c r="W431" s="18" t="str">
        <f t="shared" si="7"/>
        <v/>
      </c>
      <c r="X431" s="18" t="str">
        <f t="shared" si="8"/>
        <v/>
      </c>
      <c r="Y431" s="18" t="str">
        <f t="shared" si="9"/>
        <v/>
      </c>
      <c r="Z431" s="18" t="str">
        <f>IFERROR(__xludf.DUMMYFUNCTION("if($F431="""","""",count(filter($S$2:$S888,$S$2:$S888=$S431,$T$2:$T888=$T431,$V$2:$V888=$V431,$W$2:$W888=$W431)))"),"")</f>
        <v/>
      </c>
      <c r="AA431" s="18" t="str">
        <f>IFERROR(__xludf.DUMMYFUNCTION("if($F431="""","""",1+Z431-count(filter($S431:$S888,$S431:$S888=$S431,$T431:$T888=$T431,$V431:$V888=$V431,$W431:$W888=$W431)))"),"")</f>
        <v/>
      </c>
      <c r="AB431" s="18" t="str">
        <f>IFERROR(__xludf.DUMMYFUNCTION("if($F431="""","""",count(filter($S$2:$S888,$S$2:$S888=$S431,$T$2:$T888=$T431,$V$2:$V888=$V431,$W$2:$W888=$W431,$Q$2:$Q888=$Q431)))"),"")</f>
        <v/>
      </c>
      <c r="AC431" s="18" t="str">
        <f>IFERROR(__xludf.DUMMYFUNCTION("if($F431="""","""",1+AB431-count(filter($S431:$S888,$S431:$S888=$S431,$T431:$T888=$T431,$V431:$V888=$V431,$W431:$W888=$W431,$Q431:$Q888=$Q431)))"),"")</f>
        <v/>
      </c>
      <c r="AD431" s="18" t="str">
        <f>IFERROR(__xludf.DUMMYFUNCTION("if($F431="""","""",count(filter($S$2:$S888,$S$2:$S888=$S431,$T$2:$T888=$T431,$V$2:$V888=$V431,$W$2:$W888=$W431,$R$2:$R888=$R431)))"),"")</f>
        <v/>
      </c>
      <c r="AE431" s="18" t="str">
        <f>IFERROR(__xludf.DUMMYFUNCTION("if($F431="""","""",1+AD431-count(filter($S431:$S888,$S431:$S888=$S431,$T431:$T888=$T431,$V431:$V888=$V431,$W431:$W888=$W431,$R431:$R888=$R431)))"),"")</f>
        <v/>
      </c>
      <c r="AF431" s="18" t="str">
        <f t="shared" si="10"/>
        <v/>
      </c>
      <c r="AG431" s="18"/>
      <c r="AH431" s="18" t="str">
        <f t="shared" si="12"/>
        <v/>
      </c>
    </row>
    <row r="432">
      <c r="A432" s="29"/>
      <c r="B432" s="29"/>
      <c r="C432" s="29"/>
      <c r="D432" s="37"/>
      <c r="E432" s="29"/>
      <c r="F432" s="32"/>
      <c r="G432" s="32"/>
      <c r="H432" s="38"/>
      <c r="I432" s="32"/>
      <c r="J432" s="38"/>
      <c r="K432" s="32"/>
      <c r="L432" s="31"/>
      <c r="M432" s="38"/>
      <c r="N432" s="31"/>
      <c r="O432" s="18" t="str">
        <f t="shared" si="2"/>
        <v/>
      </c>
      <c r="P432" s="18" t="str">
        <f t="shared" si="3"/>
        <v/>
      </c>
      <c r="Q432" s="18" t="str">
        <f t="array" ref="Q432">if($F432="","",if($F432&lt;&gt;$F431,VLOOKUP($F432,{Index_Team!$A$2:$A$33,Index_Team!$D$2:$D$33},2,FALSE),Q431))</f>
        <v/>
      </c>
      <c r="R432" s="18" t="str">
        <f t="array" ref="R432">if($F432="","",if($F432&lt;&gt;$F431,VLOOKUP($F432,{Index_Team!$A$2:$A$33,Index_Team!$E$2:$E$33},2,FALSE),R431))</f>
        <v/>
      </c>
      <c r="S432" s="18" t="str">
        <f t="shared" ref="S432:T432" si="441">if($F432="","",if($F432&lt;&gt;$F431,0,V431))</f>
        <v/>
      </c>
      <c r="T432" s="18" t="str">
        <f t="shared" si="441"/>
        <v/>
      </c>
      <c r="U432" s="18" t="str">
        <f t="shared" si="5"/>
        <v/>
      </c>
      <c r="V432" s="18" t="str">
        <f t="shared" si="6"/>
        <v/>
      </c>
      <c r="W432" s="18" t="str">
        <f t="shared" si="7"/>
        <v/>
      </c>
      <c r="X432" s="18" t="str">
        <f t="shared" si="8"/>
        <v/>
      </c>
      <c r="Y432" s="18" t="str">
        <f t="shared" si="9"/>
        <v/>
      </c>
      <c r="Z432" s="18" t="str">
        <f>IFERROR(__xludf.DUMMYFUNCTION("if($F432="""","""",count(filter($S$2:$S888,$S$2:$S888=$S432,$T$2:$T888=$T432,$V$2:$V888=$V432,$W$2:$W888=$W432)))"),"")</f>
        <v/>
      </c>
      <c r="AA432" s="18" t="str">
        <f>IFERROR(__xludf.DUMMYFUNCTION("if($F432="""","""",1+Z432-count(filter($S432:$S888,$S432:$S888=$S432,$T432:$T888=$T432,$V432:$V888=$V432,$W432:$W888=$W432)))"),"")</f>
        <v/>
      </c>
      <c r="AB432" s="18" t="str">
        <f>IFERROR(__xludf.DUMMYFUNCTION("if($F432="""","""",count(filter($S$2:$S888,$S$2:$S888=$S432,$T$2:$T888=$T432,$V$2:$V888=$V432,$W$2:$W888=$W432,$Q$2:$Q888=$Q432)))"),"")</f>
        <v/>
      </c>
      <c r="AC432" s="18" t="str">
        <f>IFERROR(__xludf.DUMMYFUNCTION("if($F432="""","""",1+AB432-count(filter($S432:$S888,$S432:$S888=$S432,$T432:$T888=$T432,$V432:$V888=$V432,$W432:$W888=$W432,$Q432:$Q888=$Q432)))"),"")</f>
        <v/>
      </c>
      <c r="AD432" s="18" t="str">
        <f>IFERROR(__xludf.DUMMYFUNCTION("if($F432="""","""",count(filter($S$2:$S888,$S$2:$S888=$S432,$T$2:$T888=$T432,$V$2:$V888=$V432,$W$2:$W888=$W432,$R$2:$R888=$R432)))"),"")</f>
        <v/>
      </c>
      <c r="AE432" s="18" t="str">
        <f>IFERROR(__xludf.DUMMYFUNCTION("if($F432="""","""",1+AD432-count(filter($S432:$S888,$S432:$S888=$S432,$T432:$T888=$T432,$V432:$V888=$V432,$W432:$W888=$W432,$R432:$R888=$R432)))"),"")</f>
        <v/>
      </c>
      <c r="AF432" s="18" t="str">
        <f t="shared" si="10"/>
        <v/>
      </c>
      <c r="AG432" s="18"/>
      <c r="AH432" s="18" t="str">
        <f t="shared" si="12"/>
        <v/>
      </c>
    </row>
    <row r="433">
      <c r="A433" s="29"/>
      <c r="B433" s="29"/>
      <c r="C433" s="29"/>
      <c r="D433" s="37"/>
      <c r="E433" s="29"/>
      <c r="F433" s="32"/>
      <c r="G433" s="32"/>
      <c r="H433" s="38"/>
      <c r="I433" s="32"/>
      <c r="J433" s="38"/>
      <c r="K433" s="32"/>
      <c r="L433" s="31"/>
      <c r="M433" s="38"/>
      <c r="N433" s="31"/>
      <c r="O433" s="18" t="str">
        <f t="shared" si="2"/>
        <v/>
      </c>
      <c r="P433" s="18" t="str">
        <f t="shared" si="3"/>
        <v/>
      </c>
      <c r="Q433" s="18" t="str">
        <f t="array" ref="Q433">if($F433="","",if($F433&lt;&gt;$F432,VLOOKUP($F433,{Index_Team!$A$2:$A$33,Index_Team!$D$2:$D$33},2,FALSE),Q432))</f>
        <v/>
      </c>
      <c r="R433" s="18" t="str">
        <f t="array" ref="R433">if($F433="","",if($F433&lt;&gt;$F432,VLOOKUP($F433,{Index_Team!$A$2:$A$33,Index_Team!$E$2:$E$33},2,FALSE),R432))</f>
        <v/>
      </c>
      <c r="S433" s="18" t="str">
        <f t="shared" ref="S433:T433" si="442">if($F433="","",if($F433&lt;&gt;$F432,0,V432))</f>
        <v/>
      </c>
      <c r="T433" s="18" t="str">
        <f t="shared" si="442"/>
        <v/>
      </c>
      <c r="U433" s="18" t="str">
        <f t="shared" si="5"/>
        <v/>
      </c>
      <c r="V433" s="18" t="str">
        <f t="shared" si="6"/>
        <v/>
      </c>
      <c r="W433" s="18" t="str">
        <f t="shared" si="7"/>
        <v/>
      </c>
      <c r="X433" s="18" t="str">
        <f t="shared" si="8"/>
        <v/>
      </c>
      <c r="Y433" s="18" t="str">
        <f t="shared" si="9"/>
        <v/>
      </c>
      <c r="Z433" s="18" t="str">
        <f>IFERROR(__xludf.DUMMYFUNCTION("if($F433="""","""",count(filter($S$2:$S888,$S$2:$S888=$S433,$T$2:$T888=$T433,$V$2:$V888=$V433,$W$2:$W888=$W433)))"),"")</f>
        <v/>
      </c>
      <c r="AA433" s="18" t="str">
        <f>IFERROR(__xludf.DUMMYFUNCTION("if($F433="""","""",1+Z433-count(filter($S433:$S888,$S433:$S888=$S433,$T433:$T888=$T433,$V433:$V888=$V433,$W433:$W888=$W433)))"),"")</f>
        <v/>
      </c>
      <c r="AB433" s="18" t="str">
        <f>IFERROR(__xludf.DUMMYFUNCTION("if($F433="""","""",count(filter($S$2:$S888,$S$2:$S888=$S433,$T$2:$T888=$T433,$V$2:$V888=$V433,$W$2:$W888=$W433,$Q$2:$Q888=$Q433)))"),"")</f>
        <v/>
      </c>
      <c r="AC433" s="18" t="str">
        <f>IFERROR(__xludf.DUMMYFUNCTION("if($F433="""","""",1+AB433-count(filter($S433:$S888,$S433:$S888=$S433,$T433:$T888=$T433,$V433:$V888=$V433,$W433:$W888=$W433,$Q433:$Q888=$Q433)))"),"")</f>
        <v/>
      </c>
      <c r="AD433" s="18" t="str">
        <f>IFERROR(__xludf.DUMMYFUNCTION("if($F433="""","""",count(filter($S$2:$S888,$S$2:$S888=$S433,$T$2:$T888=$T433,$V$2:$V888=$V433,$W$2:$W888=$W433,$R$2:$R888=$R433)))"),"")</f>
        <v/>
      </c>
      <c r="AE433" s="18" t="str">
        <f>IFERROR(__xludf.DUMMYFUNCTION("if($F433="""","""",1+AD433-count(filter($S433:$S888,$S433:$S888=$S433,$T433:$T888=$T433,$V433:$V888=$V433,$W433:$W888=$W433,$R433:$R888=$R433)))"),"")</f>
        <v/>
      </c>
      <c r="AF433" s="18" t="str">
        <f t="shared" si="10"/>
        <v/>
      </c>
      <c r="AG433" s="18"/>
      <c r="AH433" s="18" t="str">
        <f t="shared" si="12"/>
        <v/>
      </c>
    </row>
    <row r="434">
      <c r="A434" s="29"/>
      <c r="B434" s="29"/>
      <c r="C434" s="29"/>
      <c r="D434" s="37"/>
      <c r="E434" s="29"/>
      <c r="F434" s="32"/>
      <c r="G434" s="32"/>
      <c r="H434" s="38"/>
      <c r="I434" s="32"/>
      <c r="J434" s="38"/>
      <c r="K434" s="32"/>
      <c r="L434" s="31"/>
      <c r="M434" s="38"/>
      <c r="N434" s="31"/>
      <c r="O434" s="18" t="str">
        <f t="shared" si="2"/>
        <v/>
      </c>
      <c r="P434" s="18" t="str">
        <f t="shared" si="3"/>
        <v/>
      </c>
      <c r="Q434" s="18" t="str">
        <f t="array" ref="Q434">if($F434="","",if($F434&lt;&gt;$F433,VLOOKUP($F434,{Index_Team!$A$2:$A$33,Index_Team!$D$2:$D$33},2,FALSE),Q433))</f>
        <v/>
      </c>
      <c r="R434" s="18" t="str">
        <f t="array" ref="R434">if($F434="","",if($F434&lt;&gt;$F433,VLOOKUP($F434,{Index_Team!$A$2:$A$33,Index_Team!$E$2:$E$33},2,FALSE),R433))</f>
        <v/>
      </c>
      <c r="S434" s="18" t="str">
        <f t="shared" ref="S434:T434" si="443">if($F434="","",if($F434&lt;&gt;$F433,0,V433))</f>
        <v/>
      </c>
      <c r="T434" s="18" t="str">
        <f t="shared" si="443"/>
        <v/>
      </c>
      <c r="U434" s="18" t="str">
        <f t="shared" si="5"/>
        <v/>
      </c>
      <c r="V434" s="18" t="str">
        <f t="shared" si="6"/>
        <v/>
      </c>
      <c r="W434" s="18" t="str">
        <f t="shared" si="7"/>
        <v/>
      </c>
      <c r="X434" s="18" t="str">
        <f t="shared" si="8"/>
        <v/>
      </c>
      <c r="Y434" s="18" t="str">
        <f t="shared" si="9"/>
        <v/>
      </c>
      <c r="Z434" s="18" t="str">
        <f>IFERROR(__xludf.DUMMYFUNCTION("if($F434="""","""",count(filter($S$2:$S888,$S$2:$S888=$S434,$T$2:$T888=$T434,$V$2:$V888=$V434,$W$2:$W888=$W434)))"),"")</f>
        <v/>
      </c>
      <c r="AA434" s="18" t="str">
        <f>IFERROR(__xludf.DUMMYFUNCTION("if($F434="""","""",1+Z434-count(filter($S434:$S888,$S434:$S888=$S434,$T434:$T888=$T434,$V434:$V888=$V434,$W434:$W888=$W434)))"),"")</f>
        <v/>
      </c>
      <c r="AB434" s="18" t="str">
        <f>IFERROR(__xludf.DUMMYFUNCTION("if($F434="""","""",count(filter($S$2:$S888,$S$2:$S888=$S434,$T$2:$T888=$T434,$V$2:$V888=$V434,$W$2:$W888=$W434,$Q$2:$Q888=$Q434)))"),"")</f>
        <v/>
      </c>
      <c r="AC434" s="18" t="str">
        <f>IFERROR(__xludf.DUMMYFUNCTION("if($F434="""","""",1+AB434-count(filter($S434:$S888,$S434:$S888=$S434,$T434:$T888=$T434,$V434:$V888=$V434,$W434:$W888=$W434,$Q434:$Q888=$Q434)))"),"")</f>
        <v/>
      </c>
      <c r="AD434" s="18" t="str">
        <f>IFERROR(__xludf.DUMMYFUNCTION("if($F434="""","""",count(filter($S$2:$S888,$S$2:$S888=$S434,$T$2:$T888=$T434,$V$2:$V888=$V434,$W$2:$W888=$W434,$R$2:$R888=$R434)))"),"")</f>
        <v/>
      </c>
      <c r="AE434" s="18" t="str">
        <f>IFERROR(__xludf.DUMMYFUNCTION("if($F434="""","""",1+AD434-count(filter($S434:$S888,$S434:$S888=$S434,$T434:$T888=$T434,$V434:$V888=$V434,$W434:$W888=$W434,$R434:$R888=$R434)))"),"")</f>
        <v/>
      </c>
      <c r="AF434" s="18" t="str">
        <f t="shared" si="10"/>
        <v/>
      </c>
      <c r="AG434" s="18"/>
      <c r="AH434" s="18" t="str">
        <f t="shared" si="12"/>
        <v/>
      </c>
    </row>
    <row r="435">
      <c r="A435" s="29"/>
      <c r="B435" s="29"/>
      <c r="C435" s="29"/>
      <c r="D435" s="37"/>
      <c r="E435" s="29"/>
      <c r="F435" s="32"/>
      <c r="G435" s="32"/>
      <c r="H435" s="38"/>
      <c r="I435" s="32"/>
      <c r="J435" s="38"/>
      <c r="K435" s="32"/>
      <c r="L435" s="31"/>
      <c r="M435" s="38"/>
      <c r="N435" s="31"/>
      <c r="O435" s="18" t="str">
        <f t="shared" si="2"/>
        <v/>
      </c>
      <c r="P435" s="18" t="str">
        <f t="shared" si="3"/>
        <v/>
      </c>
      <c r="Q435" s="18" t="str">
        <f t="array" ref="Q435">if($F435="","",if($F435&lt;&gt;$F434,VLOOKUP($F435,{Index_Team!$A$2:$A$33,Index_Team!$D$2:$D$33},2,FALSE),Q434))</f>
        <v/>
      </c>
      <c r="R435" s="18" t="str">
        <f t="array" ref="R435">if($F435="","",if($F435&lt;&gt;$F434,VLOOKUP($F435,{Index_Team!$A$2:$A$33,Index_Team!$E$2:$E$33},2,FALSE),R434))</f>
        <v/>
      </c>
      <c r="S435" s="18" t="str">
        <f t="shared" ref="S435:T435" si="444">if($F435="","",if($F435&lt;&gt;$F434,0,V434))</f>
        <v/>
      </c>
      <c r="T435" s="18" t="str">
        <f t="shared" si="444"/>
        <v/>
      </c>
      <c r="U435" s="18" t="str">
        <f t="shared" si="5"/>
        <v/>
      </c>
      <c r="V435" s="18" t="str">
        <f t="shared" si="6"/>
        <v/>
      </c>
      <c r="W435" s="18" t="str">
        <f t="shared" si="7"/>
        <v/>
      </c>
      <c r="X435" s="18" t="str">
        <f t="shared" si="8"/>
        <v/>
      </c>
      <c r="Y435" s="18" t="str">
        <f t="shared" si="9"/>
        <v/>
      </c>
      <c r="Z435" s="18" t="str">
        <f>IFERROR(__xludf.DUMMYFUNCTION("if($F435="""","""",count(filter($S$2:$S888,$S$2:$S888=$S435,$T$2:$T888=$T435,$V$2:$V888=$V435,$W$2:$W888=$W435)))"),"")</f>
        <v/>
      </c>
      <c r="AA435" s="18" t="str">
        <f>IFERROR(__xludf.DUMMYFUNCTION("if($F435="""","""",1+Z435-count(filter($S435:$S888,$S435:$S888=$S435,$T435:$T888=$T435,$V435:$V888=$V435,$W435:$W888=$W435)))"),"")</f>
        <v/>
      </c>
      <c r="AB435" s="18" t="str">
        <f>IFERROR(__xludf.DUMMYFUNCTION("if($F435="""","""",count(filter($S$2:$S888,$S$2:$S888=$S435,$T$2:$T888=$T435,$V$2:$V888=$V435,$W$2:$W888=$W435,$Q$2:$Q888=$Q435)))"),"")</f>
        <v/>
      </c>
      <c r="AC435" s="18" t="str">
        <f>IFERROR(__xludf.DUMMYFUNCTION("if($F435="""","""",1+AB435-count(filter($S435:$S888,$S435:$S888=$S435,$T435:$T888=$T435,$V435:$V888=$V435,$W435:$W888=$W435,$Q435:$Q888=$Q435)))"),"")</f>
        <v/>
      </c>
      <c r="AD435" s="18" t="str">
        <f>IFERROR(__xludf.DUMMYFUNCTION("if($F435="""","""",count(filter($S$2:$S888,$S$2:$S888=$S435,$T$2:$T888=$T435,$V$2:$V888=$V435,$W$2:$W888=$W435,$R$2:$R888=$R435)))"),"")</f>
        <v/>
      </c>
      <c r="AE435" s="18" t="str">
        <f>IFERROR(__xludf.DUMMYFUNCTION("if($F435="""","""",1+AD435-count(filter($S435:$S888,$S435:$S888=$S435,$T435:$T888=$T435,$V435:$V888=$V435,$W435:$W888=$W435,$R435:$R888=$R435)))"),"")</f>
        <v/>
      </c>
      <c r="AF435" s="18" t="str">
        <f t="shared" si="10"/>
        <v/>
      </c>
      <c r="AG435" s="18"/>
      <c r="AH435" s="18" t="str">
        <f t="shared" si="12"/>
        <v/>
      </c>
    </row>
    <row r="436">
      <c r="A436" s="29"/>
      <c r="B436" s="29"/>
      <c r="C436" s="29"/>
      <c r="D436" s="37"/>
      <c r="E436" s="29"/>
      <c r="F436" s="32"/>
      <c r="G436" s="32"/>
      <c r="H436" s="38"/>
      <c r="I436" s="32"/>
      <c r="J436" s="38"/>
      <c r="K436" s="32"/>
      <c r="L436" s="31"/>
      <c r="M436" s="38"/>
      <c r="N436" s="31"/>
      <c r="O436" s="18" t="str">
        <f t="shared" si="2"/>
        <v/>
      </c>
      <c r="P436" s="18" t="str">
        <f t="shared" si="3"/>
        <v/>
      </c>
      <c r="Q436" s="18" t="str">
        <f t="array" ref="Q436">if($F436="","",if($F436&lt;&gt;$F435,VLOOKUP($F436,{Index_Team!$A$2:$A$33,Index_Team!$D$2:$D$33},2,FALSE),Q435))</f>
        <v/>
      </c>
      <c r="R436" s="18" t="str">
        <f t="array" ref="R436">if($F436="","",if($F436&lt;&gt;$F435,VLOOKUP($F436,{Index_Team!$A$2:$A$33,Index_Team!$E$2:$E$33},2,FALSE),R435))</f>
        <v/>
      </c>
      <c r="S436" s="18" t="str">
        <f t="shared" ref="S436:T436" si="445">if($F436="","",if($F436&lt;&gt;$F435,0,V435))</f>
        <v/>
      </c>
      <c r="T436" s="18" t="str">
        <f t="shared" si="445"/>
        <v/>
      </c>
      <c r="U436" s="18" t="str">
        <f t="shared" si="5"/>
        <v/>
      </c>
      <c r="V436" s="18" t="str">
        <f t="shared" si="6"/>
        <v/>
      </c>
      <c r="W436" s="18" t="str">
        <f t="shared" si="7"/>
        <v/>
      </c>
      <c r="X436" s="18" t="str">
        <f t="shared" si="8"/>
        <v/>
      </c>
      <c r="Y436" s="18" t="str">
        <f t="shared" si="9"/>
        <v/>
      </c>
      <c r="Z436" s="18" t="str">
        <f>IFERROR(__xludf.DUMMYFUNCTION("if($F436="""","""",count(filter($S$2:$S888,$S$2:$S888=$S436,$T$2:$T888=$T436,$V$2:$V888=$V436,$W$2:$W888=$W436)))"),"")</f>
        <v/>
      </c>
      <c r="AA436" s="18" t="str">
        <f>IFERROR(__xludf.DUMMYFUNCTION("if($F436="""","""",1+Z436-count(filter($S436:$S888,$S436:$S888=$S436,$T436:$T888=$T436,$V436:$V888=$V436,$W436:$W888=$W436)))"),"")</f>
        <v/>
      </c>
      <c r="AB436" s="18" t="str">
        <f>IFERROR(__xludf.DUMMYFUNCTION("if($F436="""","""",count(filter($S$2:$S888,$S$2:$S888=$S436,$T$2:$T888=$T436,$V$2:$V888=$V436,$W$2:$W888=$W436,$Q$2:$Q888=$Q436)))"),"")</f>
        <v/>
      </c>
      <c r="AC436" s="18" t="str">
        <f>IFERROR(__xludf.DUMMYFUNCTION("if($F436="""","""",1+AB436-count(filter($S436:$S888,$S436:$S888=$S436,$T436:$T888=$T436,$V436:$V888=$V436,$W436:$W888=$W436,$Q436:$Q888=$Q436)))"),"")</f>
        <v/>
      </c>
      <c r="AD436" s="18" t="str">
        <f>IFERROR(__xludf.DUMMYFUNCTION("if($F436="""","""",count(filter($S$2:$S888,$S$2:$S888=$S436,$T$2:$T888=$T436,$V$2:$V888=$V436,$W$2:$W888=$W436,$R$2:$R888=$R436)))"),"")</f>
        <v/>
      </c>
      <c r="AE436" s="18" t="str">
        <f>IFERROR(__xludf.DUMMYFUNCTION("if($F436="""","""",1+AD436-count(filter($S436:$S888,$S436:$S888=$S436,$T436:$T888=$T436,$V436:$V888=$V436,$W436:$W888=$W436,$R436:$R888=$R436)))"),"")</f>
        <v/>
      </c>
      <c r="AF436" s="18" t="str">
        <f t="shared" si="10"/>
        <v/>
      </c>
      <c r="AG436" s="18"/>
      <c r="AH436" s="18" t="str">
        <f t="shared" si="12"/>
        <v/>
      </c>
    </row>
    <row r="437">
      <c r="A437" s="29"/>
      <c r="B437" s="29"/>
      <c r="C437" s="29"/>
      <c r="D437" s="37"/>
      <c r="E437" s="29"/>
      <c r="F437" s="32"/>
      <c r="G437" s="32"/>
      <c r="H437" s="38"/>
      <c r="I437" s="32"/>
      <c r="J437" s="38"/>
      <c r="K437" s="32"/>
      <c r="L437" s="31"/>
      <c r="M437" s="38"/>
      <c r="N437" s="31"/>
      <c r="O437" s="18" t="str">
        <f t="shared" si="2"/>
        <v/>
      </c>
      <c r="P437" s="18" t="str">
        <f t="shared" si="3"/>
        <v/>
      </c>
      <c r="Q437" s="18" t="str">
        <f t="array" ref="Q437">if($F437="","",if($F437&lt;&gt;$F436,VLOOKUP($F437,{Index_Team!$A$2:$A$33,Index_Team!$D$2:$D$33},2,FALSE),Q436))</f>
        <v/>
      </c>
      <c r="R437" s="18" t="str">
        <f t="array" ref="R437">if($F437="","",if($F437&lt;&gt;$F436,VLOOKUP($F437,{Index_Team!$A$2:$A$33,Index_Team!$E$2:$E$33},2,FALSE),R436))</f>
        <v/>
      </c>
      <c r="S437" s="18" t="str">
        <f t="shared" ref="S437:T437" si="446">if($F437="","",if($F437&lt;&gt;$F436,0,V436))</f>
        <v/>
      </c>
      <c r="T437" s="18" t="str">
        <f t="shared" si="446"/>
        <v/>
      </c>
      <c r="U437" s="18" t="str">
        <f t="shared" si="5"/>
        <v/>
      </c>
      <c r="V437" s="18" t="str">
        <f t="shared" si="6"/>
        <v/>
      </c>
      <c r="W437" s="18" t="str">
        <f t="shared" si="7"/>
        <v/>
      </c>
      <c r="X437" s="18" t="str">
        <f t="shared" si="8"/>
        <v/>
      </c>
      <c r="Y437" s="18" t="str">
        <f t="shared" si="9"/>
        <v/>
      </c>
      <c r="Z437" s="18" t="str">
        <f>IFERROR(__xludf.DUMMYFUNCTION("if($F437="""","""",count(filter($S$2:$S888,$S$2:$S888=$S437,$T$2:$T888=$T437,$V$2:$V888=$V437,$W$2:$W888=$W437)))"),"")</f>
        <v/>
      </c>
      <c r="AA437" s="18" t="str">
        <f>IFERROR(__xludf.DUMMYFUNCTION("if($F437="""","""",1+Z437-count(filter($S437:$S888,$S437:$S888=$S437,$T437:$T888=$T437,$V437:$V888=$V437,$W437:$W888=$W437)))"),"")</f>
        <v/>
      </c>
      <c r="AB437" s="18" t="str">
        <f>IFERROR(__xludf.DUMMYFUNCTION("if($F437="""","""",count(filter($S$2:$S888,$S$2:$S888=$S437,$T$2:$T888=$T437,$V$2:$V888=$V437,$W$2:$W888=$W437,$Q$2:$Q888=$Q437)))"),"")</f>
        <v/>
      </c>
      <c r="AC437" s="18" t="str">
        <f>IFERROR(__xludf.DUMMYFUNCTION("if($F437="""","""",1+AB437-count(filter($S437:$S888,$S437:$S888=$S437,$T437:$T888=$T437,$V437:$V888=$V437,$W437:$W888=$W437,$Q437:$Q888=$Q437)))"),"")</f>
        <v/>
      </c>
      <c r="AD437" s="18" t="str">
        <f>IFERROR(__xludf.DUMMYFUNCTION("if($F437="""","""",count(filter($S$2:$S888,$S$2:$S888=$S437,$T$2:$T888=$T437,$V$2:$V888=$V437,$W$2:$W888=$W437,$R$2:$R888=$R437)))"),"")</f>
        <v/>
      </c>
      <c r="AE437" s="18" t="str">
        <f>IFERROR(__xludf.DUMMYFUNCTION("if($F437="""","""",1+AD437-count(filter($S437:$S888,$S437:$S888=$S437,$T437:$T888=$T437,$V437:$V888=$V437,$W437:$W888=$W437,$R437:$R888=$R437)))"),"")</f>
        <v/>
      </c>
      <c r="AF437" s="18" t="str">
        <f t="shared" si="10"/>
        <v/>
      </c>
      <c r="AG437" s="18"/>
      <c r="AH437" s="18" t="str">
        <f t="shared" si="12"/>
        <v/>
      </c>
    </row>
    <row r="438">
      <c r="A438" s="29"/>
      <c r="B438" s="29"/>
      <c r="C438" s="29"/>
      <c r="D438" s="37"/>
      <c r="E438" s="29"/>
      <c r="F438" s="32"/>
      <c r="G438" s="32"/>
      <c r="H438" s="38"/>
      <c r="I438" s="32"/>
      <c r="J438" s="38"/>
      <c r="K438" s="32"/>
      <c r="L438" s="31"/>
      <c r="M438" s="38"/>
      <c r="N438" s="31"/>
      <c r="O438" s="18" t="str">
        <f t="shared" si="2"/>
        <v/>
      </c>
      <c r="P438" s="18" t="str">
        <f t="shared" si="3"/>
        <v/>
      </c>
      <c r="Q438" s="18" t="str">
        <f t="array" ref="Q438">if($F438="","",if($F438&lt;&gt;$F437,VLOOKUP($F438,{Index_Team!$A$2:$A$33,Index_Team!$D$2:$D$33},2,FALSE),Q437))</f>
        <v/>
      </c>
      <c r="R438" s="18" t="str">
        <f t="array" ref="R438">if($F438="","",if($F438&lt;&gt;$F437,VLOOKUP($F438,{Index_Team!$A$2:$A$33,Index_Team!$E$2:$E$33},2,FALSE),R437))</f>
        <v/>
      </c>
      <c r="S438" s="18" t="str">
        <f t="shared" ref="S438:T438" si="447">if($F438="","",if($F438&lt;&gt;$F437,0,V437))</f>
        <v/>
      </c>
      <c r="T438" s="18" t="str">
        <f t="shared" si="447"/>
        <v/>
      </c>
      <c r="U438" s="18" t="str">
        <f t="shared" si="5"/>
        <v/>
      </c>
      <c r="V438" s="18" t="str">
        <f t="shared" si="6"/>
        <v/>
      </c>
      <c r="W438" s="18" t="str">
        <f t="shared" si="7"/>
        <v/>
      </c>
      <c r="X438" s="18" t="str">
        <f t="shared" si="8"/>
        <v/>
      </c>
      <c r="Y438" s="18" t="str">
        <f t="shared" si="9"/>
        <v/>
      </c>
      <c r="Z438" s="18" t="str">
        <f>IFERROR(__xludf.DUMMYFUNCTION("if($F438="""","""",count(filter($S$2:$S888,$S$2:$S888=$S438,$T$2:$T888=$T438,$V$2:$V888=$V438,$W$2:$W888=$W438)))"),"")</f>
        <v/>
      </c>
      <c r="AA438" s="18" t="str">
        <f>IFERROR(__xludf.DUMMYFUNCTION("if($F438="""","""",1+Z438-count(filter($S438:$S888,$S438:$S888=$S438,$T438:$T888=$T438,$V438:$V888=$V438,$W438:$W888=$W438)))"),"")</f>
        <v/>
      </c>
      <c r="AB438" s="18" t="str">
        <f>IFERROR(__xludf.DUMMYFUNCTION("if($F438="""","""",count(filter($S$2:$S888,$S$2:$S888=$S438,$T$2:$T888=$T438,$V$2:$V888=$V438,$W$2:$W888=$W438,$Q$2:$Q888=$Q438)))"),"")</f>
        <v/>
      </c>
      <c r="AC438" s="18" t="str">
        <f>IFERROR(__xludf.DUMMYFUNCTION("if($F438="""","""",1+AB438-count(filter($S438:$S888,$S438:$S888=$S438,$T438:$T888=$T438,$V438:$V888=$V438,$W438:$W888=$W438,$Q438:$Q888=$Q438)))"),"")</f>
        <v/>
      </c>
      <c r="AD438" s="18" t="str">
        <f>IFERROR(__xludf.DUMMYFUNCTION("if($F438="""","""",count(filter($S$2:$S888,$S$2:$S888=$S438,$T$2:$T888=$T438,$V$2:$V888=$V438,$W$2:$W888=$W438,$R$2:$R888=$R438)))"),"")</f>
        <v/>
      </c>
      <c r="AE438" s="18" t="str">
        <f>IFERROR(__xludf.DUMMYFUNCTION("if($F438="""","""",1+AD438-count(filter($S438:$S888,$S438:$S888=$S438,$T438:$T888=$T438,$V438:$V888=$V438,$W438:$W888=$W438,$R438:$R888=$R438)))"),"")</f>
        <v/>
      </c>
      <c r="AF438" s="18" t="str">
        <f t="shared" si="10"/>
        <v/>
      </c>
      <c r="AG438" s="18"/>
      <c r="AH438" s="18" t="str">
        <f t="shared" si="12"/>
        <v/>
      </c>
    </row>
    <row r="439">
      <c r="A439" s="29"/>
      <c r="B439" s="29"/>
      <c r="C439" s="29"/>
      <c r="D439" s="37"/>
      <c r="E439" s="29"/>
      <c r="F439" s="32"/>
      <c r="G439" s="32"/>
      <c r="H439" s="38"/>
      <c r="I439" s="32"/>
      <c r="J439" s="38"/>
      <c r="K439" s="32"/>
      <c r="L439" s="31"/>
      <c r="M439" s="38"/>
      <c r="N439" s="31"/>
      <c r="O439" s="18" t="str">
        <f t="shared" si="2"/>
        <v/>
      </c>
      <c r="P439" s="18" t="str">
        <f t="shared" si="3"/>
        <v/>
      </c>
      <c r="Q439" s="18" t="str">
        <f t="array" ref="Q439">if($F439="","",if($F439&lt;&gt;$F438,VLOOKUP($F439,{Index_Team!$A$2:$A$33,Index_Team!$D$2:$D$33},2,FALSE),Q438))</f>
        <v/>
      </c>
      <c r="R439" s="18" t="str">
        <f t="array" ref="R439">if($F439="","",if($F439&lt;&gt;$F438,VLOOKUP($F439,{Index_Team!$A$2:$A$33,Index_Team!$E$2:$E$33},2,FALSE),R438))</f>
        <v/>
      </c>
      <c r="S439" s="18" t="str">
        <f t="shared" ref="S439:T439" si="448">if($F439="","",if($F439&lt;&gt;$F438,0,V438))</f>
        <v/>
      </c>
      <c r="T439" s="18" t="str">
        <f t="shared" si="448"/>
        <v/>
      </c>
      <c r="U439" s="18" t="str">
        <f t="shared" si="5"/>
        <v/>
      </c>
      <c r="V439" s="18" t="str">
        <f t="shared" si="6"/>
        <v/>
      </c>
      <c r="W439" s="18" t="str">
        <f t="shared" si="7"/>
        <v/>
      </c>
      <c r="X439" s="18" t="str">
        <f t="shared" si="8"/>
        <v/>
      </c>
      <c r="Y439" s="18" t="str">
        <f t="shared" si="9"/>
        <v/>
      </c>
      <c r="Z439" s="18" t="str">
        <f>IFERROR(__xludf.DUMMYFUNCTION("if($F439="""","""",count(filter($S$2:$S888,$S$2:$S888=$S439,$T$2:$T888=$T439,$V$2:$V888=$V439,$W$2:$W888=$W439)))"),"")</f>
        <v/>
      </c>
      <c r="AA439" s="18" t="str">
        <f>IFERROR(__xludf.DUMMYFUNCTION("if($F439="""","""",1+Z439-count(filter($S439:$S888,$S439:$S888=$S439,$T439:$T888=$T439,$V439:$V888=$V439,$W439:$W888=$W439)))"),"")</f>
        <v/>
      </c>
      <c r="AB439" s="18" t="str">
        <f>IFERROR(__xludf.DUMMYFUNCTION("if($F439="""","""",count(filter($S$2:$S888,$S$2:$S888=$S439,$T$2:$T888=$T439,$V$2:$V888=$V439,$W$2:$W888=$W439,$Q$2:$Q888=$Q439)))"),"")</f>
        <v/>
      </c>
      <c r="AC439" s="18" t="str">
        <f>IFERROR(__xludf.DUMMYFUNCTION("if($F439="""","""",1+AB439-count(filter($S439:$S888,$S439:$S888=$S439,$T439:$T888=$T439,$V439:$V888=$V439,$W439:$W888=$W439,$Q439:$Q888=$Q439)))"),"")</f>
        <v/>
      </c>
      <c r="AD439" s="18" t="str">
        <f>IFERROR(__xludf.DUMMYFUNCTION("if($F439="""","""",count(filter($S$2:$S888,$S$2:$S888=$S439,$T$2:$T888=$T439,$V$2:$V888=$V439,$W$2:$W888=$W439,$R$2:$R888=$R439)))"),"")</f>
        <v/>
      </c>
      <c r="AE439" s="18" t="str">
        <f>IFERROR(__xludf.DUMMYFUNCTION("if($F439="""","""",1+AD439-count(filter($S439:$S888,$S439:$S888=$S439,$T439:$T888=$T439,$V439:$V888=$V439,$W439:$W888=$W439,$R439:$R888=$R439)))"),"")</f>
        <v/>
      </c>
      <c r="AF439" s="18" t="str">
        <f t="shared" si="10"/>
        <v/>
      </c>
      <c r="AG439" s="18"/>
      <c r="AH439" s="18" t="str">
        <f t="shared" si="12"/>
        <v/>
      </c>
    </row>
    <row r="440">
      <c r="A440" s="29"/>
      <c r="B440" s="29"/>
      <c r="C440" s="29"/>
      <c r="D440" s="37"/>
      <c r="E440" s="29"/>
      <c r="F440" s="32"/>
      <c r="G440" s="32"/>
      <c r="H440" s="38"/>
      <c r="I440" s="32"/>
      <c r="J440" s="38"/>
      <c r="K440" s="32"/>
      <c r="L440" s="31"/>
      <c r="M440" s="38"/>
      <c r="N440" s="31"/>
      <c r="O440" s="18" t="str">
        <f t="shared" si="2"/>
        <v/>
      </c>
      <c r="P440" s="18" t="str">
        <f t="shared" si="3"/>
        <v/>
      </c>
      <c r="Q440" s="18" t="str">
        <f t="array" ref="Q440">if($F440="","",if($F440&lt;&gt;$F439,VLOOKUP($F440,{Index_Team!$A$2:$A$33,Index_Team!$D$2:$D$33},2,FALSE),Q439))</f>
        <v/>
      </c>
      <c r="R440" s="18" t="str">
        <f t="array" ref="R440">if($F440="","",if($F440&lt;&gt;$F439,VLOOKUP($F440,{Index_Team!$A$2:$A$33,Index_Team!$E$2:$E$33},2,FALSE),R439))</f>
        <v/>
      </c>
      <c r="S440" s="18" t="str">
        <f t="shared" ref="S440:T440" si="449">if($F440="","",if($F440&lt;&gt;$F439,0,V439))</f>
        <v/>
      </c>
      <c r="T440" s="18" t="str">
        <f t="shared" si="449"/>
        <v/>
      </c>
      <c r="U440" s="18" t="str">
        <f t="shared" si="5"/>
        <v/>
      </c>
      <c r="V440" s="18" t="str">
        <f t="shared" si="6"/>
        <v/>
      </c>
      <c r="W440" s="18" t="str">
        <f t="shared" si="7"/>
        <v/>
      </c>
      <c r="X440" s="18" t="str">
        <f t="shared" si="8"/>
        <v/>
      </c>
      <c r="Y440" s="18" t="str">
        <f t="shared" si="9"/>
        <v/>
      </c>
      <c r="Z440" s="18" t="str">
        <f>IFERROR(__xludf.DUMMYFUNCTION("if($F440="""","""",count(filter($S$2:$S888,$S$2:$S888=$S440,$T$2:$T888=$T440,$V$2:$V888=$V440,$W$2:$W888=$W440)))"),"")</f>
        <v/>
      </c>
      <c r="AA440" s="18" t="str">
        <f>IFERROR(__xludf.DUMMYFUNCTION("if($F440="""","""",1+Z440-count(filter($S440:$S888,$S440:$S888=$S440,$T440:$T888=$T440,$V440:$V888=$V440,$W440:$W888=$W440)))"),"")</f>
        <v/>
      </c>
      <c r="AB440" s="18" t="str">
        <f>IFERROR(__xludf.DUMMYFUNCTION("if($F440="""","""",count(filter($S$2:$S888,$S$2:$S888=$S440,$T$2:$T888=$T440,$V$2:$V888=$V440,$W$2:$W888=$W440,$Q$2:$Q888=$Q440)))"),"")</f>
        <v/>
      </c>
      <c r="AC440" s="18" t="str">
        <f>IFERROR(__xludf.DUMMYFUNCTION("if($F440="""","""",1+AB440-count(filter($S440:$S888,$S440:$S888=$S440,$T440:$T888=$T440,$V440:$V888=$V440,$W440:$W888=$W440,$Q440:$Q888=$Q440)))"),"")</f>
        <v/>
      </c>
      <c r="AD440" s="18" t="str">
        <f>IFERROR(__xludf.DUMMYFUNCTION("if($F440="""","""",count(filter($S$2:$S888,$S$2:$S888=$S440,$T$2:$T888=$T440,$V$2:$V888=$V440,$W$2:$W888=$W440,$R$2:$R888=$R440)))"),"")</f>
        <v/>
      </c>
      <c r="AE440" s="18" t="str">
        <f>IFERROR(__xludf.DUMMYFUNCTION("if($F440="""","""",1+AD440-count(filter($S440:$S888,$S440:$S888=$S440,$T440:$T888=$T440,$V440:$V888=$V440,$W440:$W888=$W440,$R440:$R888=$R440)))"),"")</f>
        <v/>
      </c>
      <c r="AF440" s="18" t="str">
        <f t="shared" si="10"/>
        <v/>
      </c>
      <c r="AG440" s="18"/>
      <c r="AH440" s="18" t="str">
        <f t="shared" si="12"/>
        <v/>
      </c>
    </row>
    <row r="441">
      <c r="A441" s="29"/>
      <c r="B441" s="29"/>
      <c r="C441" s="29"/>
      <c r="D441" s="37"/>
      <c r="E441" s="29"/>
      <c r="F441" s="32"/>
      <c r="G441" s="32"/>
      <c r="H441" s="38"/>
      <c r="I441" s="32"/>
      <c r="J441" s="38"/>
      <c r="K441" s="32"/>
      <c r="L441" s="31"/>
      <c r="M441" s="38"/>
      <c r="N441" s="31"/>
      <c r="O441" s="18" t="str">
        <f t="shared" si="2"/>
        <v/>
      </c>
      <c r="P441" s="18" t="str">
        <f t="shared" si="3"/>
        <v/>
      </c>
      <c r="Q441" s="18" t="str">
        <f t="array" ref="Q441">if($F441="","",if($F441&lt;&gt;$F440,VLOOKUP($F441,{Index_Team!$A$2:$A$33,Index_Team!$D$2:$D$33},2,FALSE),Q440))</f>
        <v/>
      </c>
      <c r="R441" s="18" t="str">
        <f t="array" ref="R441">if($F441="","",if($F441&lt;&gt;$F440,VLOOKUP($F441,{Index_Team!$A$2:$A$33,Index_Team!$E$2:$E$33},2,FALSE),R440))</f>
        <v/>
      </c>
      <c r="S441" s="18" t="str">
        <f t="shared" ref="S441:T441" si="450">if($F441="","",if($F441&lt;&gt;$F440,0,V440))</f>
        <v/>
      </c>
      <c r="T441" s="18" t="str">
        <f t="shared" si="450"/>
        <v/>
      </c>
      <c r="U441" s="18" t="str">
        <f t="shared" si="5"/>
        <v/>
      </c>
      <c r="V441" s="18" t="str">
        <f t="shared" si="6"/>
        <v/>
      </c>
      <c r="W441" s="18" t="str">
        <f t="shared" si="7"/>
        <v/>
      </c>
      <c r="X441" s="18" t="str">
        <f t="shared" si="8"/>
        <v/>
      </c>
      <c r="Y441" s="18" t="str">
        <f t="shared" si="9"/>
        <v/>
      </c>
      <c r="Z441" s="18" t="str">
        <f>IFERROR(__xludf.DUMMYFUNCTION("if($F441="""","""",count(filter($S$2:$S888,$S$2:$S888=$S441,$T$2:$T888=$T441,$V$2:$V888=$V441,$W$2:$W888=$W441)))"),"")</f>
        <v/>
      </c>
      <c r="AA441" s="18" t="str">
        <f>IFERROR(__xludf.DUMMYFUNCTION("if($F441="""","""",1+Z441-count(filter($S441:$S888,$S441:$S888=$S441,$T441:$T888=$T441,$V441:$V888=$V441,$W441:$W888=$W441)))"),"")</f>
        <v/>
      </c>
      <c r="AB441" s="18" t="str">
        <f>IFERROR(__xludf.DUMMYFUNCTION("if($F441="""","""",count(filter($S$2:$S888,$S$2:$S888=$S441,$T$2:$T888=$T441,$V$2:$V888=$V441,$W$2:$W888=$W441,$Q$2:$Q888=$Q441)))"),"")</f>
        <v/>
      </c>
      <c r="AC441" s="18" t="str">
        <f>IFERROR(__xludf.DUMMYFUNCTION("if($F441="""","""",1+AB441-count(filter($S441:$S888,$S441:$S888=$S441,$T441:$T888=$T441,$V441:$V888=$V441,$W441:$W888=$W441,$Q441:$Q888=$Q441)))"),"")</f>
        <v/>
      </c>
      <c r="AD441" s="18" t="str">
        <f>IFERROR(__xludf.DUMMYFUNCTION("if($F441="""","""",count(filter($S$2:$S888,$S$2:$S888=$S441,$T$2:$T888=$T441,$V$2:$V888=$V441,$W$2:$W888=$W441,$R$2:$R888=$R441)))"),"")</f>
        <v/>
      </c>
      <c r="AE441" s="18" t="str">
        <f>IFERROR(__xludf.DUMMYFUNCTION("if($F441="""","""",1+AD441-count(filter($S441:$S888,$S441:$S888=$S441,$T441:$T888=$T441,$V441:$V888=$V441,$W441:$W888=$W441,$R441:$R888=$R441)))"),"")</f>
        <v/>
      </c>
      <c r="AF441" s="18" t="str">
        <f t="shared" si="10"/>
        <v/>
      </c>
      <c r="AG441" s="18"/>
      <c r="AH441" s="18" t="str">
        <f t="shared" si="12"/>
        <v/>
      </c>
    </row>
    <row r="442">
      <c r="A442" s="29"/>
      <c r="B442" s="29"/>
      <c r="C442" s="29"/>
      <c r="D442" s="37"/>
      <c r="E442" s="29"/>
      <c r="F442" s="32"/>
      <c r="G442" s="32"/>
      <c r="H442" s="38"/>
      <c r="I442" s="32"/>
      <c r="J442" s="38"/>
      <c r="K442" s="32"/>
      <c r="L442" s="31"/>
      <c r="M442" s="38"/>
      <c r="N442" s="31"/>
      <c r="O442" s="18" t="str">
        <f t="shared" si="2"/>
        <v/>
      </c>
      <c r="P442" s="18" t="str">
        <f t="shared" si="3"/>
        <v/>
      </c>
      <c r="Q442" s="18" t="str">
        <f t="array" ref="Q442">if($F442="","",if($F442&lt;&gt;$F441,VLOOKUP($F442,{Index_Team!$A$2:$A$33,Index_Team!$D$2:$D$33},2,FALSE),Q441))</f>
        <v/>
      </c>
      <c r="R442" s="18" t="str">
        <f t="array" ref="R442">if($F442="","",if($F442&lt;&gt;$F441,VLOOKUP($F442,{Index_Team!$A$2:$A$33,Index_Team!$E$2:$E$33},2,FALSE),R441))</f>
        <v/>
      </c>
      <c r="S442" s="18" t="str">
        <f t="shared" ref="S442:T442" si="451">if($F442="","",if($F442&lt;&gt;$F441,0,V441))</f>
        <v/>
      </c>
      <c r="T442" s="18" t="str">
        <f t="shared" si="451"/>
        <v/>
      </c>
      <c r="U442" s="18" t="str">
        <f t="shared" si="5"/>
        <v/>
      </c>
      <c r="V442" s="18" t="str">
        <f t="shared" si="6"/>
        <v/>
      </c>
      <c r="W442" s="18" t="str">
        <f t="shared" si="7"/>
        <v/>
      </c>
      <c r="X442" s="18" t="str">
        <f t="shared" si="8"/>
        <v/>
      </c>
      <c r="Y442" s="18" t="str">
        <f t="shared" si="9"/>
        <v/>
      </c>
      <c r="Z442" s="18" t="str">
        <f>IFERROR(__xludf.DUMMYFUNCTION("if($F442="""","""",count(filter($S$2:$S888,$S$2:$S888=$S442,$T$2:$T888=$T442,$V$2:$V888=$V442,$W$2:$W888=$W442)))"),"")</f>
        <v/>
      </c>
      <c r="AA442" s="18" t="str">
        <f>IFERROR(__xludf.DUMMYFUNCTION("if($F442="""","""",1+Z442-count(filter($S442:$S888,$S442:$S888=$S442,$T442:$T888=$T442,$V442:$V888=$V442,$W442:$W888=$W442)))"),"")</f>
        <v/>
      </c>
      <c r="AB442" s="18" t="str">
        <f>IFERROR(__xludf.DUMMYFUNCTION("if($F442="""","""",count(filter($S$2:$S888,$S$2:$S888=$S442,$T$2:$T888=$T442,$V$2:$V888=$V442,$W$2:$W888=$W442,$Q$2:$Q888=$Q442)))"),"")</f>
        <v/>
      </c>
      <c r="AC442" s="18" t="str">
        <f>IFERROR(__xludf.DUMMYFUNCTION("if($F442="""","""",1+AB442-count(filter($S442:$S888,$S442:$S888=$S442,$T442:$T888=$T442,$V442:$V888=$V442,$W442:$W888=$W442,$Q442:$Q888=$Q442)))"),"")</f>
        <v/>
      </c>
      <c r="AD442" s="18" t="str">
        <f>IFERROR(__xludf.DUMMYFUNCTION("if($F442="""","""",count(filter($S$2:$S888,$S$2:$S888=$S442,$T$2:$T888=$T442,$V$2:$V888=$V442,$W$2:$W888=$W442,$R$2:$R888=$R442)))"),"")</f>
        <v/>
      </c>
      <c r="AE442" s="18" t="str">
        <f>IFERROR(__xludf.DUMMYFUNCTION("if($F442="""","""",1+AD442-count(filter($S442:$S888,$S442:$S888=$S442,$T442:$T888=$T442,$V442:$V888=$V442,$W442:$W888=$W442,$R442:$R888=$R442)))"),"")</f>
        <v/>
      </c>
      <c r="AF442" s="18" t="str">
        <f t="shared" si="10"/>
        <v/>
      </c>
      <c r="AG442" s="18"/>
      <c r="AH442" s="18" t="str">
        <f t="shared" si="12"/>
        <v/>
      </c>
    </row>
    <row r="443">
      <c r="A443" s="29"/>
      <c r="B443" s="29"/>
      <c r="C443" s="29"/>
      <c r="D443" s="37"/>
      <c r="E443" s="29"/>
      <c r="F443" s="32"/>
      <c r="G443" s="32"/>
      <c r="H443" s="38"/>
      <c r="I443" s="32"/>
      <c r="J443" s="38"/>
      <c r="K443" s="32"/>
      <c r="L443" s="31"/>
      <c r="M443" s="38"/>
      <c r="N443" s="31"/>
      <c r="O443" s="18" t="str">
        <f t="shared" si="2"/>
        <v/>
      </c>
      <c r="P443" s="18" t="str">
        <f t="shared" si="3"/>
        <v/>
      </c>
      <c r="Q443" s="18" t="str">
        <f t="array" ref="Q443">if($F443="","",if($F443&lt;&gt;$F442,VLOOKUP($F443,{Index_Team!$A$2:$A$33,Index_Team!$D$2:$D$33},2,FALSE),Q442))</f>
        <v/>
      </c>
      <c r="R443" s="18" t="str">
        <f t="array" ref="R443">if($F443="","",if($F443&lt;&gt;$F442,VLOOKUP($F443,{Index_Team!$A$2:$A$33,Index_Team!$E$2:$E$33},2,FALSE),R442))</f>
        <v/>
      </c>
      <c r="S443" s="18" t="str">
        <f t="shared" ref="S443:T443" si="452">if($F443="","",if($F443&lt;&gt;$F442,0,V442))</f>
        <v/>
      </c>
      <c r="T443" s="18" t="str">
        <f t="shared" si="452"/>
        <v/>
      </c>
      <c r="U443" s="18" t="str">
        <f t="shared" si="5"/>
        <v/>
      </c>
      <c r="V443" s="18" t="str">
        <f t="shared" si="6"/>
        <v/>
      </c>
      <c r="W443" s="18" t="str">
        <f t="shared" si="7"/>
        <v/>
      </c>
      <c r="X443" s="18" t="str">
        <f t="shared" si="8"/>
        <v/>
      </c>
      <c r="Y443" s="18" t="str">
        <f t="shared" si="9"/>
        <v/>
      </c>
      <c r="Z443" s="18" t="str">
        <f>IFERROR(__xludf.DUMMYFUNCTION("if($F443="""","""",count(filter($S$2:$S888,$S$2:$S888=$S443,$T$2:$T888=$T443,$V$2:$V888=$V443,$W$2:$W888=$W443)))"),"")</f>
        <v/>
      </c>
      <c r="AA443" s="18" t="str">
        <f>IFERROR(__xludf.DUMMYFUNCTION("if($F443="""","""",1+Z443-count(filter($S443:$S888,$S443:$S888=$S443,$T443:$T888=$T443,$V443:$V888=$V443,$W443:$W888=$W443)))"),"")</f>
        <v/>
      </c>
      <c r="AB443" s="18" t="str">
        <f>IFERROR(__xludf.DUMMYFUNCTION("if($F443="""","""",count(filter($S$2:$S888,$S$2:$S888=$S443,$T$2:$T888=$T443,$V$2:$V888=$V443,$W$2:$W888=$W443,$Q$2:$Q888=$Q443)))"),"")</f>
        <v/>
      </c>
      <c r="AC443" s="18" t="str">
        <f>IFERROR(__xludf.DUMMYFUNCTION("if($F443="""","""",1+AB443-count(filter($S443:$S888,$S443:$S888=$S443,$T443:$T888=$T443,$V443:$V888=$V443,$W443:$W888=$W443,$Q443:$Q888=$Q443)))"),"")</f>
        <v/>
      </c>
      <c r="AD443" s="18" t="str">
        <f>IFERROR(__xludf.DUMMYFUNCTION("if($F443="""","""",count(filter($S$2:$S888,$S$2:$S888=$S443,$T$2:$T888=$T443,$V$2:$V888=$V443,$W$2:$W888=$W443,$R$2:$R888=$R443)))"),"")</f>
        <v/>
      </c>
      <c r="AE443" s="18" t="str">
        <f>IFERROR(__xludf.DUMMYFUNCTION("if($F443="""","""",1+AD443-count(filter($S443:$S888,$S443:$S888=$S443,$T443:$T888=$T443,$V443:$V888=$V443,$W443:$W888=$W443,$R443:$R888=$R443)))"),"")</f>
        <v/>
      </c>
      <c r="AF443" s="18" t="str">
        <f t="shared" si="10"/>
        <v/>
      </c>
      <c r="AG443" s="18"/>
      <c r="AH443" s="18" t="str">
        <f t="shared" si="12"/>
        <v/>
      </c>
    </row>
    <row r="444">
      <c r="A444" s="29"/>
      <c r="B444" s="29"/>
      <c r="C444" s="29"/>
      <c r="D444" s="37"/>
      <c r="E444" s="29"/>
      <c r="F444" s="32"/>
      <c r="G444" s="32"/>
      <c r="H444" s="38"/>
      <c r="I444" s="32"/>
      <c r="J444" s="38"/>
      <c r="K444" s="32"/>
      <c r="L444" s="31"/>
      <c r="M444" s="38"/>
      <c r="N444" s="31"/>
      <c r="O444" s="18" t="str">
        <f t="shared" si="2"/>
        <v/>
      </c>
      <c r="P444" s="18" t="str">
        <f t="shared" si="3"/>
        <v/>
      </c>
      <c r="Q444" s="18" t="str">
        <f t="array" ref="Q444">if($F444="","",if($F444&lt;&gt;$F443,VLOOKUP($F444,{Index_Team!$A$2:$A$33,Index_Team!$D$2:$D$33},2,FALSE),Q443))</f>
        <v/>
      </c>
      <c r="R444" s="18" t="str">
        <f t="array" ref="R444">if($F444="","",if($F444&lt;&gt;$F443,VLOOKUP($F444,{Index_Team!$A$2:$A$33,Index_Team!$E$2:$E$33},2,FALSE),R443))</f>
        <v/>
      </c>
      <c r="S444" s="18" t="str">
        <f t="shared" ref="S444:T444" si="453">if($F444="","",if($F444&lt;&gt;$F443,0,V443))</f>
        <v/>
      </c>
      <c r="T444" s="18" t="str">
        <f t="shared" si="453"/>
        <v/>
      </c>
      <c r="U444" s="18" t="str">
        <f t="shared" si="5"/>
        <v/>
      </c>
      <c r="V444" s="18" t="str">
        <f t="shared" si="6"/>
        <v/>
      </c>
      <c r="W444" s="18" t="str">
        <f t="shared" si="7"/>
        <v/>
      </c>
      <c r="X444" s="18" t="str">
        <f t="shared" si="8"/>
        <v/>
      </c>
      <c r="Y444" s="18" t="str">
        <f t="shared" si="9"/>
        <v/>
      </c>
      <c r="Z444" s="18" t="str">
        <f>IFERROR(__xludf.DUMMYFUNCTION("if($F444="""","""",count(filter($S$2:$S888,$S$2:$S888=$S444,$T$2:$T888=$T444,$V$2:$V888=$V444,$W$2:$W888=$W444)))"),"")</f>
        <v/>
      </c>
      <c r="AA444" s="18" t="str">
        <f>IFERROR(__xludf.DUMMYFUNCTION("if($F444="""","""",1+Z444-count(filter($S444:$S888,$S444:$S888=$S444,$T444:$T888=$T444,$V444:$V888=$V444,$W444:$W888=$W444)))"),"")</f>
        <v/>
      </c>
      <c r="AB444" s="18" t="str">
        <f>IFERROR(__xludf.DUMMYFUNCTION("if($F444="""","""",count(filter($S$2:$S888,$S$2:$S888=$S444,$T$2:$T888=$T444,$V$2:$V888=$V444,$W$2:$W888=$W444,$Q$2:$Q888=$Q444)))"),"")</f>
        <v/>
      </c>
      <c r="AC444" s="18" t="str">
        <f>IFERROR(__xludf.DUMMYFUNCTION("if($F444="""","""",1+AB444-count(filter($S444:$S888,$S444:$S888=$S444,$T444:$T888=$T444,$V444:$V888=$V444,$W444:$W888=$W444,$Q444:$Q888=$Q444)))"),"")</f>
        <v/>
      </c>
      <c r="AD444" s="18" t="str">
        <f>IFERROR(__xludf.DUMMYFUNCTION("if($F444="""","""",count(filter($S$2:$S888,$S$2:$S888=$S444,$T$2:$T888=$T444,$V$2:$V888=$V444,$W$2:$W888=$W444,$R$2:$R888=$R444)))"),"")</f>
        <v/>
      </c>
      <c r="AE444" s="18" t="str">
        <f>IFERROR(__xludf.DUMMYFUNCTION("if($F444="""","""",1+AD444-count(filter($S444:$S888,$S444:$S888=$S444,$T444:$T888=$T444,$V444:$V888=$V444,$W444:$W888=$W444,$R444:$R888=$R444)))"),"")</f>
        <v/>
      </c>
      <c r="AF444" s="18" t="str">
        <f t="shared" si="10"/>
        <v/>
      </c>
      <c r="AG444" s="18"/>
      <c r="AH444" s="18" t="str">
        <f t="shared" si="12"/>
        <v/>
      </c>
    </row>
    <row r="445">
      <c r="A445" s="29"/>
      <c r="B445" s="29"/>
      <c r="C445" s="29"/>
      <c r="D445" s="37"/>
      <c r="E445" s="29"/>
      <c r="F445" s="32"/>
      <c r="G445" s="32"/>
      <c r="H445" s="38"/>
      <c r="I445" s="32"/>
      <c r="J445" s="38"/>
      <c r="K445" s="32"/>
      <c r="L445" s="31"/>
      <c r="M445" s="38"/>
      <c r="N445" s="31"/>
      <c r="O445" s="18" t="str">
        <f t="shared" si="2"/>
        <v/>
      </c>
      <c r="P445" s="18" t="str">
        <f t="shared" si="3"/>
        <v/>
      </c>
      <c r="Q445" s="18" t="str">
        <f t="array" ref="Q445">if($F445="","",if($F445&lt;&gt;$F444,VLOOKUP($F445,{Index_Team!$A$2:$A$33,Index_Team!$D$2:$D$33},2,FALSE),Q444))</f>
        <v/>
      </c>
      <c r="R445" s="18" t="str">
        <f t="array" ref="R445">if($F445="","",if($F445&lt;&gt;$F444,VLOOKUP($F445,{Index_Team!$A$2:$A$33,Index_Team!$E$2:$E$33},2,FALSE),R444))</f>
        <v/>
      </c>
      <c r="S445" s="18" t="str">
        <f t="shared" ref="S445:T445" si="454">if($F445="","",if($F445&lt;&gt;$F444,0,V444))</f>
        <v/>
      </c>
      <c r="T445" s="18" t="str">
        <f t="shared" si="454"/>
        <v/>
      </c>
      <c r="U445" s="18" t="str">
        <f t="shared" si="5"/>
        <v/>
      </c>
      <c r="V445" s="18" t="str">
        <f t="shared" si="6"/>
        <v/>
      </c>
      <c r="W445" s="18" t="str">
        <f t="shared" si="7"/>
        <v/>
      </c>
      <c r="X445" s="18" t="str">
        <f t="shared" si="8"/>
        <v/>
      </c>
      <c r="Y445" s="18" t="str">
        <f t="shared" si="9"/>
        <v/>
      </c>
      <c r="Z445" s="18" t="str">
        <f>IFERROR(__xludf.DUMMYFUNCTION("if($F445="""","""",count(filter($S$2:$S888,$S$2:$S888=$S445,$T$2:$T888=$T445,$V$2:$V888=$V445,$W$2:$W888=$W445)))"),"")</f>
        <v/>
      </c>
      <c r="AA445" s="18" t="str">
        <f>IFERROR(__xludf.DUMMYFUNCTION("if($F445="""","""",1+Z445-count(filter($S445:$S888,$S445:$S888=$S445,$T445:$T888=$T445,$V445:$V888=$V445,$W445:$W888=$W445)))"),"")</f>
        <v/>
      </c>
      <c r="AB445" s="18" t="str">
        <f>IFERROR(__xludf.DUMMYFUNCTION("if($F445="""","""",count(filter($S$2:$S888,$S$2:$S888=$S445,$T$2:$T888=$T445,$V$2:$V888=$V445,$W$2:$W888=$W445,$Q$2:$Q888=$Q445)))"),"")</f>
        <v/>
      </c>
      <c r="AC445" s="18" t="str">
        <f>IFERROR(__xludf.DUMMYFUNCTION("if($F445="""","""",1+AB445-count(filter($S445:$S888,$S445:$S888=$S445,$T445:$T888=$T445,$V445:$V888=$V445,$W445:$W888=$W445,$Q445:$Q888=$Q445)))"),"")</f>
        <v/>
      </c>
      <c r="AD445" s="18" t="str">
        <f>IFERROR(__xludf.DUMMYFUNCTION("if($F445="""","""",count(filter($S$2:$S888,$S$2:$S888=$S445,$T$2:$T888=$T445,$V$2:$V888=$V445,$W$2:$W888=$W445,$R$2:$R888=$R445)))"),"")</f>
        <v/>
      </c>
      <c r="AE445" s="18" t="str">
        <f>IFERROR(__xludf.DUMMYFUNCTION("if($F445="""","""",1+AD445-count(filter($S445:$S888,$S445:$S888=$S445,$T445:$T888=$T445,$V445:$V888=$V445,$W445:$W888=$W445,$R445:$R888=$R445)))"),"")</f>
        <v/>
      </c>
      <c r="AF445" s="18" t="str">
        <f t="shared" si="10"/>
        <v/>
      </c>
      <c r="AG445" s="18"/>
      <c r="AH445" s="18" t="str">
        <f t="shared" si="12"/>
        <v/>
      </c>
    </row>
    <row r="446">
      <c r="A446" s="29"/>
      <c r="B446" s="29"/>
      <c r="C446" s="29"/>
      <c r="D446" s="37"/>
      <c r="E446" s="29"/>
      <c r="F446" s="32"/>
      <c r="G446" s="32"/>
      <c r="H446" s="38"/>
      <c r="I446" s="32"/>
      <c r="J446" s="38"/>
      <c r="K446" s="32"/>
      <c r="L446" s="31"/>
      <c r="M446" s="38"/>
      <c r="N446" s="31"/>
      <c r="O446" s="18" t="str">
        <f t="shared" si="2"/>
        <v/>
      </c>
      <c r="P446" s="18" t="str">
        <f t="shared" si="3"/>
        <v/>
      </c>
      <c r="Q446" s="18" t="str">
        <f t="array" ref="Q446">if($F446="","",if($F446&lt;&gt;$F445,VLOOKUP($F446,{Index_Team!$A$2:$A$33,Index_Team!$D$2:$D$33},2,FALSE),Q445))</f>
        <v/>
      </c>
      <c r="R446" s="18" t="str">
        <f t="array" ref="R446">if($F446="","",if($F446&lt;&gt;$F445,VLOOKUP($F446,{Index_Team!$A$2:$A$33,Index_Team!$E$2:$E$33},2,FALSE),R445))</f>
        <v/>
      </c>
      <c r="S446" s="18" t="str">
        <f t="shared" ref="S446:T446" si="455">if($F446="","",if($F446&lt;&gt;$F445,0,V445))</f>
        <v/>
      </c>
      <c r="T446" s="18" t="str">
        <f t="shared" si="455"/>
        <v/>
      </c>
      <c r="U446" s="18" t="str">
        <f t="shared" si="5"/>
        <v/>
      </c>
      <c r="V446" s="18" t="str">
        <f t="shared" si="6"/>
        <v/>
      </c>
      <c r="W446" s="18" t="str">
        <f t="shared" si="7"/>
        <v/>
      </c>
      <c r="X446" s="18" t="str">
        <f t="shared" si="8"/>
        <v/>
      </c>
      <c r="Y446" s="18" t="str">
        <f t="shared" si="9"/>
        <v/>
      </c>
      <c r="Z446" s="18" t="str">
        <f>IFERROR(__xludf.DUMMYFUNCTION("if($F446="""","""",count(filter($S$2:$S888,$S$2:$S888=$S446,$T$2:$T888=$T446,$V$2:$V888=$V446,$W$2:$W888=$W446)))"),"")</f>
        <v/>
      </c>
      <c r="AA446" s="18" t="str">
        <f>IFERROR(__xludf.DUMMYFUNCTION("if($F446="""","""",1+Z446-count(filter($S446:$S888,$S446:$S888=$S446,$T446:$T888=$T446,$V446:$V888=$V446,$W446:$W888=$W446)))"),"")</f>
        <v/>
      </c>
      <c r="AB446" s="18" t="str">
        <f>IFERROR(__xludf.DUMMYFUNCTION("if($F446="""","""",count(filter($S$2:$S888,$S$2:$S888=$S446,$T$2:$T888=$T446,$V$2:$V888=$V446,$W$2:$W888=$W446,$Q$2:$Q888=$Q446)))"),"")</f>
        <v/>
      </c>
      <c r="AC446" s="18" t="str">
        <f>IFERROR(__xludf.DUMMYFUNCTION("if($F446="""","""",1+AB446-count(filter($S446:$S888,$S446:$S888=$S446,$T446:$T888=$T446,$V446:$V888=$V446,$W446:$W888=$W446,$Q446:$Q888=$Q446)))"),"")</f>
        <v/>
      </c>
      <c r="AD446" s="18" t="str">
        <f>IFERROR(__xludf.DUMMYFUNCTION("if($F446="""","""",count(filter($S$2:$S888,$S$2:$S888=$S446,$T$2:$T888=$T446,$V$2:$V888=$V446,$W$2:$W888=$W446,$R$2:$R888=$R446)))"),"")</f>
        <v/>
      </c>
      <c r="AE446" s="18" t="str">
        <f>IFERROR(__xludf.DUMMYFUNCTION("if($F446="""","""",1+AD446-count(filter($S446:$S888,$S446:$S888=$S446,$T446:$T888=$T446,$V446:$V888=$V446,$W446:$W888=$W446,$R446:$R888=$R446)))"),"")</f>
        <v/>
      </c>
      <c r="AF446" s="18" t="str">
        <f t="shared" si="10"/>
        <v/>
      </c>
      <c r="AG446" s="18"/>
      <c r="AH446" s="18" t="str">
        <f t="shared" si="12"/>
        <v/>
      </c>
    </row>
    <row r="447">
      <c r="A447" s="29"/>
      <c r="B447" s="29"/>
      <c r="C447" s="29"/>
      <c r="D447" s="37"/>
      <c r="E447" s="29"/>
      <c r="F447" s="32"/>
      <c r="G447" s="32"/>
      <c r="H447" s="38"/>
      <c r="I447" s="32"/>
      <c r="J447" s="38"/>
      <c r="K447" s="32"/>
      <c r="L447" s="31"/>
      <c r="M447" s="38"/>
      <c r="N447" s="31"/>
      <c r="O447" s="18" t="str">
        <f t="shared" si="2"/>
        <v/>
      </c>
      <c r="P447" s="18" t="str">
        <f t="shared" si="3"/>
        <v/>
      </c>
      <c r="Q447" s="18" t="str">
        <f t="array" ref="Q447">if($F447="","",if($F447&lt;&gt;$F446,VLOOKUP($F447,{Index_Team!$A$2:$A$33,Index_Team!$D$2:$D$33},2,FALSE),Q446))</f>
        <v/>
      </c>
      <c r="R447" s="18" t="str">
        <f t="array" ref="R447">if($F447="","",if($F447&lt;&gt;$F446,VLOOKUP($F447,{Index_Team!$A$2:$A$33,Index_Team!$E$2:$E$33},2,FALSE),R446))</f>
        <v/>
      </c>
      <c r="S447" s="18" t="str">
        <f t="shared" ref="S447:T447" si="456">if($F447="","",if($F447&lt;&gt;$F446,0,V446))</f>
        <v/>
      </c>
      <c r="T447" s="18" t="str">
        <f t="shared" si="456"/>
        <v/>
      </c>
      <c r="U447" s="18" t="str">
        <f t="shared" si="5"/>
        <v/>
      </c>
      <c r="V447" s="18" t="str">
        <f t="shared" si="6"/>
        <v/>
      </c>
      <c r="W447" s="18" t="str">
        <f t="shared" si="7"/>
        <v/>
      </c>
      <c r="X447" s="18" t="str">
        <f t="shared" si="8"/>
        <v/>
      </c>
      <c r="Y447" s="18" t="str">
        <f t="shared" si="9"/>
        <v/>
      </c>
      <c r="Z447" s="18" t="str">
        <f>IFERROR(__xludf.DUMMYFUNCTION("if($F447="""","""",count(filter($S$2:$S888,$S$2:$S888=$S447,$T$2:$T888=$T447,$V$2:$V888=$V447,$W$2:$W888=$W447)))"),"")</f>
        <v/>
      </c>
      <c r="AA447" s="18" t="str">
        <f>IFERROR(__xludf.DUMMYFUNCTION("if($F447="""","""",1+Z447-count(filter($S447:$S888,$S447:$S888=$S447,$T447:$T888=$T447,$V447:$V888=$V447,$W447:$W888=$W447)))"),"")</f>
        <v/>
      </c>
      <c r="AB447" s="18" t="str">
        <f>IFERROR(__xludf.DUMMYFUNCTION("if($F447="""","""",count(filter($S$2:$S888,$S$2:$S888=$S447,$T$2:$T888=$T447,$V$2:$V888=$V447,$W$2:$W888=$W447,$Q$2:$Q888=$Q447)))"),"")</f>
        <v/>
      </c>
      <c r="AC447" s="18" t="str">
        <f>IFERROR(__xludf.DUMMYFUNCTION("if($F447="""","""",1+AB447-count(filter($S447:$S888,$S447:$S888=$S447,$T447:$T888=$T447,$V447:$V888=$V447,$W447:$W888=$W447,$Q447:$Q888=$Q447)))"),"")</f>
        <v/>
      </c>
      <c r="AD447" s="18" t="str">
        <f>IFERROR(__xludf.DUMMYFUNCTION("if($F447="""","""",count(filter($S$2:$S888,$S$2:$S888=$S447,$T$2:$T888=$T447,$V$2:$V888=$V447,$W$2:$W888=$W447,$R$2:$R888=$R447)))"),"")</f>
        <v/>
      </c>
      <c r="AE447" s="18" t="str">
        <f>IFERROR(__xludf.DUMMYFUNCTION("if($F447="""","""",1+AD447-count(filter($S447:$S888,$S447:$S888=$S447,$T447:$T888=$T447,$V447:$V888=$V447,$W447:$W888=$W447,$R447:$R888=$R447)))"),"")</f>
        <v/>
      </c>
      <c r="AF447" s="18" t="str">
        <f t="shared" si="10"/>
        <v/>
      </c>
      <c r="AG447" s="18"/>
      <c r="AH447" s="18" t="str">
        <f t="shared" si="12"/>
        <v/>
      </c>
    </row>
    <row r="448">
      <c r="A448" s="29"/>
      <c r="B448" s="29"/>
      <c r="C448" s="29"/>
      <c r="D448" s="37"/>
      <c r="E448" s="29"/>
      <c r="F448" s="32"/>
      <c r="G448" s="32"/>
      <c r="H448" s="38"/>
      <c r="I448" s="32"/>
      <c r="J448" s="38"/>
      <c r="K448" s="32"/>
      <c r="L448" s="31"/>
      <c r="M448" s="38"/>
      <c r="N448" s="31"/>
      <c r="O448" s="18" t="str">
        <f t="shared" si="2"/>
        <v/>
      </c>
      <c r="P448" s="18" t="str">
        <f t="shared" si="3"/>
        <v/>
      </c>
      <c r="Q448" s="18" t="str">
        <f t="array" ref="Q448">if($F448="","",if($F448&lt;&gt;$F447,VLOOKUP($F448,{Index_Team!$A$2:$A$33,Index_Team!$D$2:$D$33},2,FALSE),Q447))</f>
        <v/>
      </c>
      <c r="R448" s="18" t="str">
        <f t="array" ref="R448">if($F448="","",if($F448&lt;&gt;$F447,VLOOKUP($F448,{Index_Team!$A$2:$A$33,Index_Team!$E$2:$E$33},2,FALSE),R447))</f>
        <v/>
      </c>
      <c r="S448" s="18" t="str">
        <f t="shared" ref="S448:T448" si="457">if($F448="","",if($F448&lt;&gt;$F447,0,V447))</f>
        <v/>
      </c>
      <c r="T448" s="18" t="str">
        <f t="shared" si="457"/>
        <v/>
      </c>
      <c r="U448" s="18" t="str">
        <f t="shared" si="5"/>
        <v/>
      </c>
      <c r="V448" s="18" t="str">
        <f t="shared" si="6"/>
        <v/>
      </c>
      <c r="W448" s="18" t="str">
        <f t="shared" si="7"/>
        <v/>
      </c>
      <c r="X448" s="18" t="str">
        <f t="shared" si="8"/>
        <v/>
      </c>
      <c r="Y448" s="18" t="str">
        <f t="shared" si="9"/>
        <v/>
      </c>
      <c r="Z448" s="18" t="str">
        <f>IFERROR(__xludf.DUMMYFUNCTION("if($F448="""","""",count(filter($S$2:$S888,$S$2:$S888=$S448,$T$2:$T888=$T448,$V$2:$V888=$V448,$W$2:$W888=$W448)))"),"")</f>
        <v/>
      </c>
      <c r="AA448" s="18" t="str">
        <f>IFERROR(__xludf.DUMMYFUNCTION("if($F448="""","""",1+Z448-count(filter($S448:$S888,$S448:$S888=$S448,$T448:$T888=$T448,$V448:$V888=$V448,$W448:$W888=$W448)))"),"")</f>
        <v/>
      </c>
      <c r="AB448" s="18" t="str">
        <f>IFERROR(__xludf.DUMMYFUNCTION("if($F448="""","""",count(filter($S$2:$S888,$S$2:$S888=$S448,$T$2:$T888=$T448,$V$2:$V888=$V448,$W$2:$W888=$W448,$Q$2:$Q888=$Q448)))"),"")</f>
        <v/>
      </c>
      <c r="AC448" s="18" t="str">
        <f>IFERROR(__xludf.DUMMYFUNCTION("if($F448="""","""",1+AB448-count(filter($S448:$S888,$S448:$S888=$S448,$T448:$T888=$T448,$V448:$V888=$V448,$W448:$W888=$W448,$Q448:$Q888=$Q448)))"),"")</f>
        <v/>
      </c>
      <c r="AD448" s="18" t="str">
        <f>IFERROR(__xludf.DUMMYFUNCTION("if($F448="""","""",count(filter($S$2:$S888,$S$2:$S888=$S448,$T$2:$T888=$T448,$V$2:$V888=$V448,$W$2:$W888=$W448,$R$2:$R888=$R448)))"),"")</f>
        <v/>
      </c>
      <c r="AE448" s="18" t="str">
        <f>IFERROR(__xludf.DUMMYFUNCTION("if($F448="""","""",1+AD448-count(filter($S448:$S888,$S448:$S888=$S448,$T448:$T888=$T448,$V448:$V888=$V448,$W448:$W888=$W448,$R448:$R888=$R448)))"),"")</f>
        <v/>
      </c>
      <c r="AF448" s="18" t="str">
        <f t="shared" si="10"/>
        <v/>
      </c>
      <c r="AG448" s="18"/>
      <c r="AH448" s="18" t="str">
        <f t="shared" si="12"/>
        <v/>
      </c>
    </row>
    <row r="449">
      <c r="A449" s="29"/>
      <c r="B449" s="29"/>
      <c r="C449" s="29"/>
      <c r="D449" s="37"/>
      <c r="E449" s="29"/>
      <c r="F449" s="32"/>
      <c r="G449" s="32"/>
      <c r="H449" s="38"/>
      <c r="I449" s="32"/>
      <c r="J449" s="38"/>
      <c r="K449" s="32"/>
      <c r="L449" s="31"/>
      <c r="M449" s="38"/>
      <c r="N449" s="31"/>
      <c r="O449" s="18" t="str">
        <f t="shared" si="2"/>
        <v/>
      </c>
      <c r="P449" s="18" t="str">
        <f t="shared" si="3"/>
        <v/>
      </c>
      <c r="Q449" s="18" t="str">
        <f t="array" ref="Q449">if($F449="","",if($F449&lt;&gt;$F448,VLOOKUP($F449,{Index_Team!$A$2:$A$33,Index_Team!$D$2:$D$33},2,FALSE),Q448))</f>
        <v/>
      </c>
      <c r="R449" s="18" t="str">
        <f t="array" ref="R449">if($F449="","",if($F449&lt;&gt;$F448,VLOOKUP($F449,{Index_Team!$A$2:$A$33,Index_Team!$E$2:$E$33},2,FALSE),R448))</f>
        <v/>
      </c>
      <c r="S449" s="18" t="str">
        <f t="shared" ref="S449:T449" si="458">if($F449="","",if($F449&lt;&gt;$F448,0,V448))</f>
        <v/>
      </c>
      <c r="T449" s="18" t="str">
        <f t="shared" si="458"/>
        <v/>
      </c>
      <c r="U449" s="18" t="str">
        <f t="shared" si="5"/>
        <v/>
      </c>
      <c r="V449" s="18" t="str">
        <f t="shared" si="6"/>
        <v/>
      </c>
      <c r="W449" s="18" t="str">
        <f t="shared" si="7"/>
        <v/>
      </c>
      <c r="X449" s="18" t="str">
        <f t="shared" si="8"/>
        <v/>
      </c>
      <c r="Y449" s="18" t="str">
        <f t="shared" si="9"/>
        <v/>
      </c>
      <c r="Z449" s="18" t="str">
        <f>IFERROR(__xludf.DUMMYFUNCTION("if($F449="""","""",count(filter($S$2:$S888,$S$2:$S888=$S449,$T$2:$T888=$T449,$V$2:$V888=$V449,$W$2:$W888=$W449)))"),"")</f>
        <v/>
      </c>
      <c r="AA449" s="18" t="str">
        <f>IFERROR(__xludf.DUMMYFUNCTION("if($F449="""","""",1+Z449-count(filter($S449:$S888,$S449:$S888=$S449,$T449:$T888=$T449,$V449:$V888=$V449,$W449:$W888=$W449)))"),"")</f>
        <v/>
      </c>
      <c r="AB449" s="18" t="str">
        <f>IFERROR(__xludf.DUMMYFUNCTION("if($F449="""","""",count(filter($S$2:$S888,$S$2:$S888=$S449,$T$2:$T888=$T449,$V$2:$V888=$V449,$W$2:$W888=$W449,$Q$2:$Q888=$Q449)))"),"")</f>
        <v/>
      </c>
      <c r="AC449" s="18" t="str">
        <f>IFERROR(__xludf.DUMMYFUNCTION("if($F449="""","""",1+AB449-count(filter($S449:$S888,$S449:$S888=$S449,$T449:$T888=$T449,$V449:$V888=$V449,$W449:$W888=$W449,$Q449:$Q888=$Q449)))"),"")</f>
        <v/>
      </c>
      <c r="AD449" s="18" t="str">
        <f>IFERROR(__xludf.DUMMYFUNCTION("if($F449="""","""",count(filter($S$2:$S888,$S$2:$S888=$S449,$T$2:$T888=$T449,$V$2:$V888=$V449,$W$2:$W888=$W449,$R$2:$R888=$R449)))"),"")</f>
        <v/>
      </c>
      <c r="AE449" s="18" t="str">
        <f>IFERROR(__xludf.DUMMYFUNCTION("if($F449="""","""",1+AD449-count(filter($S449:$S888,$S449:$S888=$S449,$T449:$T888=$T449,$V449:$V888=$V449,$W449:$W888=$W449,$R449:$R888=$R449)))"),"")</f>
        <v/>
      </c>
      <c r="AF449" s="18" t="str">
        <f t="shared" si="10"/>
        <v/>
      </c>
      <c r="AG449" s="18"/>
      <c r="AH449" s="18" t="str">
        <f t="shared" si="12"/>
        <v/>
      </c>
    </row>
    <row r="450">
      <c r="A450" s="29"/>
      <c r="B450" s="29"/>
      <c r="C450" s="29"/>
      <c r="D450" s="37"/>
      <c r="E450" s="29"/>
      <c r="F450" s="32"/>
      <c r="G450" s="32"/>
      <c r="H450" s="38"/>
      <c r="I450" s="32"/>
      <c r="J450" s="38"/>
      <c r="K450" s="32"/>
      <c r="L450" s="31"/>
      <c r="M450" s="38"/>
      <c r="N450" s="31"/>
      <c r="O450" s="18" t="str">
        <f t="shared" si="2"/>
        <v/>
      </c>
      <c r="P450" s="18" t="str">
        <f t="shared" si="3"/>
        <v/>
      </c>
      <c r="Q450" s="18" t="str">
        <f t="array" ref="Q450">if($F450="","",if($F450&lt;&gt;$F449,VLOOKUP($F450,{Index_Team!$A$2:$A$33,Index_Team!$D$2:$D$33},2,FALSE),Q449))</f>
        <v/>
      </c>
      <c r="R450" s="18" t="str">
        <f t="array" ref="R450">if($F450="","",if($F450&lt;&gt;$F449,VLOOKUP($F450,{Index_Team!$A$2:$A$33,Index_Team!$E$2:$E$33},2,FALSE),R449))</f>
        <v/>
      </c>
      <c r="S450" s="18" t="str">
        <f t="shared" ref="S450:T450" si="459">if($F450="","",if($F450&lt;&gt;$F449,0,V449))</f>
        <v/>
      </c>
      <c r="T450" s="18" t="str">
        <f t="shared" si="459"/>
        <v/>
      </c>
      <c r="U450" s="18" t="str">
        <f t="shared" si="5"/>
        <v/>
      </c>
      <c r="V450" s="18" t="str">
        <f t="shared" si="6"/>
        <v/>
      </c>
      <c r="W450" s="18" t="str">
        <f t="shared" si="7"/>
        <v/>
      </c>
      <c r="X450" s="18" t="str">
        <f t="shared" si="8"/>
        <v/>
      </c>
      <c r="Y450" s="18" t="str">
        <f t="shared" si="9"/>
        <v/>
      </c>
      <c r="Z450" s="18" t="str">
        <f>IFERROR(__xludf.DUMMYFUNCTION("if($F450="""","""",count(filter($S$2:$S888,$S$2:$S888=$S450,$T$2:$T888=$T450,$V$2:$V888=$V450,$W$2:$W888=$W450)))"),"")</f>
        <v/>
      </c>
      <c r="AA450" s="18" t="str">
        <f>IFERROR(__xludf.DUMMYFUNCTION("if($F450="""","""",1+Z450-count(filter($S450:$S888,$S450:$S888=$S450,$T450:$T888=$T450,$V450:$V888=$V450,$W450:$W888=$W450)))"),"")</f>
        <v/>
      </c>
      <c r="AB450" s="18" t="str">
        <f>IFERROR(__xludf.DUMMYFUNCTION("if($F450="""","""",count(filter($S$2:$S888,$S$2:$S888=$S450,$T$2:$T888=$T450,$V$2:$V888=$V450,$W$2:$W888=$W450,$Q$2:$Q888=$Q450)))"),"")</f>
        <v/>
      </c>
      <c r="AC450" s="18" t="str">
        <f>IFERROR(__xludf.DUMMYFUNCTION("if($F450="""","""",1+AB450-count(filter($S450:$S888,$S450:$S888=$S450,$T450:$T888=$T450,$V450:$V888=$V450,$W450:$W888=$W450,$Q450:$Q888=$Q450)))"),"")</f>
        <v/>
      </c>
      <c r="AD450" s="18" t="str">
        <f>IFERROR(__xludf.DUMMYFUNCTION("if($F450="""","""",count(filter($S$2:$S888,$S$2:$S888=$S450,$T$2:$T888=$T450,$V$2:$V888=$V450,$W$2:$W888=$W450,$R$2:$R888=$R450)))"),"")</f>
        <v/>
      </c>
      <c r="AE450" s="18" t="str">
        <f>IFERROR(__xludf.DUMMYFUNCTION("if($F450="""","""",1+AD450-count(filter($S450:$S888,$S450:$S888=$S450,$T450:$T888=$T450,$V450:$V888=$V450,$W450:$W888=$W450,$R450:$R888=$R450)))"),"")</f>
        <v/>
      </c>
      <c r="AF450" s="18" t="str">
        <f t="shared" si="10"/>
        <v/>
      </c>
      <c r="AG450" s="18"/>
      <c r="AH450" s="18" t="str">
        <f t="shared" si="12"/>
        <v/>
      </c>
    </row>
    <row r="451">
      <c r="A451" s="29"/>
      <c r="B451" s="29"/>
      <c r="C451" s="29"/>
      <c r="D451" s="37"/>
      <c r="E451" s="29"/>
      <c r="F451" s="32"/>
      <c r="G451" s="32"/>
      <c r="H451" s="38"/>
      <c r="I451" s="32"/>
      <c r="J451" s="38"/>
      <c r="K451" s="32"/>
      <c r="L451" s="31"/>
      <c r="M451" s="38"/>
      <c r="N451" s="31"/>
      <c r="O451" s="18" t="str">
        <f t="shared" si="2"/>
        <v/>
      </c>
      <c r="P451" s="18" t="str">
        <f t="shared" si="3"/>
        <v/>
      </c>
      <c r="Q451" s="18" t="str">
        <f t="array" ref="Q451">if($F451="","",if($F451&lt;&gt;$F450,VLOOKUP($F451,{Index_Team!$A$2:$A$33,Index_Team!$D$2:$D$33},2,FALSE),Q450))</f>
        <v/>
      </c>
      <c r="R451" s="18" t="str">
        <f t="array" ref="R451">if($F451="","",if($F451&lt;&gt;$F450,VLOOKUP($F451,{Index_Team!$A$2:$A$33,Index_Team!$E$2:$E$33},2,FALSE),R450))</f>
        <v/>
      </c>
      <c r="S451" s="18" t="str">
        <f t="shared" ref="S451:T451" si="460">if($F451="","",if($F451&lt;&gt;$F450,0,V450))</f>
        <v/>
      </c>
      <c r="T451" s="18" t="str">
        <f t="shared" si="460"/>
        <v/>
      </c>
      <c r="U451" s="18" t="str">
        <f t="shared" si="5"/>
        <v/>
      </c>
      <c r="V451" s="18" t="str">
        <f t="shared" si="6"/>
        <v/>
      </c>
      <c r="W451" s="18" t="str">
        <f t="shared" si="7"/>
        <v/>
      </c>
      <c r="X451" s="18" t="str">
        <f t="shared" si="8"/>
        <v/>
      </c>
      <c r="Y451" s="18" t="str">
        <f t="shared" si="9"/>
        <v/>
      </c>
      <c r="Z451" s="18" t="str">
        <f>IFERROR(__xludf.DUMMYFUNCTION("if($F451="""","""",count(filter($S$2:$S888,$S$2:$S888=$S451,$T$2:$T888=$T451,$V$2:$V888=$V451,$W$2:$W888=$W451)))"),"")</f>
        <v/>
      </c>
      <c r="AA451" s="18" t="str">
        <f>IFERROR(__xludf.DUMMYFUNCTION("if($F451="""","""",1+Z451-count(filter($S451:$S888,$S451:$S888=$S451,$T451:$T888=$T451,$V451:$V888=$V451,$W451:$W888=$W451)))"),"")</f>
        <v/>
      </c>
      <c r="AB451" s="18" t="str">
        <f>IFERROR(__xludf.DUMMYFUNCTION("if($F451="""","""",count(filter($S$2:$S888,$S$2:$S888=$S451,$T$2:$T888=$T451,$V$2:$V888=$V451,$W$2:$W888=$W451,$Q$2:$Q888=$Q451)))"),"")</f>
        <v/>
      </c>
      <c r="AC451" s="18" t="str">
        <f>IFERROR(__xludf.DUMMYFUNCTION("if($F451="""","""",1+AB451-count(filter($S451:$S888,$S451:$S888=$S451,$T451:$T888=$T451,$V451:$V888=$V451,$W451:$W888=$W451,$Q451:$Q888=$Q451)))"),"")</f>
        <v/>
      </c>
      <c r="AD451" s="18" t="str">
        <f>IFERROR(__xludf.DUMMYFUNCTION("if($F451="""","""",count(filter($S$2:$S888,$S$2:$S888=$S451,$T$2:$T888=$T451,$V$2:$V888=$V451,$W$2:$W888=$W451,$R$2:$R888=$R451)))"),"")</f>
        <v/>
      </c>
      <c r="AE451" s="18" t="str">
        <f>IFERROR(__xludf.DUMMYFUNCTION("if($F451="""","""",1+AD451-count(filter($S451:$S888,$S451:$S888=$S451,$T451:$T888=$T451,$V451:$V888=$V451,$W451:$W888=$W451,$R451:$R888=$R451)))"),"")</f>
        <v/>
      </c>
      <c r="AF451" s="18" t="str">
        <f t="shared" si="10"/>
        <v/>
      </c>
      <c r="AG451" s="18"/>
      <c r="AH451" s="18" t="str">
        <f t="shared" si="12"/>
        <v/>
      </c>
    </row>
    <row r="452">
      <c r="A452" s="29"/>
      <c r="B452" s="29"/>
      <c r="C452" s="29"/>
      <c r="D452" s="37"/>
      <c r="E452" s="29"/>
      <c r="F452" s="32"/>
      <c r="G452" s="32"/>
      <c r="H452" s="38"/>
      <c r="I452" s="32"/>
      <c r="J452" s="38"/>
      <c r="K452" s="32"/>
      <c r="L452" s="31"/>
      <c r="M452" s="38"/>
      <c r="N452" s="31"/>
      <c r="O452" s="18" t="str">
        <f t="shared" si="2"/>
        <v/>
      </c>
      <c r="P452" s="18" t="str">
        <f t="shared" si="3"/>
        <v/>
      </c>
      <c r="Q452" s="18" t="str">
        <f t="array" ref="Q452">if($F452="","",if($F452&lt;&gt;$F451,VLOOKUP($F452,{Index_Team!$A$2:$A$33,Index_Team!$D$2:$D$33},2,FALSE),Q451))</f>
        <v/>
      </c>
      <c r="R452" s="18" t="str">
        <f t="array" ref="R452">if($F452="","",if($F452&lt;&gt;$F451,VLOOKUP($F452,{Index_Team!$A$2:$A$33,Index_Team!$E$2:$E$33},2,FALSE),R451))</f>
        <v/>
      </c>
      <c r="S452" s="18" t="str">
        <f t="shared" ref="S452:T452" si="461">if($F452="","",if($F452&lt;&gt;$F451,0,V451))</f>
        <v/>
      </c>
      <c r="T452" s="18" t="str">
        <f t="shared" si="461"/>
        <v/>
      </c>
      <c r="U452" s="18" t="str">
        <f t="shared" si="5"/>
        <v/>
      </c>
      <c r="V452" s="18" t="str">
        <f t="shared" si="6"/>
        <v/>
      </c>
      <c r="W452" s="18" t="str">
        <f t="shared" si="7"/>
        <v/>
      </c>
      <c r="X452" s="18" t="str">
        <f t="shared" si="8"/>
        <v/>
      </c>
      <c r="Y452" s="18" t="str">
        <f t="shared" si="9"/>
        <v/>
      </c>
      <c r="Z452" s="18" t="str">
        <f>IFERROR(__xludf.DUMMYFUNCTION("if($F452="""","""",count(filter($S$2:$S888,$S$2:$S888=$S452,$T$2:$T888=$T452,$V$2:$V888=$V452,$W$2:$W888=$W452)))"),"")</f>
        <v/>
      </c>
      <c r="AA452" s="18" t="str">
        <f>IFERROR(__xludf.DUMMYFUNCTION("if($F452="""","""",1+Z452-count(filter($S452:$S888,$S452:$S888=$S452,$T452:$T888=$T452,$V452:$V888=$V452,$W452:$W888=$W452)))"),"")</f>
        <v/>
      </c>
      <c r="AB452" s="18" t="str">
        <f>IFERROR(__xludf.DUMMYFUNCTION("if($F452="""","""",count(filter($S$2:$S888,$S$2:$S888=$S452,$T$2:$T888=$T452,$V$2:$V888=$V452,$W$2:$W888=$W452,$Q$2:$Q888=$Q452)))"),"")</f>
        <v/>
      </c>
      <c r="AC452" s="18" t="str">
        <f>IFERROR(__xludf.DUMMYFUNCTION("if($F452="""","""",1+AB452-count(filter($S452:$S888,$S452:$S888=$S452,$T452:$T888=$T452,$V452:$V888=$V452,$W452:$W888=$W452,$Q452:$Q888=$Q452)))"),"")</f>
        <v/>
      </c>
      <c r="AD452" s="18" t="str">
        <f>IFERROR(__xludf.DUMMYFUNCTION("if($F452="""","""",count(filter($S$2:$S888,$S$2:$S888=$S452,$T$2:$T888=$T452,$V$2:$V888=$V452,$W$2:$W888=$W452,$R$2:$R888=$R452)))"),"")</f>
        <v/>
      </c>
      <c r="AE452" s="18" t="str">
        <f>IFERROR(__xludf.DUMMYFUNCTION("if($F452="""","""",1+AD452-count(filter($S452:$S888,$S452:$S888=$S452,$T452:$T888=$T452,$V452:$V888=$V452,$W452:$W888=$W452,$R452:$R888=$R452)))"),"")</f>
        <v/>
      </c>
      <c r="AF452" s="18" t="str">
        <f t="shared" si="10"/>
        <v/>
      </c>
      <c r="AG452" s="18"/>
      <c r="AH452" s="18" t="str">
        <f t="shared" si="12"/>
        <v/>
      </c>
    </row>
    <row r="453">
      <c r="A453" s="29"/>
      <c r="B453" s="29"/>
      <c r="C453" s="29"/>
      <c r="D453" s="37"/>
      <c r="E453" s="29"/>
      <c r="F453" s="32"/>
      <c r="G453" s="32"/>
      <c r="H453" s="38"/>
      <c r="I453" s="32"/>
      <c r="J453" s="38"/>
      <c r="K453" s="32"/>
      <c r="L453" s="31"/>
      <c r="M453" s="38"/>
      <c r="N453" s="31"/>
      <c r="O453" s="18" t="str">
        <f t="shared" si="2"/>
        <v/>
      </c>
      <c r="P453" s="18" t="str">
        <f t="shared" si="3"/>
        <v/>
      </c>
      <c r="Q453" s="18" t="str">
        <f t="array" ref="Q453">if($F453="","",if($F453&lt;&gt;$F452,VLOOKUP($F453,{Index_Team!$A$2:$A$33,Index_Team!$D$2:$D$33},2,FALSE),Q452))</f>
        <v/>
      </c>
      <c r="R453" s="18" t="str">
        <f t="array" ref="R453">if($F453="","",if($F453&lt;&gt;$F452,VLOOKUP($F453,{Index_Team!$A$2:$A$33,Index_Team!$E$2:$E$33},2,FALSE),R452))</f>
        <v/>
      </c>
      <c r="S453" s="18" t="str">
        <f t="shared" ref="S453:T453" si="462">if($F453="","",if($F453&lt;&gt;$F452,0,V452))</f>
        <v/>
      </c>
      <c r="T453" s="18" t="str">
        <f t="shared" si="462"/>
        <v/>
      </c>
      <c r="U453" s="18" t="str">
        <f t="shared" si="5"/>
        <v/>
      </c>
      <c r="V453" s="18" t="str">
        <f t="shared" si="6"/>
        <v/>
      </c>
      <c r="W453" s="18" t="str">
        <f t="shared" si="7"/>
        <v/>
      </c>
      <c r="X453" s="18" t="str">
        <f t="shared" si="8"/>
        <v/>
      </c>
      <c r="Y453" s="18" t="str">
        <f t="shared" si="9"/>
        <v/>
      </c>
      <c r="Z453" s="18" t="str">
        <f>IFERROR(__xludf.DUMMYFUNCTION("if($F453="""","""",count(filter($S$2:$S888,$S$2:$S888=$S453,$T$2:$T888=$T453,$V$2:$V888=$V453,$W$2:$W888=$W453)))"),"")</f>
        <v/>
      </c>
      <c r="AA453" s="18" t="str">
        <f>IFERROR(__xludf.DUMMYFUNCTION("if($F453="""","""",1+Z453-count(filter($S453:$S888,$S453:$S888=$S453,$T453:$T888=$T453,$V453:$V888=$V453,$W453:$W888=$W453)))"),"")</f>
        <v/>
      </c>
      <c r="AB453" s="18" t="str">
        <f>IFERROR(__xludf.DUMMYFUNCTION("if($F453="""","""",count(filter($S$2:$S888,$S$2:$S888=$S453,$T$2:$T888=$T453,$V$2:$V888=$V453,$W$2:$W888=$W453,$Q$2:$Q888=$Q453)))"),"")</f>
        <v/>
      </c>
      <c r="AC453" s="18" t="str">
        <f>IFERROR(__xludf.DUMMYFUNCTION("if($F453="""","""",1+AB453-count(filter($S453:$S888,$S453:$S888=$S453,$T453:$T888=$T453,$V453:$V888=$V453,$W453:$W888=$W453,$Q453:$Q888=$Q453)))"),"")</f>
        <v/>
      </c>
      <c r="AD453" s="18" t="str">
        <f>IFERROR(__xludf.DUMMYFUNCTION("if($F453="""","""",count(filter($S$2:$S888,$S$2:$S888=$S453,$T$2:$T888=$T453,$V$2:$V888=$V453,$W$2:$W888=$W453,$R$2:$R888=$R453)))"),"")</f>
        <v/>
      </c>
      <c r="AE453" s="18" t="str">
        <f>IFERROR(__xludf.DUMMYFUNCTION("if($F453="""","""",1+AD453-count(filter($S453:$S888,$S453:$S888=$S453,$T453:$T888=$T453,$V453:$V888=$V453,$W453:$W888=$W453,$R453:$R888=$R453)))"),"")</f>
        <v/>
      </c>
      <c r="AF453" s="18" t="str">
        <f t="shared" si="10"/>
        <v/>
      </c>
      <c r="AG453" s="18"/>
      <c r="AH453" s="18" t="str">
        <f t="shared" si="12"/>
        <v/>
      </c>
    </row>
    <row r="454">
      <c r="A454" s="29"/>
      <c r="B454" s="29"/>
      <c r="C454" s="29"/>
      <c r="D454" s="37"/>
      <c r="E454" s="29"/>
      <c r="F454" s="32"/>
      <c r="G454" s="32"/>
      <c r="H454" s="38"/>
      <c r="I454" s="32"/>
      <c r="J454" s="38"/>
      <c r="K454" s="32"/>
      <c r="L454" s="31"/>
      <c r="M454" s="38"/>
      <c r="N454" s="31"/>
      <c r="O454" s="18" t="str">
        <f t="shared" si="2"/>
        <v/>
      </c>
      <c r="P454" s="18" t="str">
        <f t="shared" si="3"/>
        <v/>
      </c>
      <c r="Q454" s="18" t="str">
        <f t="array" ref="Q454">if($F454="","",if($F454&lt;&gt;$F453,VLOOKUP($F454,{Index_Team!$A$2:$A$33,Index_Team!$D$2:$D$33},2,FALSE),Q453))</f>
        <v/>
      </c>
      <c r="R454" s="18" t="str">
        <f t="array" ref="R454">if($F454="","",if($F454&lt;&gt;$F453,VLOOKUP($F454,{Index_Team!$A$2:$A$33,Index_Team!$E$2:$E$33},2,FALSE),R453))</f>
        <v/>
      </c>
      <c r="S454" s="18" t="str">
        <f t="shared" ref="S454:T454" si="463">if($F454="","",if($F454&lt;&gt;$F453,0,V453))</f>
        <v/>
      </c>
      <c r="T454" s="18" t="str">
        <f t="shared" si="463"/>
        <v/>
      </c>
      <c r="U454" s="18" t="str">
        <f t="shared" si="5"/>
        <v/>
      </c>
      <c r="V454" s="18" t="str">
        <f t="shared" si="6"/>
        <v/>
      </c>
      <c r="W454" s="18" t="str">
        <f t="shared" si="7"/>
        <v/>
      </c>
      <c r="X454" s="18" t="str">
        <f t="shared" si="8"/>
        <v/>
      </c>
      <c r="Y454" s="18" t="str">
        <f t="shared" si="9"/>
        <v/>
      </c>
      <c r="Z454" s="18" t="str">
        <f>IFERROR(__xludf.DUMMYFUNCTION("if($F454="""","""",count(filter($S$2:$S888,$S$2:$S888=$S454,$T$2:$T888=$T454,$V$2:$V888=$V454,$W$2:$W888=$W454)))"),"")</f>
        <v/>
      </c>
      <c r="AA454" s="18" t="str">
        <f>IFERROR(__xludf.DUMMYFUNCTION("if($F454="""","""",1+Z454-count(filter($S454:$S888,$S454:$S888=$S454,$T454:$T888=$T454,$V454:$V888=$V454,$W454:$W888=$W454)))"),"")</f>
        <v/>
      </c>
      <c r="AB454" s="18" t="str">
        <f>IFERROR(__xludf.DUMMYFUNCTION("if($F454="""","""",count(filter($S$2:$S888,$S$2:$S888=$S454,$T$2:$T888=$T454,$V$2:$V888=$V454,$W$2:$W888=$W454,$Q$2:$Q888=$Q454)))"),"")</f>
        <v/>
      </c>
      <c r="AC454" s="18" t="str">
        <f>IFERROR(__xludf.DUMMYFUNCTION("if($F454="""","""",1+AB454-count(filter($S454:$S888,$S454:$S888=$S454,$T454:$T888=$T454,$V454:$V888=$V454,$W454:$W888=$W454,$Q454:$Q888=$Q454)))"),"")</f>
        <v/>
      </c>
      <c r="AD454" s="18" t="str">
        <f>IFERROR(__xludf.DUMMYFUNCTION("if($F454="""","""",count(filter($S$2:$S888,$S$2:$S888=$S454,$T$2:$T888=$T454,$V$2:$V888=$V454,$W$2:$W888=$W454,$R$2:$R888=$R454)))"),"")</f>
        <v/>
      </c>
      <c r="AE454" s="18" t="str">
        <f>IFERROR(__xludf.DUMMYFUNCTION("if($F454="""","""",1+AD454-count(filter($S454:$S888,$S454:$S888=$S454,$T454:$T888=$T454,$V454:$V888=$V454,$W454:$W888=$W454,$R454:$R888=$R454)))"),"")</f>
        <v/>
      </c>
      <c r="AF454" s="18" t="str">
        <f t="shared" si="10"/>
        <v/>
      </c>
      <c r="AG454" s="18"/>
      <c r="AH454" s="18" t="str">
        <f t="shared" si="12"/>
        <v/>
      </c>
    </row>
    <row r="455">
      <c r="A455" s="29"/>
      <c r="B455" s="29"/>
      <c r="C455" s="29"/>
      <c r="D455" s="37"/>
      <c r="E455" s="29"/>
      <c r="F455" s="32"/>
      <c r="G455" s="32"/>
      <c r="H455" s="38"/>
      <c r="I455" s="32"/>
      <c r="J455" s="38"/>
      <c r="K455" s="32"/>
      <c r="L455" s="31"/>
      <c r="M455" s="38"/>
      <c r="N455" s="31"/>
      <c r="O455" s="18" t="str">
        <f t="shared" si="2"/>
        <v/>
      </c>
      <c r="P455" s="18" t="str">
        <f t="shared" si="3"/>
        <v/>
      </c>
      <c r="Q455" s="18" t="str">
        <f t="array" ref="Q455">if($F455="","",if($F455&lt;&gt;$F454,VLOOKUP($F455,{Index_Team!$A$2:$A$33,Index_Team!$D$2:$D$33},2,FALSE),Q454))</f>
        <v/>
      </c>
      <c r="R455" s="18" t="str">
        <f t="array" ref="R455">if($F455="","",if($F455&lt;&gt;$F454,VLOOKUP($F455,{Index_Team!$A$2:$A$33,Index_Team!$E$2:$E$33},2,FALSE),R454))</f>
        <v/>
      </c>
      <c r="S455" s="18" t="str">
        <f t="shared" ref="S455:T455" si="464">if($F455="","",if($F455&lt;&gt;$F454,0,V454))</f>
        <v/>
      </c>
      <c r="T455" s="18" t="str">
        <f t="shared" si="464"/>
        <v/>
      </c>
      <c r="U455" s="18" t="str">
        <f t="shared" si="5"/>
        <v/>
      </c>
      <c r="V455" s="18" t="str">
        <f t="shared" si="6"/>
        <v/>
      </c>
      <c r="W455" s="18" t="str">
        <f t="shared" si="7"/>
        <v/>
      </c>
      <c r="X455" s="18" t="str">
        <f t="shared" si="8"/>
        <v/>
      </c>
      <c r="Y455" s="18" t="str">
        <f t="shared" si="9"/>
        <v/>
      </c>
      <c r="Z455" s="18" t="str">
        <f>IFERROR(__xludf.DUMMYFUNCTION("if($F455="""","""",count(filter($S$2:$S888,$S$2:$S888=$S455,$T$2:$T888=$T455,$V$2:$V888=$V455,$W$2:$W888=$W455)))"),"")</f>
        <v/>
      </c>
      <c r="AA455" s="18" t="str">
        <f>IFERROR(__xludf.DUMMYFUNCTION("if($F455="""","""",1+Z455-count(filter($S455:$S888,$S455:$S888=$S455,$T455:$T888=$T455,$V455:$V888=$V455,$W455:$W888=$W455)))"),"")</f>
        <v/>
      </c>
      <c r="AB455" s="18" t="str">
        <f>IFERROR(__xludf.DUMMYFUNCTION("if($F455="""","""",count(filter($S$2:$S888,$S$2:$S888=$S455,$T$2:$T888=$T455,$V$2:$V888=$V455,$W$2:$W888=$W455,$Q$2:$Q888=$Q455)))"),"")</f>
        <v/>
      </c>
      <c r="AC455" s="18" t="str">
        <f>IFERROR(__xludf.DUMMYFUNCTION("if($F455="""","""",1+AB455-count(filter($S455:$S888,$S455:$S888=$S455,$T455:$T888=$T455,$V455:$V888=$V455,$W455:$W888=$W455,$Q455:$Q888=$Q455)))"),"")</f>
        <v/>
      </c>
      <c r="AD455" s="18" t="str">
        <f>IFERROR(__xludf.DUMMYFUNCTION("if($F455="""","""",count(filter($S$2:$S888,$S$2:$S888=$S455,$T$2:$T888=$T455,$V$2:$V888=$V455,$W$2:$W888=$W455,$R$2:$R888=$R455)))"),"")</f>
        <v/>
      </c>
      <c r="AE455" s="18" t="str">
        <f>IFERROR(__xludf.DUMMYFUNCTION("if($F455="""","""",1+AD455-count(filter($S455:$S888,$S455:$S888=$S455,$T455:$T888=$T455,$V455:$V888=$V455,$W455:$W888=$W455,$R455:$R888=$R455)))"),"")</f>
        <v/>
      </c>
      <c r="AF455" s="18" t="str">
        <f t="shared" si="10"/>
        <v/>
      </c>
      <c r="AG455" s="18"/>
      <c r="AH455" s="18" t="str">
        <f t="shared" si="12"/>
        <v/>
      </c>
    </row>
    <row r="456">
      <c r="A456" s="29"/>
      <c r="B456" s="29"/>
      <c r="C456" s="29"/>
      <c r="D456" s="37"/>
      <c r="E456" s="29"/>
      <c r="F456" s="32"/>
      <c r="G456" s="32"/>
      <c r="H456" s="38"/>
      <c r="I456" s="32"/>
      <c r="J456" s="38"/>
      <c r="K456" s="32"/>
      <c r="L456" s="31"/>
      <c r="M456" s="38"/>
      <c r="N456" s="31"/>
      <c r="O456" s="18" t="str">
        <f t="shared" si="2"/>
        <v/>
      </c>
      <c r="P456" s="18" t="str">
        <f t="shared" si="3"/>
        <v/>
      </c>
      <c r="Q456" s="18" t="str">
        <f t="array" ref="Q456">if($F456="","",if($F456&lt;&gt;$F455,VLOOKUP($F456,{Index_Team!$A$2:$A$33,Index_Team!$D$2:$D$33},2,FALSE),Q455))</f>
        <v/>
      </c>
      <c r="R456" s="18" t="str">
        <f t="array" ref="R456">if($F456="","",if($F456&lt;&gt;$F455,VLOOKUP($F456,{Index_Team!$A$2:$A$33,Index_Team!$E$2:$E$33},2,FALSE),R455))</f>
        <v/>
      </c>
      <c r="S456" s="18" t="str">
        <f t="shared" ref="S456:T456" si="465">if($F456="","",if($F456&lt;&gt;$F455,0,V455))</f>
        <v/>
      </c>
      <c r="T456" s="18" t="str">
        <f t="shared" si="465"/>
        <v/>
      </c>
      <c r="U456" s="18" t="str">
        <f t="shared" si="5"/>
        <v/>
      </c>
      <c r="V456" s="18" t="str">
        <f t="shared" si="6"/>
        <v/>
      </c>
      <c r="W456" s="18" t="str">
        <f t="shared" si="7"/>
        <v/>
      </c>
      <c r="X456" s="18" t="str">
        <f t="shared" si="8"/>
        <v/>
      </c>
      <c r="Y456" s="18" t="str">
        <f t="shared" si="9"/>
        <v/>
      </c>
      <c r="Z456" s="18" t="str">
        <f>IFERROR(__xludf.DUMMYFUNCTION("if($F456="""","""",count(filter($S$2:$S888,$S$2:$S888=$S456,$T$2:$T888=$T456,$V$2:$V888=$V456,$W$2:$W888=$W456)))"),"")</f>
        <v/>
      </c>
      <c r="AA456" s="18" t="str">
        <f>IFERROR(__xludf.DUMMYFUNCTION("if($F456="""","""",1+Z456-count(filter($S456:$S888,$S456:$S888=$S456,$T456:$T888=$T456,$V456:$V888=$V456,$W456:$W888=$W456)))"),"")</f>
        <v/>
      </c>
      <c r="AB456" s="18" t="str">
        <f>IFERROR(__xludf.DUMMYFUNCTION("if($F456="""","""",count(filter($S$2:$S888,$S$2:$S888=$S456,$T$2:$T888=$T456,$V$2:$V888=$V456,$W$2:$W888=$W456,$Q$2:$Q888=$Q456)))"),"")</f>
        <v/>
      </c>
      <c r="AC456" s="18" t="str">
        <f>IFERROR(__xludf.DUMMYFUNCTION("if($F456="""","""",1+AB456-count(filter($S456:$S888,$S456:$S888=$S456,$T456:$T888=$T456,$V456:$V888=$V456,$W456:$W888=$W456,$Q456:$Q888=$Q456)))"),"")</f>
        <v/>
      </c>
      <c r="AD456" s="18" t="str">
        <f>IFERROR(__xludf.DUMMYFUNCTION("if($F456="""","""",count(filter($S$2:$S888,$S$2:$S888=$S456,$T$2:$T888=$T456,$V$2:$V888=$V456,$W$2:$W888=$W456,$R$2:$R888=$R456)))"),"")</f>
        <v/>
      </c>
      <c r="AE456" s="18" t="str">
        <f>IFERROR(__xludf.DUMMYFUNCTION("if($F456="""","""",1+AD456-count(filter($S456:$S888,$S456:$S888=$S456,$T456:$T888=$T456,$V456:$V888=$V456,$W456:$W888=$W456,$R456:$R888=$R456)))"),"")</f>
        <v/>
      </c>
      <c r="AF456" s="18" t="str">
        <f t="shared" si="10"/>
        <v/>
      </c>
      <c r="AG456" s="18"/>
      <c r="AH456" s="18" t="str">
        <f t="shared" si="12"/>
        <v/>
      </c>
    </row>
    <row r="457">
      <c r="A457" s="29"/>
      <c r="B457" s="29"/>
      <c r="C457" s="29"/>
      <c r="D457" s="37"/>
      <c r="E457" s="29"/>
      <c r="F457" s="32"/>
      <c r="G457" s="32"/>
      <c r="H457" s="38"/>
      <c r="I457" s="32"/>
      <c r="J457" s="38"/>
      <c r="K457" s="32"/>
      <c r="L457" s="31"/>
      <c r="M457" s="38"/>
      <c r="N457" s="31"/>
      <c r="O457" s="18" t="str">
        <f t="shared" si="2"/>
        <v/>
      </c>
      <c r="P457" s="18" t="str">
        <f t="shared" si="3"/>
        <v/>
      </c>
      <c r="Q457" s="18" t="str">
        <f t="array" ref="Q457">if($F457="","",if($F457&lt;&gt;$F456,VLOOKUP($F457,{Index_Team!$A$2:$A$33,Index_Team!$D$2:$D$33},2,FALSE),Q456))</f>
        <v/>
      </c>
      <c r="R457" s="18" t="str">
        <f t="array" ref="R457">if($F457="","",if($F457&lt;&gt;$F456,VLOOKUP($F457,{Index_Team!$A$2:$A$33,Index_Team!$E$2:$E$33},2,FALSE),R456))</f>
        <v/>
      </c>
      <c r="S457" s="18" t="str">
        <f t="shared" ref="S457:T457" si="466">if($F457="","",if($F457&lt;&gt;$F456,0,V456))</f>
        <v/>
      </c>
      <c r="T457" s="18" t="str">
        <f t="shared" si="466"/>
        <v/>
      </c>
      <c r="U457" s="18" t="str">
        <f t="shared" si="5"/>
        <v/>
      </c>
      <c r="V457" s="18" t="str">
        <f t="shared" si="6"/>
        <v/>
      </c>
      <c r="W457" s="18" t="str">
        <f t="shared" si="7"/>
        <v/>
      </c>
      <c r="X457" s="18" t="str">
        <f t="shared" si="8"/>
        <v/>
      </c>
      <c r="Y457" s="18" t="str">
        <f t="shared" si="9"/>
        <v/>
      </c>
      <c r="Z457" s="18" t="str">
        <f>IFERROR(__xludf.DUMMYFUNCTION("if($F457="""","""",count(filter($S$2:$S888,$S$2:$S888=$S457,$T$2:$T888=$T457,$V$2:$V888=$V457,$W$2:$W888=$W457)))"),"")</f>
        <v/>
      </c>
      <c r="AA457" s="18" t="str">
        <f>IFERROR(__xludf.DUMMYFUNCTION("if($F457="""","""",1+Z457-count(filter($S457:$S888,$S457:$S888=$S457,$T457:$T888=$T457,$V457:$V888=$V457,$W457:$W888=$W457)))"),"")</f>
        <v/>
      </c>
      <c r="AB457" s="18" t="str">
        <f>IFERROR(__xludf.DUMMYFUNCTION("if($F457="""","""",count(filter($S$2:$S888,$S$2:$S888=$S457,$T$2:$T888=$T457,$V$2:$V888=$V457,$W$2:$W888=$W457,$Q$2:$Q888=$Q457)))"),"")</f>
        <v/>
      </c>
      <c r="AC457" s="18" t="str">
        <f>IFERROR(__xludf.DUMMYFUNCTION("if($F457="""","""",1+AB457-count(filter($S457:$S888,$S457:$S888=$S457,$T457:$T888=$T457,$V457:$V888=$V457,$W457:$W888=$W457,$Q457:$Q888=$Q457)))"),"")</f>
        <v/>
      </c>
      <c r="AD457" s="18" t="str">
        <f>IFERROR(__xludf.DUMMYFUNCTION("if($F457="""","""",count(filter($S$2:$S888,$S$2:$S888=$S457,$T$2:$T888=$T457,$V$2:$V888=$V457,$W$2:$W888=$W457,$R$2:$R888=$R457)))"),"")</f>
        <v/>
      </c>
      <c r="AE457" s="18" t="str">
        <f>IFERROR(__xludf.DUMMYFUNCTION("if($F457="""","""",1+AD457-count(filter($S457:$S888,$S457:$S888=$S457,$T457:$T888=$T457,$V457:$V888=$V457,$W457:$W888=$W457,$R457:$R888=$R457)))"),"")</f>
        <v/>
      </c>
      <c r="AF457" s="18" t="str">
        <f t="shared" si="10"/>
        <v/>
      </c>
      <c r="AG457" s="18"/>
      <c r="AH457" s="18" t="str">
        <f t="shared" si="12"/>
        <v/>
      </c>
    </row>
    <row r="458">
      <c r="A458" s="29"/>
      <c r="B458" s="29"/>
      <c r="C458" s="29"/>
      <c r="D458" s="37"/>
      <c r="E458" s="29"/>
      <c r="F458" s="32"/>
      <c r="G458" s="32"/>
      <c r="H458" s="38"/>
      <c r="I458" s="32"/>
      <c r="J458" s="38"/>
      <c r="K458" s="32"/>
      <c r="L458" s="31"/>
      <c r="M458" s="38"/>
      <c r="N458" s="31"/>
      <c r="O458" s="18" t="str">
        <f t="shared" si="2"/>
        <v/>
      </c>
      <c r="P458" s="18" t="str">
        <f t="shared" si="3"/>
        <v/>
      </c>
      <c r="Q458" s="18" t="str">
        <f t="array" ref="Q458">if($F458="","",if($F458&lt;&gt;$F457,VLOOKUP($F458,{Index_Team!$A$2:$A$33,Index_Team!$D$2:$D$33},2,FALSE),Q457))</f>
        <v/>
      </c>
      <c r="R458" s="18" t="str">
        <f t="array" ref="R458">if($F458="","",if($F458&lt;&gt;$F457,VLOOKUP($F458,{Index_Team!$A$2:$A$33,Index_Team!$E$2:$E$33},2,FALSE),R457))</f>
        <v/>
      </c>
      <c r="S458" s="18" t="str">
        <f t="shared" ref="S458:T458" si="467">if($F458="","",if($F458&lt;&gt;$F457,0,V457))</f>
        <v/>
      </c>
      <c r="T458" s="18" t="str">
        <f t="shared" si="467"/>
        <v/>
      </c>
      <c r="U458" s="18" t="str">
        <f t="shared" si="5"/>
        <v/>
      </c>
      <c r="V458" s="18" t="str">
        <f t="shared" si="6"/>
        <v/>
      </c>
      <c r="W458" s="18" t="str">
        <f t="shared" si="7"/>
        <v/>
      </c>
      <c r="X458" s="18" t="str">
        <f t="shared" si="8"/>
        <v/>
      </c>
      <c r="Y458" s="18" t="str">
        <f t="shared" si="9"/>
        <v/>
      </c>
      <c r="Z458" s="18" t="str">
        <f>IFERROR(__xludf.DUMMYFUNCTION("if($F458="""","""",count(filter($S$2:$S888,$S$2:$S888=$S458,$T$2:$T888=$T458,$V$2:$V888=$V458,$W$2:$W888=$W458)))"),"")</f>
        <v/>
      </c>
      <c r="AA458" s="18" t="str">
        <f>IFERROR(__xludf.DUMMYFUNCTION("if($F458="""","""",1+Z458-count(filter($S458:$S888,$S458:$S888=$S458,$T458:$T888=$T458,$V458:$V888=$V458,$W458:$W888=$W458)))"),"")</f>
        <v/>
      </c>
      <c r="AB458" s="18" t="str">
        <f>IFERROR(__xludf.DUMMYFUNCTION("if($F458="""","""",count(filter($S$2:$S888,$S$2:$S888=$S458,$T$2:$T888=$T458,$V$2:$V888=$V458,$W$2:$W888=$W458,$Q$2:$Q888=$Q458)))"),"")</f>
        <v/>
      </c>
      <c r="AC458" s="18" t="str">
        <f>IFERROR(__xludf.DUMMYFUNCTION("if($F458="""","""",1+AB458-count(filter($S458:$S888,$S458:$S888=$S458,$T458:$T888=$T458,$V458:$V888=$V458,$W458:$W888=$W458,$Q458:$Q888=$Q458)))"),"")</f>
        <v/>
      </c>
      <c r="AD458" s="18" t="str">
        <f>IFERROR(__xludf.DUMMYFUNCTION("if($F458="""","""",count(filter($S$2:$S888,$S$2:$S888=$S458,$T$2:$T888=$T458,$V$2:$V888=$V458,$W$2:$W888=$W458,$R$2:$R888=$R458)))"),"")</f>
        <v/>
      </c>
      <c r="AE458" s="18" t="str">
        <f>IFERROR(__xludf.DUMMYFUNCTION("if($F458="""","""",1+AD458-count(filter($S458:$S888,$S458:$S888=$S458,$T458:$T888=$T458,$V458:$V888=$V458,$W458:$W888=$W458,$R458:$R888=$R458)))"),"")</f>
        <v/>
      </c>
      <c r="AF458" s="18" t="str">
        <f t="shared" si="10"/>
        <v/>
      </c>
      <c r="AG458" s="18"/>
      <c r="AH458" s="18" t="str">
        <f t="shared" si="12"/>
        <v/>
      </c>
    </row>
    <row r="459">
      <c r="A459" s="29"/>
      <c r="B459" s="29"/>
      <c r="C459" s="29"/>
      <c r="D459" s="37"/>
      <c r="E459" s="29"/>
      <c r="F459" s="32"/>
      <c r="G459" s="32"/>
      <c r="H459" s="38"/>
      <c r="I459" s="32"/>
      <c r="J459" s="38"/>
      <c r="K459" s="32"/>
      <c r="L459" s="31"/>
      <c r="M459" s="38"/>
      <c r="N459" s="31"/>
      <c r="O459" s="18" t="str">
        <f t="shared" si="2"/>
        <v/>
      </c>
      <c r="P459" s="18" t="str">
        <f t="shared" si="3"/>
        <v/>
      </c>
      <c r="Q459" s="18" t="str">
        <f t="array" ref="Q459">if($F459="","",if($F459&lt;&gt;$F458,VLOOKUP($F459,{Index_Team!$A$2:$A$33,Index_Team!$D$2:$D$33},2,FALSE),Q458))</f>
        <v/>
      </c>
      <c r="R459" s="18" t="str">
        <f t="array" ref="R459">if($F459="","",if($F459&lt;&gt;$F458,VLOOKUP($F459,{Index_Team!$A$2:$A$33,Index_Team!$E$2:$E$33},2,FALSE),R458))</f>
        <v/>
      </c>
      <c r="S459" s="18" t="str">
        <f t="shared" ref="S459:T459" si="468">if($F459="","",if($F459&lt;&gt;$F458,0,V458))</f>
        <v/>
      </c>
      <c r="T459" s="18" t="str">
        <f t="shared" si="468"/>
        <v/>
      </c>
      <c r="U459" s="18" t="str">
        <f t="shared" si="5"/>
        <v/>
      </c>
      <c r="V459" s="18" t="str">
        <f t="shared" si="6"/>
        <v/>
      </c>
      <c r="W459" s="18" t="str">
        <f t="shared" si="7"/>
        <v/>
      </c>
      <c r="X459" s="18" t="str">
        <f t="shared" si="8"/>
        <v/>
      </c>
      <c r="Y459" s="18" t="str">
        <f t="shared" si="9"/>
        <v/>
      </c>
      <c r="Z459" s="18" t="str">
        <f>IFERROR(__xludf.DUMMYFUNCTION("if($F459="""","""",count(filter($S$2:$S888,$S$2:$S888=$S459,$T$2:$T888=$T459,$V$2:$V888=$V459,$W$2:$W888=$W459)))"),"")</f>
        <v/>
      </c>
      <c r="AA459" s="18" t="str">
        <f>IFERROR(__xludf.DUMMYFUNCTION("if($F459="""","""",1+Z459-count(filter($S459:$S888,$S459:$S888=$S459,$T459:$T888=$T459,$V459:$V888=$V459,$W459:$W888=$W459)))"),"")</f>
        <v/>
      </c>
      <c r="AB459" s="18" t="str">
        <f>IFERROR(__xludf.DUMMYFUNCTION("if($F459="""","""",count(filter($S$2:$S888,$S$2:$S888=$S459,$T$2:$T888=$T459,$V$2:$V888=$V459,$W$2:$W888=$W459,$Q$2:$Q888=$Q459)))"),"")</f>
        <v/>
      </c>
      <c r="AC459" s="18" t="str">
        <f>IFERROR(__xludf.DUMMYFUNCTION("if($F459="""","""",1+AB459-count(filter($S459:$S888,$S459:$S888=$S459,$T459:$T888=$T459,$V459:$V888=$V459,$W459:$W888=$W459,$Q459:$Q888=$Q459)))"),"")</f>
        <v/>
      </c>
      <c r="AD459" s="18" t="str">
        <f>IFERROR(__xludf.DUMMYFUNCTION("if($F459="""","""",count(filter($S$2:$S888,$S$2:$S888=$S459,$T$2:$T888=$T459,$V$2:$V888=$V459,$W$2:$W888=$W459,$R$2:$R888=$R459)))"),"")</f>
        <v/>
      </c>
      <c r="AE459" s="18" t="str">
        <f>IFERROR(__xludf.DUMMYFUNCTION("if($F459="""","""",1+AD459-count(filter($S459:$S888,$S459:$S888=$S459,$T459:$T888=$T459,$V459:$V888=$V459,$W459:$W888=$W459,$R459:$R888=$R459)))"),"")</f>
        <v/>
      </c>
      <c r="AF459" s="18" t="str">
        <f t="shared" si="10"/>
        <v/>
      </c>
      <c r="AG459" s="18"/>
      <c r="AH459" s="18" t="str">
        <f t="shared" si="12"/>
        <v/>
      </c>
    </row>
    <row r="460">
      <c r="A460" s="29"/>
      <c r="B460" s="29"/>
      <c r="C460" s="29"/>
      <c r="D460" s="37"/>
      <c r="E460" s="29"/>
      <c r="F460" s="32"/>
      <c r="G460" s="32"/>
      <c r="H460" s="38"/>
      <c r="I460" s="32"/>
      <c r="J460" s="38"/>
      <c r="K460" s="32"/>
      <c r="L460" s="31"/>
      <c r="M460" s="38"/>
      <c r="N460" s="31"/>
      <c r="O460" s="18" t="str">
        <f t="shared" si="2"/>
        <v/>
      </c>
      <c r="P460" s="18" t="str">
        <f t="shared" si="3"/>
        <v/>
      </c>
      <c r="Q460" s="18" t="str">
        <f t="array" ref="Q460">if($F460="","",if($F460&lt;&gt;$F459,VLOOKUP($F460,{Index_Team!$A$2:$A$33,Index_Team!$D$2:$D$33},2,FALSE),Q459))</f>
        <v/>
      </c>
      <c r="R460" s="18" t="str">
        <f t="array" ref="R460">if($F460="","",if($F460&lt;&gt;$F459,VLOOKUP($F460,{Index_Team!$A$2:$A$33,Index_Team!$E$2:$E$33},2,FALSE),R459))</f>
        <v/>
      </c>
      <c r="S460" s="18" t="str">
        <f t="shared" ref="S460:T460" si="469">if($F460="","",if($F460&lt;&gt;$F459,0,V459))</f>
        <v/>
      </c>
      <c r="T460" s="18" t="str">
        <f t="shared" si="469"/>
        <v/>
      </c>
      <c r="U460" s="18" t="str">
        <f t="shared" si="5"/>
        <v/>
      </c>
      <c r="V460" s="18" t="str">
        <f t="shared" si="6"/>
        <v/>
      </c>
      <c r="W460" s="18" t="str">
        <f t="shared" si="7"/>
        <v/>
      </c>
      <c r="X460" s="18" t="str">
        <f t="shared" si="8"/>
        <v/>
      </c>
      <c r="Y460" s="18" t="str">
        <f t="shared" si="9"/>
        <v/>
      </c>
      <c r="Z460" s="18" t="str">
        <f>IFERROR(__xludf.DUMMYFUNCTION("if($F460="""","""",count(filter($S$2:$S888,$S$2:$S888=$S460,$T$2:$T888=$T460,$V$2:$V888=$V460,$W$2:$W888=$W460)))"),"")</f>
        <v/>
      </c>
      <c r="AA460" s="18" t="str">
        <f>IFERROR(__xludf.DUMMYFUNCTION("if($F460="""","""",1+Z460-count(filter($S460:$S888,$S460:$S888=$S460,$T460:$T888=$T460,$V460:$V888=$V460,$W460:$W888=$W460)))"),"")</f>
        <v/>
      </c>
      <c r="AB460" s="18" t="str">
        <f>IFERROR(__xludf.DUMMYFUNCTION("if($F460="""","""",count(filter($S$2:$S888,$S$2:$S888=$S460,$T$2:$T888=$T460,$V$2:$V888=$V460,$W$2:$W888=$W460,$Q$2:$Q888=$Q460)))"),"")</f>
        <v/>
      </c>
      <c r="AC460" s="18" t="str">
        <f>IFERROR(__xludf.DUMMYFUNCTION("if($F460="""","""",1+AB460-count(filter($S460:$S888,$S460:$S888=$S460,$T460:$T888=$T460,$V460:$V888=$V460,$W460:$W888=$W460,$Q460:$Q888=$Q460)))"),"")</f>
        <v/>
      </c>
      <c r="AD460" s="18" t="str">
        <f>IFERROR(__xludf.DUMMYFUNCTION("if($F460="""","""",count(filter($S$2:$S888,$S$2:$S888=$S460,$T$2:$T888=$T460,$V$2:$V888=$V460,$W$2:$W888=$W460,$R$2:$R888=$R460)))"),"")</f>
        <v/>
      </c>
      <c r="AE460" s="18" t="str">
        <f>IFERROR(__xludf.DUMMYFUNCTION("if($F460="""","""",1+AD460-count(filter($S460:$S888,$S460:$S888=$S460,$T460:$T888=$T460,$V460:$V888=$V460,$W460:$W888=$W460,$R460:$R888=$R460)))"),"")</f>
        <v/>
      </c>
      <c r="AF460" s="18" t="str">
        <f t="shared" si="10"/>
        <v/>
      </c>
      <c r="AG460" s="18"/>
      <c r="AH460" s="18" t="str">
        <f t="shared" si="12"/>
        <v/>
      </c>
    </row>
    <row r="461">
      <c r="A461" s="29"/>
      <c r="B461" s="29"/>
      <c r="C461" s="29"/>
      <c r="D461" s="37"/>
      <c r="E461" s="29"/>
      <c r="F461" s="32"/>
      <c r="G461" s="32"/>
      <c r="H461" s="38"/>
      <c r="I461" s="32"/>
      <c r="J461" s="38"/>
      <c r="K461" s="32"/>
      <c r="L461" s="31"/>
      <c r="M461" s="38"/>
      <c r="N461" s="31"/>
      <c r="O461" s="18" t="str">
        <f t="shared" si="2"/>
        <v/>
      </c>
      <c r="P461" s="18" t="str">
        <f t="shared" si="3"/>
        <v/>
      </c>
      <c r="Q461" s="18" t="str">
        <f t="array" ref="Q461">if($F461="","",if($F461&lt;&gt;$F460,VLOOKUP($F461,{Index_Team!$A$2:$A$33,Index_Team!$D$2:$D$33},2,FALSE),Q460))</f>
        <v/>
      </c>
      <c r="R461" s="18" t="str">
        <f t="array" ref="R461">if($F461="","",if($F461&lt;&gt;$F460,VLOOKUP($F461,{Index_Team!$A$2:$A$33,Index_Team!$E$2:$E$33},2,FALSE),R460))</f>
        <v/>
      </c>
      <c r="S461" s="18" t="str">
        <f t="shared" ref="S461:T461" si="470">if($F461="","",if($F461&lt;&gt;$F460,0,V460))</f>
        <v/>
      </c>
      <c r="T461" s="18" t="str">
        <f t="shared" si="470"/>
        <v/>
      </c>
      <c r="U461" s="18" t="str">
        <f t="shared" si="5"/>
        <v/>
      </c>
      <c r="V461" s="18" t="str">
        <f t="shared" si="6"/>
        <v/>
      </c>
      <c r="W461" s="18" t="str">
        <f t="shared" si="7"/>
        <v/>
      </c>
      <c r="X461" s="18" t="str">
        <f t="shared" si="8"/>
        <v/>
      </c>
      <c r="Y461" s="18" t="str">
        <f t="shared" si="9"/>
        <v/>
      </c>
      <c r="Z461" s="18" t="str">
        <f>IFERROR(__xludf.DUMMYFUNCTION("if($F461="""","""",count(filter($S$2:$S888,$S$2:$S888=$S461,$T$2:$T888=$T461,$V$2:$V888=$V461,$W$2:$W888=$W461)))"),"")</f>
        <v/>
      </c>
      <c r="AA461" s="18" t="str">
        <f>IFERROR(__xludf.DUMMYFUNCTION("if($F461="""","""",1+Z461-count(filter($S461:$S888,$S461:$S888=$S461,$T461:$T888=$T461,$V461:$V888=$V461,$W461:$W888=$W461)))"),"")</f>
        <v/>
      </c>
      <c r="AB461" s="18" t="str">
        <f>IFERROR(__xludf.DUMMYFUNCTION("if($F461="""","""",count(filter($S$2:$S888,$S$2:$S888=$S461,$T$2:$T888=$T461,$V$2:$V888=$V461,$W$2:$W888=$W461,$Q$2:$Q888=$Q461)))"),"")</f>
        <v/>
      </c>
      <c r="AC461" s="18" t="str">
        <f>IFERROR(__xludf.DUMMYFUNCTION("if($F461="""","""",1+AB461-count(filter($S461:$S888,$S461:$S888=$S461,$T461:$T888=$T461,$V461:$V888=$V461,$W461:$W888=$W461,$Q461:$Q888=$Q461)))"),"")</f>
        <v/>
      </c>
      <c r="AD461" s="18" t="str">
        <f>IFERROR(__xludf.DUMMYFUNCTION("if($F461="""","""",count(filter($S$2:$S888,$S$2:$S888=$S461,$T$2:$T888=$T461,$V$2:$V888=$V461,$W$2:$W888=$W461,$R$2:$R888=$R461)))"),"")</f>
        <v/>
      </c>
      <c r="AE461" s="18" t="str">
        <f>IFERROR(__xludf.DUMMYFUNCTION("if($F461="""","""",1+AD461-count(filter($S461:$S888,$S461:$S888=$S461,$T461:$T888=$T461,$V461:$V888=$V461,$W461:$W888=$W461,$R461:$R888=$R461)))"),"")</f>
        <v/>
      </c>
      <c r="AF461" s="18" t="str">
        <f t="shared" si="10"/>
        <v/>
      </c>
      <c r="AG461" s="18"/>
      <c r="AH461" s="18" t="str">
        <f t="shared" si="12"/>
        <v/>
      </c>
    </row>
    <row r="462">
      <c r="A462" s="29"/>
      <c r="B462" s="29"/>
      <c r="C462" s="29"/>
      <c r="D462" s="37"/>
      <c r="E462" s="29"/>
      <c r="F462" s="32"/>
      <c r="G462" s="32"/>
      <c r="H462" s="38"/>
      <c r="I462" s="32"/>
      <c r="J462" s="38"/>
      <c r="K462" s="32"/>
      <c r="L462" s="31"/>
      <c r="M462" s="38"/>
      <c r="N462" s="31"/>
      <c r="O462" s="18" t="str">
        <f t="shared" si="2"/>
        <v/>
      </c>
      <c r="P462" s="18" t="str">
        <f t="shared" si="3"/>
        <v/>
      </c>
      <c r="Q462" s="18" t="str">
        <f t="array" ref="Q462">if($F462="","",if($F462&lt;&gt;$F461,VLOOKUP($F462,{Index_Team!$A$2:$A$33,Index_Team!$D$2:$D$33},2,FALSE),Q461))</f>
        <v/>
      </c>
      <c r="R462" s="18" t="str">
        <f t="array" ref="R462">if($F462="","",if($F462&lt;&gt;$F461,VLOOKUP($F462,{Index_Team!$A$2:$A$33,Index_Team!$E$2:$E$33},2,FALSE),R461))</f>
        <v/>
      </c>
      <c r="S462" s="18" t="str">
        <f t="shared" ref="S462:T462" si="471">if($F462="","",if($F462&lt;&gt;$F461,0,V461))</f>
        <v/>
      </c>
      <c r="T462" s="18" t="str">
        <f t="shared" si="471"/>
        <v/>
      </c>
      <c r="U462" s="18" t="str">
        <f t="shared" si="5"/>
        <v/>
      </c>
      <c r="V462" s="18" t="str">
        <f t="shared" si="6"/>
        <v/>
      </c>
      <c r="W462" s="18" t="str">
        <f t="shared" si="7"/>
        <v/>
      </c>
      <c r="X462" s="18" t="str">
        <f t="shared" si="8"/>
        <v/>
      </c>
      <c r="Y462" s="18" t="str">
        <f t="shared" si="9"/>
        <v/>
      </c>
      <c r="Z462" s="18" t="str">
        <f>IFERROR(__xludf.DUMMYFUNCTION("if($F462="""","""",count(filter($S$2:$S888,$S$2:$S888=$S462,$T$2:$T888=$T462,$V$2:$V888=$V462,$W$2:$W888=$W462)))"),"")</f>
        <v/>
      </c>
      <c r="AA462" s="18" t="str">
        <f>IFERROR(__xludf.DUMMYFUNCTION("if($F462="""","""",1+Z462-count(filter($S462:$S888,$S462:$S888=$S462,$T462:$T888=$T462,$V462:$V888=$V462,$W462:$W888=$W462)))"),"")</f>
        <v/>
      </c>
      <c r="AB462" s="18" t="str">
        <f>IFERROR(__xludf.DUMMYFUNCTION("if($F462="""","""",count(filter($S$2:$S888,$S$2:$S888=$S462,$T$2:$T888=$T462,$V$2:$V888=$V462,$W$2:$W888=$W462,$Q$2:$Q888=$Q462)))"),"")</f>
        <v/>
      </c>
      <c r="AC462" s="18" t="str">
        <f>IFERROR(__xludf.DUMMYFUNCTION("if($F462="""","""",1+AB462-count(filter($S462:$S888,$S462:$S888=$S462,$T462:$T888=$T462,$V462:$V888=$V462,$W462:$W888=$W462,$Q462:$Q888=$Q462)))"),"")</f>
        <v/>
      </c>
      <c r="AD462" s="18" t="str">
        <f>IFERROR(__xludf.DUMMYFUNCTION("if($F462="""","""",count(filter($S$2:$S888,$S$2:$S888=$S462,$T$2:$T888=$T462,$V$2:$V888=$V462,$W$2:$W888=$W462,$R$2:$R888=$R462)))"),"")</f>
        <v/>
      </c>
      <c r="AE462" s="18" t="str">
        <f>IFERROR(__xludf.DUMMYFUNCTION("if($F462="""","""",1+AD462-count(filter($S462:$S888,$S462:$S888=$S462,$T462:$T888=$T462,$V462:$V888=$V462,$W462:$W888=$W462,$R462:$R888=$R462)))"),"")</f>
        <v/>
      </c>
      <c r="AF462" s="18" t="str">
        <f t="shared" si="10"/>
        <v/>
      </c>
      <c r="AG462" s="18"/>
      <c r="AH462" s="18" t="str">
        <f t="shared" si="12"/>
        <v/>
      </c>
    </row>
    <row r="463">
      <c r="A463" s="29"/>
      <c r="B463" s="29"/>
      <c r="C463" s="29"/>
      <c r="D463" s="37"/>
      <c r="E463" s="29"/>
      <c r="F463" s="32"/>
      <c r="G463" s="32"/>
      <c r="H463" s="38"/>
      <c r="I463" s="32"/>
      <c r="J463" s="38"/>
      <c r="K463" s="32"/>
      <c r="L463" s="31"/>
      <c r="M463" s="38"/>
      <c r="N463" s="31"/>
      <c r="O463" s="18" t="str">
        <f t="shared" si="2"/>
        <v/>
      </c>
      <c r="P463" s="18" t="str">
        <f t="shared" si="3"/>
        <v/>
      </c>
      <c r="Q463" s="18" t="str">
        <f t="array" ref="Q463">if($F463="","",if($F463&lt;&gt;$F462,VLOOKUP($F463,{Index_Team!$A$2:$A$33,Index_Team!$D$2:$D$33},2,FALSE),Q462))</f>
        <v/>
      </c>
      <c r="R463" s="18" t="str">
        <f t="array" ref="R463">if($F463="","",if($F463&lt;&gt;$F462,VLOOKUP($F463,{Index_Team!$A$2:$A$33,Index_Team!$E$2:$E$33},2,FALSE),R462))</f>
        <v/>
      </c>
      <c r="S463" s="18" t="str">
        <f t="shared" ref="S463:T463" si="472">if($F463="","",if($F463&lt;&gt;$F462,0,V462))</f>
        <v/>
      </c>
      <c r="T463" s="18" t="str">
        <f t="shared" si="472"/>
        <v/>
      </c>
      <c r="U463" s="18" t="str">
        <f t="shared" si="5"/>
        <v/>
      </c>
      <c r="V463" s="18" t="str">
        <f t="shared" si="6"/>
        <v/>
      </c>
      <c r="W463" s="18" t="str">
        <f t="shared" si="7"/>
        <v/>
      </c>
      <c r="X463" s="18" t="str">
        <f t="shared" si="8"/>
        <v/>
      </c>
      <c r="Y463" s="18" t="str">
        <f t="shared" si="9"/>
        <v/>
      </c>
      <c r="Z463" s="18" t="str">
        <f>IFERROR(__xludf.DUMMYFUNCTION("if($F463="""","""",count(filter($S$2:$S888,$S$2:$S888=$S463,$T$2:$T888=$T463,$V$2:$V888=$V463,$W$2:$W888=$W463)))"),"")</f>
        <v/>
      </c>
      <c r="AA463" s="18" t="str">
        <f>IFERROR(__xludf.DUMMYFUNCTION("if($F463="""","""",1+Z463-count(filter($S463:$S888,$S463:$S888=$S463,$T463:$T888=$T463,$V463:$V888=$V463,$W463:$W888=$W463)))"),"")</f>
        <v/>
      </c>
      <c r="AB463" s="18" t="str">
        <f>IFERROR(__xludf.DUMMYFUNCTION("if($F463="""","""",count(filter($S$2:$S888,$S$2:$S888=$S463,$T$2:$T888=$T463,$V$2:$V888=$V463,$W$2:$W888=$W463,$Q$2:$Q888=$Q463)))"),"")</f>
        <v/>
      </c>
      <c r="AC463" s="18" t="str">
        <f>IFERROR(__xludf.DUMMYFUNCTION("if($F463="""","""",1+AB463-count(filter($S463:$S888,$S463:$S888=$S463,$T463:$T888=$T463,$V463:$V888=$V463,$W463:$W888=$W463,$Q463:$Q888=$Q463)))"),"")</f>
        <v/>
      </c>
      <c r="AD463" s="18" t="str">
        <f>IFERROR(__xludf.DUMMYFUNCTION("if($F463="""","""",count(filter($S$2:$S888,$S$2:$S888=$S463,$T$2:$T888=$T463,$V$2:$V888=$V463,$W$2:$W888=$W463,$R$2:$R888=$R463)))"),"")</f>
        <v/>
      </c>
      <c r="AE463" s="18" t="str">
        <f>IFERROR(__xludf.DUMMYFUNCTION("if($F463="""","""",1+AD463-count(filter($S463:$S888,$S463:$S888=$S463,$T463:$T888=$T463,$V463:$V888=$V463,$W463:$W888=$W463,$R463:$R888=$R463)))"),"")</f>
        <v/>
      </c>
      <c r="AF463" s="18" t="str">
        <f t="shared" si="10"/>
        <v/>
      </c>
      <c r="AG463" s="18"/>
      <c r="AH463" s="18" t="str">
        <f t="shared" si="12"/>
        <v/>
      </c>
    </row>
    <row r="464">
      <c r="A464" s="29"/>
      <c r="B464" s="29"/>
      <c r="C464" s="29"/>
      <c r="D464" s="37"/>
      <c r="E464" s="29"/>
      <c r="F464" s="32"/>
      <c r="G464" s="32"/>
      <c r="H464" s="38"/>
      <c r="I464" s="32"/>
      <c r="J464" s="38"/>
      <c r="K464" s="32"/>
      <c r="L464" s="31"/>
      <c r="M464" s="38"/>
      <c r="N464" s="31"/>
      <c r="O464" s="18" t="str">
        <f t="shared" si="2"/>
        <v/>
      </c>
      <c r="P464" s="18" t="str">
        <f t="shared" si="3"/>
        <v/>
      </c>
      <c r="Q464" s="18" t="str">
        <f t="array" ref="Q464">if($F464="","",if($F464&lt;&gt;$F463,VLOOKUP($F464,{Index_Team!$A$2:$A$33,Index_Team!$D$2:$D$33},2,FALSE),Q463))</f>
        <v/>
      </c>
      <c r="R464" s="18" t="str">
        <f t="array" ref="R464">if($F464="","",if($F464&lt;&gt;$F463,VLOOKUP($F464,{Index_Team!$A$2:$A$33,Index_Team!$E$2:$E$33},2,FALSE),R463))</f>
        <v/>
      </c>
      <c r="S464" s="18" t="str">
        <f t="shared" ref="S464:T464" si="473">if($F464="","",if($F464&lt;&gt;$F463,0,V463))</f>
        <v/>
      </c>
      <c r="T464" s="18" t="str">
        <f t="shared" si="473"/>
        <v/>
      </c>
      <c r="U464" s="18" t="str">
        <f t="shared" si="5"/>
        <v/>
      </c>
      <c r="V464" s="18" t="str">
        <f t="shared" si="6"/>
        <v/>
      </c>
      <c r="W464" s="18" t="str">
        <f t="shared" si="7"/>
        <v/>
      </c>
      <c r="X464" s="18" t="str">
        <f t="shared" si="8"/>
        <v/>
      </c>
      <c r="Y464" s="18" t="str">
        <f t="shared" si="9"/>
        <v/>
      </c>
      <c r="Z464" s="18" t="str">
        <f>IFERROR(__xludf.DUMMYFUNCTION("if($F464="""","""",count(filter($S$2:$S888,$S$2:$S888=$S464,$T$2:$T888=$T464,$V$2:$V888=$V464,$W$2:$W888=$W464)))"),"")</f>
        <v/>
      </c>
      <c r="AA464" s="18" t="str">
        <f>IFERROR(__xludf.DUMMYFUNCTION("if($F464="""","""",1+Z464-count(filter($S464:$S888,$S464:$S888=$S464,$T464:$T888=$T464,$V464:$V888=$V464,$W464:$W888=$W464)))"),"")</f>
        <v/>
      </c>
      <c r="AB464" s="18" t="str">
        <f>IFERROR(__xludf.DUMMYFUNCTION("if($F464="""","""",count(filter($S$2:$S888,$S$2:$S888=$S464,$T$2:$T888=$T464,$V$2:$V888=$V464,$W$2:$W888=$W464,$Q$2:$Q888=$Q464)))"),"")</f>
        <v/>
      </c>
      <c r="AC464" s="18" t="str">
        <f>IFERROR(__xludf.DUMMYFUNCTION("if($F464="""","""",1+AB464-count(filter($S464:$S888,$S464:$S888=$S464,$T464:$T888=$T464,$V464:$V888=$V464,$W464:$W888=$W464,$Q464:$Q888=$Q464)))"),"")</f>
        <v/>
      </c>
      <c r="AD464" s="18" t="str">
        <f>IFERROR(__xludf.DUMMYFUNCTION("if($F464="""","""",count(filter($S$2:$S888,$S$2:$S888=$S464,$T$2:$T888=$T464,$V$2:$V888=$V464,$W$2:$W888=$W464,$R$2:$R888=$R464)))"),"")</f>
        <v/>
      </c>
      <c r="AE464" s="18" t="str">
        <f>IFERROR(__xludf.DUMMYFUNCTION("if($F464="""","""",1+AD464-count(filter($S464:$S888,$S464:$S888=$S464,$T464:$T888=$T464,$V464:$V888=$V464,$W464:$W888=$W464,$R464:$R888=$R464)))"),"")</f>
        <v/>
      </c>
      <c r="AF464" s="18" t="str">
        <f t="shared" si="10"/>
        <v/>
      </c>
      <c r="AG464" s="18"/>
      <c r="AH464" s="18" t="str">
        <f t="shared" si="12"/>
        <v/>
      </c>
    </row>
    <row r="465">
      <c r="A465" s="29"/>
      <c r="B465" s="29"/>
      <c r="C465" s="29"/>
      <c r="D465" s="37"/>
      <c r="E465" s="29"/>
      <c r="F465" s="32"/>
      <c r="G465" s="32"/>
      <c r="H465" s="38"/>
      <c r="I465" s="32"/>
      <c r="J465" s="38"/>
      <c r="K465" s="32"/>
      <c r="L465" s="31"/>
      <c r="M465" s="38"/>
      <c r="N465" s="31"/>
      <c r="O465" s="18" t="str">
        <f t="shared" si="2"/>
        <v/>
      </c>
      <c r="P465" s="18" t="str">
        <f t="shared" si="3"/>
        <v/>
      </c>
      <c r="Q465" s="18" t="str">
        <f t="array" ref="Q465">if($F465="","",if($F465&lt;&gt;$F464,VLOOKUP($F465,{Index_Team!$A$2:$A$33,Index_Team!$D$2:$D$33},2,FALSE),Q464))</f>
        <v/>
      </c>
      <c r="R465" s="18" t="str">
        <f t="array" ref="R465">if($F465="","",if($F465&lt;&gt;$F464,VLOOKUP($F465,{Index_Team!$A$2:$A$33,Index_Team!$E$2:$E$33},2,FALSE),R464))</f>
        <v/>
      </c>
      <c r="S465" s="18" t="str">
        <f t="shared" ref="S465:T465" si="474">if($F465="","",if($F465&lt;&gt;$F464,0,V464))</f>
        <v/>
      </c>
      <c r="T465" s="18" t="str">
        <f t="shared" si="474"/>
        <v/>
      </c>
      <c r="U465" s="18" t="str">
        <f t="shared" si="5"/>
        <v/>
      </c>
      <c r="V465" s="18" t="str">
        <f t="shared" si="6"/>
        <v/>
      </c>
      <c r="W465" s="18" t="str">
        <f t="shared" si="7"/>
        <v/>
      </c>
      <c r="X465" s="18" t="str">
        <f t="shared" si="8"/>
        <v/>
      </c>
      <c r="Y465" s="18" t="str">
        <f t="shared" si="9"/>
        <v/>
      </c>
      <c r="Z465" s="18" t="str">
        <f>IFERROR(__xludf.DUMMYFUNCTION("if($F465="""","""",count(filter($S$2:$S888,$S$2:$S888=$S465,$T$2:$T888=$T465,$V$2:$V888=$V465,$W$2:$W888=$W465)))"),"")</f>
        <v/>
      </c>
      <c r="AA465" s="18" t="str">
        <f>IFERROR(__xludf.DUMMYFUNCTION("if($F465="""","""",1+Z465-count(filter($S465:$S888,$S465:$S888=$S465,$T465:$T888=$T465,$V465:$V888=$V465,$W465:$W888=$W465)))"),"")</f>
        <v/>
      </c>
      <c r="AB465" s="18" t="str">
        <f>IFERROR(__xludf.DUMMYFUNCTION("if($F465="""","""",count(filter($S$2:$S888,$S$2:$S888=$S465,$T$2:$T888=$T465,$V$2:$V888=$V465,$W$2:$W888=$W465,$Q$2:$Q888=$Q465)))"),"")</f>
        <v/>
      </c>
      <c r="AC465" s="18" t="str">
        <f>IFERROR(__xludf.DUMMYFUNCTION("if($F465="""","""",1+AB465-count(filter($S465:$S888,$S465:$S888=$S465,$T465:$T888=$T465,$V465:$V888=$V465,$W465:$W888=$W465,$Q465:$Q888=$Q465)))"),"")</f>
        <v/>
      </c>
      <c r="AD465" s="18" t="str">
        <f>IFERROR(__xludf.DUMMYFUNCTION("if($F465="""","""",count(filter($S$2:$S888,$S$2:$S888=$S465,$T$2:$T888=$T465,$V$2:$V888=$V465,$W$2:$W888=$W465,$R$2:$R888=$R465)))"),"")</f>
        <v/>
      </c>
      <c r="AE465" s="18" t="str">
        <f>IFERROR(__xludf.DUMMYFUNCTION("if($F465="""","""",1+AD465-count(filter($S465:$S888,$S465:$S888=$S465,$T465:$T888=$T465,$V465:$V888=$V465,$W465:$W888=$W465,$R465:$R888=$R465)))"),"")</f>
        <v/>
      </c>
      <c r="AF465" s="18" t="str">
        <f t="shared" si="10"/>
        <v/>
      </c>
      <c r="AG465" s="18"/>
      <c r="AH465" s="18" t="str">
        <f t="shared" si="12"/>
        <v/>
      </c>
    </row>
    <row r="466">
      <c r="A466" s="29"/>
      <c r="B466" s="29"/>
      <c r="C466" s="29"/>
      <c r="D466" s="37"/>
      <c r="E466" s="29"/>
      <c r="F466" s="32"/>
      <c r="G466" s="32"/>
      <c r="H466" s="38"/>
      <c r="I466" s="32"/>
      <c r="J466" s="38"/>
      <c r="K466" s="32"/>
      <c r="L466" s="31"/>
      <c r="M466" s="38"/>
      <c r="N466" s="31"/>
      <c r="O466" s="18" t="str">
        <f t="shared" si="2"/>
        <v/>
      </c>
      <c r="P466" s="18" t="str">
        <f t="shared" si="3"/>
        <v/>
      </c>
      <c r="Q466" s="18" t="str">
        <f t="array" ref="Q466">if($F466="","",if($F466&lt;&gt;$F465,VLOOKUP($F466,{Index_Team!$A$2:$A$33,Index_Team!$D$2:$D$33},2,FALSE),Q465))</f>
        <v/>
      </c>
      <c r="R466" s="18" t="str">
        <f t="array" ref="R466">if($F466="","",if($F466&lt;&gt;$F465,VLOOKUP($F466,{Index_Team!$A$2:$A$33,Index_Team!$E$2:$E$33},2,FALSE),R465))</f>
        <v/>
      </c>
      <c r="S466" s="18" t="str">
        <f t="shared" ref="S466:T466" si="475">if($F466="","",if($F466&lt;&gt;$F465,0,V465))</f>
        <v/>
      </c>
      <c r="T466" s="18" t="str">
        <f t="shared" si="475"/>
        <v/>
      </c>
      <c r="U466" s="18" t="str">
        <f t="shared" si="5"/>
        <v/>
      </c>
      <c r="V466" s="18" t="str">
        <f t="shared" si="6"/>
        <v/>
      </c>
      <c r="W466" s="18" t="str">
        <f t="shared" si="7"/>
        <v/>
      </c>
      <c r="X466" s="18" t="str">
        <f t="shared" si="8"/>
        <v/>
      </c>
      <c r="Y466" s="18" t="str">
        <f t="shared" si="9"/>
        <v/>
      </c>
      <c r="Z466" s="18" t="str">
        <f>IFERROR(__xludf.DUMMYFUNCTION("if($F466="""","""",count(filter($S$2:$S888,$S$2:$S888=$S466,$T$2:$T888=$T466,$V$2:$V888=$V466,$W$2:$W888=$W466)))"),"")</f>
        <v/>
      </c>
      <c r="AA466" s="18" t="str">
        <f>IFERROR(__xludf.DUMMYFUNCTION("if($F466="""","""",1+Z466-count(filter($S466:$S888,$S466:$S888=$S466,$T466:$T888=$T466,$V466:$V888=$V466,$W466:$W888=$W466)))"),"")</f>
        <v/>
      </c>
      <c r="AB466" s="18" t="str">
        <f>IFERROR(__xludf.DUMMYFUNCTION("if($F466="""","""",count(filter($S$2:$S888,$S$2:$S888=$S466,$T$2:$T888=$T466,$V$2:$V888=$V466,$W$2:$W888=$W466,$Q$2:$Q888=$Q466)))"),"")</f>
        <v/>
      </c>
      <c r="AC466" s="18" t="str">
        <f>IFERROR(__xludf.DUMMYFUNCTION("if($F466="""","""",1+AB466-count(filter($S466:$S888,$S466:$S888=$S466,$T466:$T888=$T466,$V466:$V888=$V466,$W466:$W888=$W466,$Q466:$Q888=$Q466)))"),"")</f>
        <v/>
      </c>
      <c r="AD466" s="18" t="str">
        <f>IFERROR(__xludf.DUMMYFUNCTION("if($F466="""","""",count(filter($S$2:$S888,$S$2:$S888=$S466,$T$2:$T888=$T466,$V$2:$V888=$V466,$W$2:$W888=$W466,$R$2:$R888=$R466)))"),"")</f>
        <v/>
      </c>
      <c r="AE466" s="18" t="str">
        <f>IFERROR(__xludf.DUMMYFUNCTION("if($F466="""","""",1+AD466-count(filter($S466:$S888,$S466:$S888=$S466,$T466:$T888=$T466,$V466:$V888=$V466,$W466:$W888=$W466,$R466:$R888=$R466)))"),"")</f>
        <v/>
      </c>
      <c r="AF466" s="18" t="str">
        <f t="shared" si="10"/>
        <v/>
      </c>
      <c r="AG466" s="18"/>
      <c r="AH466" s="18" t="str">
        <f t="shared" si="12"/>
        <v/>
      </c>
    </row>
    <row r="467">
      <c r="A467" s="29"/>
      <c r="B467" s="29"/>
      <c r="C467" s="29"/>
      <c r="D467" s="37"/>
      <c r="E467" s="29"/>
      <c r="F467" s="32"/>
      <c r="G467" s="32"/>
      <c r="H467" s="38"/>
      <c r="I467" s="32"/>
      <c r="J467" s="38"/>
      <c r="K467" s="32"/>
      <c r="L467" s="31"/>
      <c r="M467" s="38"/>
      <c r="N467" s="31"/>
      <c r="O467" s="18" t="str">
        <f t="shared" si="2"/>
        <v/>
      </c>
      <c r="P467" s="18" t="str">
        <f t="shared" si="3"/>
        <v/>
      </c>
      <c r="Q467" s="18" t="str">
        <f t="array" ref="Q467">if($F467="","",if($F467&lt;&gt;$F466,VLOOKUP($F467,{Index_Team!$A$2:$A$33,Index_Team!$D$2:$D$33},2,FALSE),Q466))</f>
        <v/>
      </c>
      <c r="R467" s="18" t="str">
        <f t="array" ref="R467">if($F467="","",if($F467&lt;&gt;$F466,VLOOKUP($F467,{Index_Team!$A$2:$A$33,Index_Team!$E$2:$E$33},2,FALSE),R466))</f>
        <v/>
      </c>
      <c r="S467" s="18" t="str">
        <f t="shared" ref="S467:T467" si="476">if($F467="","",if($F467&lt;&gt;$F466,0,V466))</f>
        <v/>
      </c>
      <c r="T467" s="18" t="str">
        <f t="shared" si="476"/>
        <v/>
      </c>
      <c r="U467" s="18" t="str">
        <f t="shared" si="5"/>
        <v/>
      </c>
      <c r="V467" s="18" t="str">
        <f t="shared" si="6"/>
        <v/>
      </c>
      <c r="W467" s="18" t="str">
        <f t="shared" si="7"/>
        <v/>
      </c>
      <c r="X467" s="18" t="str">
        <f t="shared" si="8"/>
        <v/>
      </c>
      <c r="Y467" s="18" t="str">
        <f t="shared" si="9"/>
        <v/>
      </c>
      <c r="Z467" s="18" t="str">
        <f>IFERROR(__xludf.DUMMYFUNCTION("if($F467="""","""",count(filter($S$2:$S888,$S$2:$S888=$S467,$T$2:$T888=$T467,$V$2:$V888=$V467,$W$2:$W888=$W467)))"),"")</f>
        <v/>
      </c>
      <c r="AA467" s="18" t="str">
        <f>IFERROR(__xludf.DUMMYFUNCTION("if($F467="""","""",1+Z467-count(filter($S467:$S888,$S467:$S888=$S467,$T467:$T888=$T467,$V467:$V888=$V467,$W467:$W888=$W467)))"),"")</f>
        <v/>
      </c>
      <c r="AB467" s="18" t="str">
        <f>IFERROR(__xludf.DUMMYFUNCTION("if($F467="""","""",count(filter($S$2:$S888,$S$2:$S888=$S467,$T$2:$T888=$T467,$V$2:$V888=$V467,$W$2:$W888=$W467,$Q$2:$Q888=$Q467)))"),"")</f>
        <v/>
      </c>
      <c r="AC467" s="18" t="str">
        <f>IFERROR(__xludf.DUMMYFUNCTION("if($F467="""","""",1+AB467-count(filter($S467:$S888,$S467:$S888=$S467,$T467:$T888=$T467,$V467:$V888=$V467,$W467:$W888=$W467,$Q467:$Q888=$Q467)))"),"")</f>
        <v/>
      </c>
      <c r="AD467" s="18" t="str">
        <f>IFERROR(__xludf.DUMMYFUNCTION("if($F467="""","""",count(filter($S$2:$S888,$S$2:$S888=$S467,$T$2:$T888=$T467,$V$2:$V888=$V467,$W$2:$W888=$W467,$R$2:$R888=$R467)))"),"")</f>
        <v/>
      </c>
      <c r="AE467" s="18" t="str">
        <f>IFERROR(__xludf.DUMMYFUNCTION("if($F467="""","""",1+AD467-count(filter($S467:$S888,$S467:$S888=$S467,$T467:$T888=$T467,$V467:$V888=$V467,$W467:$W888=$W467,$R467:$R888=$R467)))"),"")</f>
        <v/>
      </c>
      <c r="AF467" s="18" t="str">
        <f t="shared" si="10"/>
        <v/>
      </c>
      <c r="AG467" s="18"/>
      <c r="AH467" s="18" t="str">
        <f t="shared" si="12"/>
        <v/>
      </c>
    </row>
    <row r="468">
      <c r="A468" s="29"/>
      <c r="B468" s="29"/>
      <c r="C468" s="29"/>
      <c r="D468" s="37"/>
      <c r="E468" s="29"/>
      <c r="F468" s="32"/>
      <c r="G468" s="32"/>
      <c r="H468" s="38"/>
      <c r="I468" s="32"/>
      <c r="J468" s="38"/>
      <c r="K468" s="32"/>
      <c r="L468" s="31"/>
      <c r="M468" s="38"/>
      <c r="N468" s="31"/>
      <c r="O468" s="18" t="str">
        <f t="shared" si="2"/>
        <v/>
      </c>
      <c r="P468" s="18" t="str">
        <f t="shared" si="3"/>
        <v/>
      </c>
      <c r="Q468" s="18" t="str">
        <f t="array" ref="Q468">if($F468="","",if($F468&lt;&gt;$F467,VLOOKUP($F468,{Index_Team!$A$2:$A$33,Index_Team!$D$2:$D$33},2,FALSE),Q467))</f>
        <v/>
      </c>
      <c r="R468" s="18" t="str">
        <f t="array" ref="R468">if($F468="","",if($F468&lt;&gt;$F467,VLOOKUP($F468,{Index_Team!$A$2:$A$33,Index_Team!$E$2:$E$33},2,FALSE),R467))</f>
        <v/>
      </c>
      <c r="S468" s="18" t="str">
        <f t="shared" ref="S468:T468" si="477">if($F468="","",if($F468&lt;&gt;$F467,0,V467))</f>
        <v/>
      </c>
      <c r="T468" s="18" t="str">
        <f t="shared" si="477"/>
        <v/>
      </c>
      <c r="U468" s="18" t="str">
        <f t="shared" si="5"/>
        <v/>
      </c>
      <c r="V468" s="18" t="str">
        <f t="shared" si="6"/>
        <v/>
      </c>
      <c r="W468" s="18" t="str">
        <f t="shared" si="7"/>
        <v/>
      </c>
      <c r="X468" s="18" t="str">
        <f t="shared" si="8"/>
        <v/>
      </c>
      <c r="Y468" s="18" t="str">
        <f t="shared" si="9"/>
        <v/>
      </c>
      <c r="Z468" s="18" t="str">
        <f>IFERROR(__xludf.DUMMYFUNCTION("if($F468="""","""",count(filter($S$2:$S888,$S$2:$S888=$S468,$T$2:$T888=$T468,$V$2:$V888=$V468,$W$2:$W888=$W468)))"),"")</f>
        <v/>
      </c>
      <c r="AA468" s="18" t="str">
        <f>IFERROR(__xludf.DUMMYFUNCTION("if($F468="""","""",1+Z468-count(filter($S468:$S888,$S468:$S888=$S468,$T468:$T888=$T468,$V468:$V888=$V468,$W468:$W888=$W468)))"),"")</f>
        <v/>
      </c>
      <c r="AB468" s="18" t="str">
        <f>IFERROR(__xludf.DUMMYFUNCTION("if($F468="""","""",count(filter($S$2:$S888,$S$2:$S888=$S468,$T$2:$T888=$T468,$V$2:$V888=$V468,$W$2:$W888=$W468,$Q$2:$Q888=$Q468)))"),"")</f>
        <v/>
      </c>
      <c r="AC468" s="18" t="str">
        <f>IFERROR(__xludf.DUMMYFUNCTION("if($F468="""","""",1+AB468-count(filter($S468:$S888,$S468:$S888=$S468,$T468:$T888=$T468,$V468:$V888=$V468,$W468:$W888=$W468,$Q468:$Q888=$Q468)))"),"")</f>
        <v/>
      </c>
      <c r="AD468" s="18" t="str">
        <f>IFERROR(__xludf.DUMMYFUNCTION("if($F468="""","""",count(filter($S$2:$S888,$S$2:$S888=$S468,$T$2:$T888=$T468,$V$2:$V888=$V468,$W$2:$W888=$W468,$R$2:$R888=$R468)))"),"")</f>
        <v/>
      </c>
      <c r="AE468" s="18" t="str">
        <f>IFERROR(__xludf.DUMMYFUNCTION("if($F468="""","""",1+AD468-count(filter($S468:$S888,$S468:$S888=$S468,$T468:$T888=$T468,$V468:$V888=$V468,$W468:$W888=$W468,$R468:$R888=$R468)))"),"")</f>
        <v/>
      </c>
      <c r="AF468" s="18" t="str">
        <f t="shared" si="10"/>
        <v/>
      </c>
      <c r="AG468" s="18"/>
      <c r="AH468" s="18" t="str">
        <f t="shared" si="12"/>
        <v/>
      </c>
    </row>
    <row r="469">
      <c r="A469" s="29"/>
      <c r="B469" s="29"/>
      <c r="C469" s="29"/>
      <c r="D469" s="37"/>
      <c r="E469" s="29"/>
      <c r="F469" s="32"/>
      <c r="G469" s="32"/>
      <c r="H469" s="38"/>
      <c r="I469" s="32"/>
      <c r="J469" s="38"/>
      <c r="K469" s="32"/>
      <c r="L469" s="31"/>
      <c r="M469" s="38"/>
      <c r="N469" s="31"/>
      <c r="O469" s="18" t="str">
        <f t="shared" si="2"/>
        <v/>
      </c>
      <c r="P469" s="18" t="str">
        <f t="shared" si="3"/>
        <v/>
      </c>
      <c r="Q469" s="18" t="str">
        <f t="array" ref="Q469">if($F469="","",if($F469&lt;&gt;$F468,VLOOKUP($F469,{Index_Team!$A$2:$A$33,Index_Team!$D$2:$D$33},2,FALSE),Q468))</f>
        <v/>
      </c>
      <c r="R469" s="18" t="str">
        <f t="array" ref="R469">if($F469="","",if($F469&lt;&gt;$F468,VLOOKUP($F469,{Index_Team!$A$2:$A$33,Index_Team!$E$2:$E$33},2,FALSE),R468))</f>
        <v/>
      </c>
      <c r="S469" s="18" t="str">
        <f t="shared" ref="S469:T469" si="478">if($F469="","",if($F469&lt;&gt;$F468,0,V468))</f>
        <v/>
      </c>
      <c r="T469" s="18" t="str">
        <f t="shared" si="478"/>
        <v/>
      </c>
      <c r="U469" s="18" t="str">
        <f t="shared" si="5"/>
        <v/>
      </c>
      <c r="V469" s="18" t="str">
        <f t="shared" si="6"/>
        <v/>
      </c>
      <c r="W469" s="18" t="str">
        <f t="shared" si="7"/>
        <v/>
      </c>
      <c r="X469" s="18" t="str">
        <f t="shared" si="8"/>
        <v/>
      </c>
      <c r="Y469" s="18" t="str">
        <f t="shared" si="9"/>
        <v/>
      </c>
      <c r="Z469" s="18" t="str">
        <f>IFERROR(__xludf.DUMMYFUNCTION("if($F469="""","""",count(filter($S$2:$S888,$S$2:$S888=$S469,$T$2:$T888=$T469,$V$2:$V888=$V469,$W$2:$W888=$W469)))"),"")</f>
        <v/>
      </c>
      <c r="AA469" s="18" t="str">
        <f>IFERROR(__xludf.DUMMYFUNCTION("if($F469="""","""",1+Z469-count(filter($S469:$S888,$S469:$S888=$S469,$T469:$T888=$T469,$V469:$V888=$V469,$W469:$W888=$W469)))"),"")</f>
        <v/>
      </c>
      <c r="AB469" s="18" t="str">
        <f>IFERROR(__xludf.DUMMYFUNCTION("if($F469="""","""",count(filter($S$2:$S888,$S$2:$S888=$S469,$T$2:$T888=$T469,$V$2:$V888=$V469,$W$2:$W888=$W469,$Q$2:$Q888=$Q469)))"),"")</f>
        <v/>
      </c>
      <c r="AC469" s="18" t="str">
        <f>IFERROR(__xludf.DUMMYFUNCTION("if($F469="""","""",1+AB469-count(filter($S469:$S888,$S469:$S888=$S469,$T469:$T888=$T469,$V469:$V888=$V469,$W469:$W888=$W469,$Q469:$Q888=$Q469)))"),"")</f>
        <v/>
      </c>
      <c r="AD469" s="18" t="str">
        <f>IFERROR(__xludf.DUMMYFUNCTION("if($F469="""","""",count(filter($S$2:$S888,$S$2:$S888=$S469,$T$2:$T888=$T469,$V$2:$V888=$V469,$W$2:$W888=$W469,$R$2:$R888=$R469)))"),"")</f>
        <v/>
      </c>
      <c r="AE469" s="18" t="str">
        <f>IFERROR(__xludf.DUMMYFUNCTION("if($F469="""","""",1+AD469-count(filter($S469:$S888,$S469:$S888=$S469,$T469:$T888=$T469,$V469:$V888=$V469,$W469:$W888=$W469,$R469:$R888=$R469)))"),"")</f>
        <v/>
      </c>
      <c r="AF469" s="18" t="str">
        <f t="shared" si="10"/>
        <v/>
      </c>
      <c r="AG469" s="18"/>
      <c r="AH469" s="18" t="str">
        <f t="shared" si="12"/>
        <v/>
      </c>
    </row>
    <row r="470">
      <c r="A470" s="29"/>
      <c r="B470" s="29"/>
      <c r="C470" s="29"/>
      <c r="D470" s="37"/>
      <c r="E470" s="29"/>
      <c r="F470" s="32"/>
      <c r="G470" s="32"/>
      <c r="H470" s="38"/>
      <c r="I470" s="32"/>
      <c r="J470" s="38"/>
      <c r="K470" s="32"/>
      <c r="L470" s="31"/>
      <c r="M470" s="38"/>
      <c r="N470" s="31"/>
      <c r="O470" s="18" t="str">
        <f t="shared" si="2"/>
        <v/>
      </c>
      <c r="P470" s="18" t="str">
        <f t="shared" si="3"/>
        <v/>
      </c>
      <c r="Q470" s="18" t="str">
        <f t="array" ref="Q470">if($F470="","",if($F470&lt;&gt;$F469,VLOOKUP($F470,{Index_Team!$A$2:$A$33,Index_Team!$D$2:$D$33},2,FALSE),Q469))</f>
        <v/>
      </c>
      <c r="R470" s="18" t="str">
        <f t="array" ref="R470">if($F470="","",if($F470&lt;&gt;$F469,VLOOKUP($F470,{Index_Team!$A$2:$A$33,Index_Team!$E$2:$E$33},2,FALSE),R469))</f>
        <v/>
      </c>
      <c r="S470" s="18" t="str">
        <f t="shared" ref="S470:T470" si="479">if($F470="","",if($F470&lt;&gt;$F469,0,V469))</f>
        <v/>
      </c>
      <c r="T470" s="18" t="str">
        <f t="shared" si="479"/>
        <v/>
      </c>
      <c r="U470" s="18" t="str">
        <f t="shared" si="5"/>
        <v/>
      </c>
      <c r="V470" s="18" t="str">
        <f t="shared" si="6"/>
        <v/>
      </c>
      <c r="W470" s="18" t="str">
        <f t="shared" si="7"/>
        <v/>
      </c>
      <c r="X470" s="18" t="str">
        <f t="shared" si="8"/>
        <v/>
      </c>
      <c r="Y470" s="18" t="str">
        <f t="shared" si="9"/>
        <v/>
      </c>
      <c r="Z470" s="18" t="str">
        <f>IFERROR(__xludf.DUMMYFUNCTION("if($F470="""","""",count(filter($S$2:$S888,$S$2:$S888=$S470,$T$2:$T888=$T470,$V$2:$V888=$V470,$W$2:$W888=$W470)))"),"")</f>
        <v/>
      </c>
      <c r="AA470" s="18" t="str">
        <f>IFERROR(__xludf.DUMMYFUNCTION("if($F470="""","""",1+Z470-count(filter($S470:$S888,$S470:$S888=$S470,$T470:$T888=$T470,$V470:$V888=$V470,$W470:$W888=$W470)))"),"")</f>
        <v/>
      </c>
      <c r="AB470" s="18" t="str">
        <f>IFERROR(__xludf.DUMMYFUNCTION("if($F470="""","""",count(filter($S$2:$S888,$S$2:$S888=$S470,$T$2:$T888=$T470,$V$2:$V888=$V470,$W$2:$W888=$W470,$Q$2:$Q888=$Q470)))"),"")</f>
        <v/>
      </c>
      <c r="AC470" s="18" t="str">
        <f>IFERROR(__xludf.DUMMYFUNCTION("if($F470="""","""",1+AB470-count(filter($S470:$S888,$S470:$S888=$S470,$T470:$T888=$T470,$V470:$V888=$V470,$W470:$W888=$W470,$Q470:$Q888=$Q470)))"),"")</f>
        <v/>
      </c>
      <c r="AD470" s="18" t="str">
        <f>IFERROR(__xludf.DUMMYFUNCTION("if($F470="""","""",count(filter($S$2:$S888,$S$2:$S888=$S470,$T$2:$T888=$T470,$V$2:$V888=$V470,$W$2:$W888=$W470,$R$2:$R888=$R470)))"),"")</f>
        <v/>
      </c>
      <c r="AE470" s="18" t="str">
        <f>IFERROR(__xludf.DUMMYFUNCTION("if($F470="""","""",1+AD470-count(filter($S470:$S888,$S470:$S888=$S470,$T470:$T888=$T470,$V470:$V888=$V470,$W470:$W888=$W470,$R470:$R888=$R470)))"),"")</f>
        <v/>
      </c>
      <c r="AF470" s="18" t="str">
        <f t="shared" si="10"/>
        <v/>
      </c>
      <c r="AG470" s="18"/>
      <c r="AH470" s="18" t="str">
        <f t="shared" si="12"/>
        <v/>
      </c>
    </row>
    <row r="471">
      <c r="A471" s="29"/>
      <c r="B471" s="29"/>
      <c r="C471" s="29"/>
      <c r="D471" s="37"/>
      <c r="E471" s="29"/>
      <c r="F471" s="32"/>
      <c r="G471" s="32"/>
      <c r="H471" s="38"/>
      <c r="I471" s="32"/>
      <c r="J471" s="38"/>
      <c r="K471" s="32"/>
      <c r="L471" s="31"/>
      <c r="M471" s="38"/>
      <c r="N471" s="31"/>
      <c r="O471" s="18" t="str">
        <f t="shared" si="2"/>
        <v/>
      </c>
      <c r="P471" s="18" t="str">
        <f t="shared" si="3"/>
        <v/>
      </c>
      <c r="Q471" s="18" t="str">
        <f t="array" ref="Q471">if($F471="","",if($F471&lt;&gt;$F470,VLOOKUP($F471,{Index_Team!$A$2:$A$33,Index_Team!$D$2:$D$33},2,FALSE),Q470))</f>
        <v/>
      </c>
      <c r="R471" s="18" t="str">
        <f t="array" ref="R471">if($F471="","",if($F471&lt;&gt;$F470,VLOOKUP($F471,{Index_Team!$A$2:$A$33,Index_Team!$E$2:$E$33},2,FALSE),R470))</f>
        <v/>
      </c>
      <c r="S471" s="18" t="str">
        <f t="shared" ref="S471:T471" si="480">if($F471="","",if($F471&lt;&gt;$F470,0,V470))</f>
        <v/>
      </c>
      <c r="T471" s="18" t="str">
        <f t="shared" si="480"/>
        <v/>
      </c>
      <c r="U471" s="18" t="str">
        <f t="shared" si="5"/>
        <v/>
      </c>
      <c r="V471" s="18" t="str">
        <f t="shared" si="6"/>
        <v/>
      </c>
      <c r="W471" s="18" t="str">
        <f t="shared" si="7"/>
        <v/>
      </c>
      <c r="X471" s="18" t="str">
        <f t="shared" si="8"/>
        <v/>
      </c>
      <c r="Y471" s="18" t="str">
        <f t="shared" si="9"/>
        <v/>
      </c>
      <c r="Z471" s="18" t="str">
        <f>IFERROR(__xludf.DUMMYFUNCTION("if($F471="""","""",count(filter($S$2:$S888,$S$2:$S888=$S471,$T$2:$T888=$T471,$V$2:$V888=$V471,$W$2:$W888=$W471)))"),"")</f>
        <v/>
      </c>
      <c r="AA471" s="18" t="str">
        <f>IFERROR(__xludf.DUMMYFUNCTION("if($F471="""","""",1+Z471-count(filter($S471:$S888,$S471:$S888=$S471,$T471:$T888=$T471,$V471:$V888=$V471,$W471:$W888=$W471)))"),"")</f>
        <v/>
      </c>
      <c r="AB471" s="18" t="str">
        <f>IFERROR(__xludf.DUMMYFUNCTION("if($F471="""","""",count(filter($S$2:$S888,$S$2:$S888=$S471,$T$2:$T888=$T471,$V$2:$V888=$V471,$W$2:$W888=$W471,$Q$2:$Q888=$Q471)))"),"")</f>
        <v/>
      </c>
      <c r="AC471" s="18" t="str">
        <f>IFERROR(__xludf.DUMMYFUNCTION("if($F471="""","""",1+AB471-count(filter($S471:$S888,$S471:$S888=$S471,$T471:$T888=$T471,$V471:$V888=$V471,$W471:$W888=$W471,$Q471:$Q888=$Q471)))"),"")</f>
        <v/>
      </c>
      <c r="AD471" s="18" t="str">
        <f>IFERROR(__xludf.DUMMYFUNCTION("if($F471="""","""",count(filter($S$2:$S888,$S$2:$S888=$S471,$T$2:$T888=$T471,$V$2:$V888=$V471,$W$2:$W888=$W471,$R$2:$R888=$R471)))"),"")</f>
        <v/>
      </c>
      <c r="AE471" s="18" t="str">
        <f>IFERROR(__xludf.DUMMYFUNCTION("if($F471="""","""",1+AD471-count(filter($S471:$S888,$S471:$S888=$S471,$T471:$T888=$T471,$V471:$V888=$V471,$W471:$W888=$W471,$R471:$R888=$R471)))"),"")</f>
        <v/>
      </c>
      <c r="AF471" s="18" t="str">
        <f t="shared" si="10"/>
        <v/>
      </c>
      <c r="AG471" s="18"/>
      <c r="AH471" s="18" t="str">
        <f t="shared" si="12"/>
        <v/>
      </c>
    </row>
    <row r="472">
      <c r="A472" s="29"/>
      <c r="B472" s="29"/>
      <c r="C472" s="29"/>
      <c r="D472" s="37"/>
      <c r="E472" s="29"/>
      <c r="F472" s="32"/>
      <c r="G472" s="32"/>
      <c r="H472" s="38"/>
      <c r="I472" s="32"/>
      <c r="J472" s="38"/>
      <c r="K472" s="32"/>
      <c r="L472" s="31"/>
      <c r="M472" s="38"/>
      <c r="N472" s="31"/>
      <c r="O472" s="18" t="str">
        <f t="shared" si="2"/>
        <v/>
      </c>
      <c r="P472" s="18" t="str">
        <f t="shared" si="3"/>
        <v/>
      </c>
      <c r="Q472" s="18" t="str">
        <f t="array" ref="Q472">if($F472="","",if($F472&lt;&gt;$F471,VLOOKUP($F472,{Index_Team!$A$2:$A$33,Index_Team!$D$2:$D$33},2,FALSE),Q471))</f>
        <v/>
      </c>
      <c r="R472" s="18" t="str">
        <f t="array" ref="R472">if($F472="","",if($F472&lt;&gt;$F471,VLOOKUP($F472,{Index_Team!$A$2:$A$33,Index_Team!$E$2:$E$33},2,FALSE),R471))</f>
        <v/>
      </c>
      <c r="S472" s="18" t="str">
        <f t="shared" ref="S472:T472" si="481">if($F472="","",if($F472&lt;&gt;$F471,0,V471))</f>
        <v/>
      </c>
      <c r="T472" s="18" t="str">
        <f t="shared" si="481"/>
        <v/>
      </c>
      <c r="U472" s="18" t="str">
        <f t="shared" si="5"/>
        <v/>
      </c>
      <c r="V472" s="18" t="str">
        <f t="shared" si="6"/>
        <v/>
      </c>
      <c r="W472" s="18" t="str">
        <f t="shared" si="7"/>
        <v/>
      </c>
      <c r="X472" s="18" t="str">
        <f t="shared" si="8"/>
        <v/>
      </c>
      <c r="Y472" s="18" t="str">
        <f t="shared" si="9"/>
        <v/>
      </c>
      <c r="Z472" s="18" t="str">
        <f>IFERROR(__xludf.DUMMYFUNCTION("if($F472="""","""",count(filter($S$2:$S888,$S$2:$S888=$S472,$T$2:$T888=$T472,$V$2:$V888=$V472,$W$2:$W888=$W472)))"),"")</f>
        <v/>
      </c>
      <c r="AA472" s="18" t="str">
        <f>IFERROR(__xludf.DUMMYFUNCTION("if($F472="""","""",1+Z472-count(filter($S472:$S888,$S472:$S888=$S472,$T472:$T888=$T472,$V472:$V888=$V472,$W472:$W888=$W472)))"),"")</f>
        <v/>
      </c>
      <c r="AB472" s="18" t="str">
        <f>IFERROR(__xludf.DUMMYFUNCTION("if($F472="""","""",count(filter($S$2:$S888,$S$2:$S888=$S472,$T$2:$T888=$T472,$V$2:$V888=$V472,$W$2:$W888=$W472,$Q$2:$Q888=$Q472)))"),"")</f>
        <v/>
      </c>
      <c r="AC472" s="18" t="str">
        <f>IFERROR(__xludf.DUMMYFUNCTION("if($F472="""","""",1+AB472-count(filter($S472:$S888,$S472:$S888=$S472,$T472:$T888=$T472,$V472:$V888=$V472,$W472:$W888=$W472,$Q472:$Q888=$Q472)))"),"")</f>
        <v/>
      </c>
      <c r="AD472" s="18" t="str">
        <f>IFERROR(__xludf.DUMMYFUNCTION("if($F472="""","""",count(filter($S$2:$S888,$S$2:$S888=$S472,$T$2:$T888=$T472,$V$2:$V888=$V472,$W$2:$W888=$W472,$R$2:$R888=$R472)))"),"")</f>
        <v/>
      </c>
      <c r="AE472" s="18" t="str">
        <f>IFERROR(__xludf.DUMMYFUNCTION("if($F472="""","""",1+AD472-count(filter($S472:$S888,$S472:$S888=$S472,$T472:$T888=$T472,$V472:$V888=$V472,$W472:$W888=$W472,$R472:$R888=$R472)))"),"")</f>
        <v/>
      </c>
      <c r="AF472" s="18" t="str">
        <f t="shared" si="10"/>
        <v/>
      </c>
      <c r="AG472" s="18"/>
      <c r="AH472" s="18" t="str">
        <f t="shared" si="12"/>
        <v/>
      </c>
    </row>
    <row r="473">
      <c r="A473" s="29"/>
      <c r="B473" s="29"/>
      <c r="C473" s="29"/>
      <c r="D473" s="37"/>
      <c r="E473" s="29"/>
      <c r="F473" s="32"/>
      <c r="G473" s="32"/>
      <c r="H473" s="38"/>
      <c r="I473" s="32"/>
      <c r="J473" s="38"/>
      <c r="K473" s="32"/>
      <c r="L473" s="31"/>
      <c r="M473" s="38"/>
      <c r="N473" s="31"/>
      <c r="O473" s="18" t="str">
        <f t="shared" si="2"/>
        <v/>
      </c>
      <c r="P473" s="18" t="str">
        <f t="shared" si="3"/>
        <v/>
      </c>
      <c r="Q473" s="18" t="str">
        <f t="array" ref="Q473">if($F473="","",if($F473&lt;&gt;$F472,VLOOKUP($F473,{Index_Team!$A$2:$A$33,Index_Team!$D$2:$D$33},2,FALSE),Q472))</f>
        <v/>
      </c>
      <c r="R473" s="18" t="str">
        <f t="array" ref="R473">if($F473="","",if($F473&lt;&gt;$F472,VLOOKUP($F473,{Index_Team!$A$2:$A$33,Index_Team!$E$2:$E$33},2,FALSE),R472))</f>
        <v/>
      </c>
      <c r="S473" s="18" t="str">
        <f t="shared" ref="S473:T473" si="482">if($F473="","",if($F473&lt;&gt;$F472,0,V472))</f>
        <v/>
      </c>
      <c r="T473" s="18" t="str">
        <f t="shared" si="482"/>
        <v/>
      </c>
      <c r="U473" s="18" t="str">
        <f t="shared" si="5"/>
        <v/>
      </c>
      <c r="V473" s="18" t="str">
        <f t="shared" si="6"/>
        <v/>
      </c>
      <c r="W473" s="18" t="str">
        <f t="shared" si="7"/>
        <v/>
      </c>
      <c r="X473" s="18" t="str">
        <f t="shared" si="8"/>
        <v/>
      </c>
      <c r="Y473" s="18" t="str">
        <f t="shared" si="9"/>
        <v/>
      </c>
      <c r="Z473" s="18" t="str">
        <f>IFERROR(__xludf.DUMMYFUNCTION("if($F473="""","""",count(filter($S$2:$S888,$S$2:$S888=$S473,$T$2:$T888=$T473,$V$2:$V888=$V473,$W$2:$W888=$W473)))"),"")</f>
        <v/>
      </c>
      <c r="AA473" s="18" t="str">
        <f>IFERROR(__xludf.DUMMYFUNCTION("if($F473="""","""",1+Z473-count(filter($S473:$S888,$S473:$S888=$S473,$T473:$T888=$T473,$V473:$V888=$V473,$W473:$W888=$W473)))"),"")</f>
        <v/>
      </c>
      <c r="AB473" s="18" t="str">
        <f>IFERROR(__xludf.DUMMYFUNCTION("if($F473="""","""",count(filter($S$2:$S888,$S$2:$S888=$S473,$T$2:$T888=$T473,$V$2:$V888=$V473,$W$2:$W888=$W473,$Q$2:$Q888=$Q473)))"),"")</f>
        <v/>
      </c>
      <c r="AC473" s="18" t="str">
        <f>IFERROR(__xludf.DUMMYFUNCTION("if($F473="""","""",1+AB473-count(filter($S473:$S888,$S473:$S888=$S473,$T473:$T888=$T473,$V473:$V888=$V473,$W473:$W888=$W473,$Q473:$Q888=$Q473)))"),"")</f>
        <v/>
      </c>
      <c r="AD473" s="18" t="str">
        <f>IFERROR(__xludf.DUMMYFUNCTION("if($F473="""","""",count(filter($S$2:$S888,$S$2:$S888=$S473,$T$2:$T888=$T473,$V$2:$V888=$V473,$W$2:$W888=$W473,$R$2:$R888=$R473)))"),"")</f>
        <v/>
      </c>
      <c r="AE473" s="18" t="str">
        <f>IFERROR(__xludf.DUMMYFUNCTION("if($F473="""","""",1+AD473-count(filter($S473:$S888,$S473:$S888=$S473,$T473:$T888=$T473,$V473:$V888=$V473,$W473:$W888=$W473,$R473:$R888=$R473)))"),"")</f>
        <v/>
      </c>
      <c r="AF473" s="18" t="str">
        <f t="shared" si="10"/>
        <v/>
      </c>
      <c r="AG473" s="18"/>
      <c r="AH473" s="18" t="str">
        <f t="shared" si="12"/>
        <v/>
      </c>
    </row>
    <row r="474">
      <c r="A474" s="29"/>
      <c r="B474" s="29"/>
      <c r="C474" s="29"/>
      <c r="D474" s="37"/>
      <c r="E474" s="29"/>
      <c r="F474" s="32"/>
      <c r="G474" s="32"/>
      <c r="H474" s="38"/>
      <c r="I474" s="32"/>
      <c r="J474" s="38"/>
      <c r="K474" s="32"/>
      <c r="L474" s="31"/>
      <c r="M474" s="38"/>
      <c r="N474" s="31"/>
      <c r="O474" s="18" t="str">
        <f t="shared" si="2"/>
        <v/>
      </c>
      <c r="P474" s="18" t="str">
        <f t="shared" si="3"/>
        <v/>
      </c>
      <c r="Q474" s="18" t="str">
        <f t="array" ref="Q474">if($F474="","",if($F474&lt;&gt;$F473,VLOOKUP($F474,{Index_Team!$A$2:$A$33,Index_Team!$D$2:$D$33},2,FALSE),Q473))</f>
        <v/>
      </c>
      <c r="R474" s="18" t="str">
        <f t="array" ref="R474">if($F474="","",if($F474&lt;&gt;$F473,VLOOKUP($F474,{Index_Team!$A$2:$A$33,Index_Team!$E$2:$E$33},2,FALSE),R473))</f>
        <v/>
      </c>
      <c r="S474" s="18" t="str">
        <f t="shared" ref="S474:T474" si="483">if($F474="","",if($F474&lt;&gt;$F473,0,V473))</f>
        <v/>
      </c>
      <c r="T474" s="18" t="str">
        <f t="shared" si="483"/>
        <v/>
      </c>
      <c r="U474" s="18" t="str">
        <f t="shared" si="5"/>
        <v/>
      </c>
      <c r="V474" s="18" t="str">
        <f t="shared" si="6"/>
        <v/>
      </c>
      <c r="W474" s="18" t="str">
        <f t="shared" si="7"/>
        <v/>
      </c>
      <c r="X474" s="18" t="str">
        <f t="shared" si="8"/>
        <v/>
      </c>
      <c r="Y474" s="18" t="str">
        <f t="shared" si="9"/>
        <v/>
      </c>
      <c r="Z474" s="18" t="str">
        <f>IFERROR(__xludf.DUMMYFUNCTION("if($F474="""","""",count(filter($S$2:$S888,$S$2:$S888=$S474,$T$2:$T888=$T474,$V$2:$V888=$V474,$W$2:$W888=$W474)))"),"")</f>
        <v/>
      </c>
      <c r="AA474" s="18" t="str">
        <f>IFERROR(__xludf.DUMMYFUNCTION("if($F474="""","""",1+Z474-count(filter($S474:$S888,$S474:$S888=$S474,$T474:$T888=$T474,$V474:$V888=$V474,$W474:$W888=$W474)))"),"")</f>
        <v/>
      </c>
      <c r="AB474" s="18" t="str">
        <f>IFERROR(__xludf.DUMMYFUNCTION("if($F474="""","""",count(filter($S$2:$S888,$S$2:$S888=$S474,$T$2:$T888=$T474,$V$2:$V888=$V474,$W$2:$W888=$W474,$Q$2:$Q888=$Q474)))"),"")</f>
        <v/>
      </c>
      <c r="AC474" s="18" t="str">
        <f>IFERROR(__xludf.DUMMYFUNCTION("if($F474="""","""",1+AB474-count(filter($S474:$S888,$S474:$S888=$S474,$T474:$T888=$T474,$V474:$V888=$V474,$W474:$W888=$W474,$Q474:$Q888=$Q474)))"),"")</f>
        <v/>
      </c>
      <c r="AD474" s="18" t="str">
        <f>IFERROR(__xludf.DUMMYFUNCTION("if($F474="""","""",count(filter($S$2:$S888,$S$2:$S888=$S474,$T$2:$T888=$T474,$V$2:$V888=$V474,$W$2:$W888=$W474,$R$2:$R888=$R474)))"),"")</f>
        <v/>
      </c>
      <c r="AE474" s="18" t="str">
        <f>IFERROR(__xludf.DUMMYFUNCTION("if($F474="""","""",1+AD474-count(filter($S474:$S888,$S474:$S888=$S474,$T474:$T888=$T474,$V474:$V888=$V474,$W474:$W888=$W474,$R474:$R888=$R474)))"),"")</f>
        <v/>
      </c>
      <c r="AF474" s="18" t="str">
        <f t="shared" si="10"/>
        <v/>
      </c>
      <c r="AG474" s="18"/>
      <c r="AH474" s="18" t="str">
        <f t="shared" si="12"/>
        <v/>
      </c>
    </row>
    <row r="475">
      <c r="A475" s="29"/>
      <c r="B475" s="29"/>
      <c r="C475" s="29"/>
      <c r="D475" s="37"/>
      <c r="E475" s="29"/>
      <c r="F475" s="32"/>
      <c r="G475" s="32"/>
      <c r="H475" s="38"/>
      <c r="I475" s="32"/>
      <c r="J475" s="38"/>
      <c r="K475" s="32"/>
      <c r="L475" s="31"/>
      <c r="M475" s="38"/>
      <c r="N475" s="31"/>
      <c r="O475" s="18" t="str">
        <f t="shared" si="2"/>
        <v/>
      </c>
      <c r="P475" s="18" t="str">
        <f t="shared" si="3"/>
        <v/>
      </c>
      <c r="Q475" s="18" t="str">
        <f t="array" ref="Q475">if($F475="","",if($F475&lt;&gt;$F474,VLOOKUP($F475,{Index_Team!$A$2:$A$33,Index_Team!$D$2:$D$33},2,FALSE),Q474))</f>
        <v/>
      </c>
      <c r="R475" s="18" t="str">
        <f t="array" ref="R475">if($F475="","",if($F475&lt;&gt;$F474,VLOOKUP($F475,{Index_Team!$A$2:$A$33,Index_Team!$E$2:$E$33},2,FALSE),R474))</f>
        <v/>
      </c>
      <c r="S475" s="18" t="str">
        <f t="shared" ref="S475:T475" si="484">if($F475="","",if($F475&lt;&gt;$F474,0,V474))</f>
        <v/>
      </c>
      <c r="T475" s="18" t="str">
        <f t="shared" si="484"/>
        <v/>
      </c>
      <c r="U475" s="18" t="str">
        <f t="shared" si="5"/>
        <v/>
      </c>
      <c r="V475" s="18" t="str">
        <f t="shared" si="6"/>
        <v/>
      </c>
      <c r="W475" s="18" t="str">
        <f t="shared" si="7"/>
        <v/>
      </c>
      <c r="X475" s="18" t="str">
        <f t="shared" si="8"/>
        <v/>
      </c>
      <c r="Y475" s="18" t="str">
        <f t="shared" si="9"/>
        <v/>
      </c>
      <c r="Z475" s="18" t="str">
        <f>IFERROR(__xludf.DUMMYFUNCTION("if($F475="""","""",count(filter($S$2:$S888,$S$2:$S888=$S475,$T$2:$T888=$T475,$V$2:$V888=$V475,$W$2:$W888=$W475)))"),"")</f>
        <v/>
      </c>
      <c r="AA475" s="18" t="str">
        <f>IFERROR(__xludf.DUMMYFUNCTION("if($F475="""","""",1+Z475-count(filter($S475:$S888,$S475:$S888=$S475,$T475:$T888=$T475,$V475:$V888=$V475,$W475:$W888=$W475)))"),"")</f>
        <v/>
      </c>
      <c r="AB475" s="18" t="str">
        <f>IFERROR(__xludf.DUMMYFUNCTION("if($F475="""","""",count(filter($S$2:$S888,$S$2:$S888=$S475,$T$2:$T888=$T475,$V$2:$V888=$V475,$W$2:$W888=$W475,$Q$2:$Q888=$Q475)))"),"")</f>
        <v/>
      </c>
      <c r="AC475" s="18" t="str">
        <f>IFERROR(__xludf.DUMMYFUNCTION("if($F475="""","""",1+AB475-count(filter($S475:$S888,$S475:$S888=$S475,$T475:$T888=$T475,$V475:$V888=$V475,$W475:$W888=$W475,$Q475:$Q888=$Q475)))"),"")</f>
        <v/>
      </c>
      <c r="AD475" s="18" t="str">
        <f>IFERROR(__xludf.DUMMYFUNCTION("if($F475="""","""",count(filter($S$2:$S888,$S$2:$S888=$S475,$T$2:$T888=$T475,$V$2:$V888=$V475,$W$2:$W888=$W475,$R$2:$R888=$R475)))"),"")</f>
        <v/>
      </c>
      <c r="AE475" s="18" t="str">
        <f>IFERROR(__xludf.DUMMYFUNCTION("if($F475="""","""",1+AD475-count(filter($S475:$S888,$S475:$S888=$S475,$T475:$T888=$T475,$V475:$V888=$V475,$W475:$W888=$W475,$R475:$R888=$R475)))"),"")</f>
        <v/>
      </c>
      <c r="AF475" s="18" t="str">
        <f t="shared" si="10"/>
        <v/>
      </c>
      <c r="AG475" s="18"/>
      <c r="AH475" s="18" t="str">
        <f t="shared" si="12"/>
        <v/>
      </c>
    </row>
    <row r="476">
      <c r="A476" s="29"/>
      <c r="B476" s="29"/>
      <c r="C476" s="29"/>
      <c r="D476" s="37"/>
      <c r="E476" s="29"/>
      <c r="F476" s="32"/>
      <c r="G476" s="32"/>
      <c r="H476" s="38"/>
      <c r="I476" s="32"/>
      <c r="J476" s="38"/>
      <c r="K476" s="32"/>
      <c r="L476" s="31"/>
      <c r="M476" s="38"/>
      <c r="N476" s="31"/>
      <c r="O476" s="18" t="str">
        <f t="shared" si="2"/>
        <v/>
      </c>
      <c r="P476" s="18" t="str">
        <f t="shared" si="3"/>
        <v/>
      </c>
      <c r="Q476" s="18" t="str">
        <f t="array" ref="Q476">if($F476="","",if($F476&lt;&gt;$F475,VLOOKUP($F476,{Index_Team!$A$2:$A$33,Index_Team!$D$2:$D$33},2,FALSE),Q475))</f>
        <v/>
      </c>
      <c r="R476" s="18" t="str">
        <f t="array" ref="R476">if($F476="","",if($F476&lt;&gt;$F475,VLOOKUP($F476,{Index_Team!$A$2:$A$33,Index_Team!$E$2:$E$33},2,FALSE),R475))</f>
        <v/>
      </c>
      <c r="S476" s="18" t="str">
        <f t="shared" ref="S476:T476" si="485">if($F476="","",if($F476&lt;&gt;$F475,0,V475))</f>
        <v/>
      </c>
      <c r="T476" s="18" t="str">
        <f t="shared" si="485"/>
        <v/>
      </c>
      <c r="U476" s="18" t="str">
        <f t="shared" si="5"/>
        <v/>
      </c>
      <c r="V476" s="18" t="str">
        <f t="shared" si="6"/>
        <v/>
      </c>
      <c r="W476" s="18" t="str">
        <f t="shared" si="7"/>
        <v/>
      </c>
      <c r="X476" s="18" t="str">
        <f t="shared" si="8"/>
        <v/>
      </c>
      <c r="Y476" s="18" t="str">
        <f t="shared" si="9"/>
        <v/>
      </c>
      <c r="Z476" s="18" t="str">
        <f>IFERROR(__xludf.DUMMYFUNCTION("if($F476="""","""",count(filter($S$2:$S888,$S$2:$S888=$S476,$T$2:$T888=$T476,$V$2:$V888=$V476,$W$2:$W888=$W476)))"),"")</f>
        <v/>
      </c>
      <c r="AA476" s="18" t="str">
        <f>IFERROR(__xludf.DUMMYFUNCTION("if($F476="""","""",1+Z476-count(filter($S476:$S888,$S476:$S888=$S476,$T476:$T888=$T476,$V476:$V888=$V476,$W476:$W888=$W476)))"),"")</f>
        <v/>
      </c>
      <c r="AB476" s="18" t="str">
        <f>IFERROR(__xludf.DUMMYFUNCTION("if($F476="""","""",count(filter($S$2:$S888,$S$2:$S888=$S476,$T$2:$T888=$T476,$V$2:$V888=$V476,$W$2:$W888=$W476,$Q$2:$Q888=$Q476)))"),"")</f>
        <v/>
      </c>
      <c r="AC476" s="18" t="str">
        <f>IFERROR(__xludf.DUMMYFUNCTION("if($F476="""","""",1+AB476-count(filter($S476:$S888,$S476:$S888=$S476,$T476:$T888=$T476,$V476:$V888=$V476,$W476:$W888=$W476,$Q476:$Q888=$Q476)))"),"")</f>
        <v/>
      </c>
      <c r="AD476" s="18" t="str">
        <f>IFERROR(__xludf.DUMMYFUNCTION("if($F476="""","""",count(filter($S$2:$S888,$S$2:$S888=$S476,$T$2:$T888=$T476,$V$2:$V888=$V476,$W$2:$W888=$W476,$R$2:$R888=$R476)))"),"")</f>
        <v/>
      </c>
      <c r="AE476" s="18" t="str">
        <f>IFERROR(__xludf.DUMMYFUNCTION("if($F476="""","""",1+AD476-count(filter($S476:$S888,$S476:$S888=$S476,$T476:$T888=$T476,$V476:$V888=$V476,$W476:$W888=$W476,$R476:$R888=$R476)))"),"")</f>
        <v/>
      </c>
      <c r="AF476" s="18" t="str">
        <f t="shared" si="10"/>
        <v/>
      </c>
      <c r="AG476" s="18"/>
      <c r="AH476" s="18" t="str">
        <f t="shared" si="12"/>
        <v/>
      </c>
    </row>
    <row r="477">
      <c r="A477" s="29"/>
      <c r="B477" s="29"/>
      <c r="C477" s="29"/>
      <c r="D477" s="37"/>
      <c r="E477" s="29"/>
      <c r="F477" s="32"/>
      <c r="G477" s="32"/>
      <c r="H477" s="38"/>
      <c r="I477" s="32"/>
      <c r="J477" s="38"/>
      <c r="K477" s="32"/>
      <c r="L477" s="31"/>
      <c r="M477" s="38"/>
      <c r="N477" s="31"/>
      <c r="O477" s="18" t="str">
        <f t="shared" si="2"/>
        <v/>
      </c>
      <c r="P477" s="18" t="str">
        <f t="shared" si="3"/>
        <v/>
      </c>
      <c r="Q477" s="18" t="str">
        <f t="array" ref="Q477">if($F477="","",if($F477&lt;&gt;$F476,VLOOKUP($F477,{Index_Team!$A$2:$A$33,Index_Team!$D$2:$D$33},2,FALSE),Q476))</f>
        <v/>
      </c>
      <c r="R477" s="18" t="str">
        <f t="array" ref="R477">if($F477="","",if($F477&lt;&gt;$F476,VLOOKUP($F477,{Index_Team!$A$2:$A$33,Index_Team!$E$2:$E$33},2,FALSE),R476))</f>
        <v/>
      </c>
      <c r="S477" s="18" t="str">
        <f t="shared" ref="S477:T477" si="486">if($F477="","",if($F477&lt;&gt;$F476,0,V476))</f>
        <v/>
      </c>
      <c r="T477" s="18" t="str">
        <f t="shared" si="486"/>
        <v/>
      </c>
      <c r="U477" s="18" t="str">
        <f t="shared" si="5"/>
        <v/>
      </c>
      <c r="V477" s="18" t="str">
        <f t="shared" si="6"/>
        <v/>
      </c>
      <c r="W477" s="18" t="str">
        <f t="shared" si="7"/>
        <v/>
      </c>
      <c r="X477" s="18" t="str">
        <f t="shared" si="8"/>
        <v/>
      </c>
      <c r="Y477" s="18" t="str">
        <f t="shared" si="9"/>
        <v/>
      </c>
      <c r="Z477" s="18" t="str">
        <f>IFERROR(__xludf.DUMMYFUNCTION("if($F477="""","""",count(filter($S$2:$S888,$S$2:$S888=$S477,$T$2:$T888=$T477,$V$2:$V888=$V477,$W$2:$W888=$W477)))"),"")</f>
        <v/>
      </c>
      <c r="AA477" s="18" t="str">
        <f>IFERROR(__xludf.DUMMYFUNCTION("if($F477="""","""",1+Z477-count(filter($S477:$S888,$S477:$S888=$S477,$T477:$T888=$T477,$V477:$V888=$V477,$W477:$W888=$W477)))"),"")</f>
        <v/>
      </c>
      <c r="AB477" s="18" t="str">
        <f>IFERROR(__xludf.DUMMYFUNCTION("if($F477="""","""",count(filter($S$2:$S888,$S$2:$S888=$S477,$T$2:$T888=$T477,$V$2:$V888=$V477,$W$2:$W888=$W477,$Q$2:$Q888=$Q477)))"),"")</f>
        <v/>
      </c>
      <c r="AC477" s="18" t="str">
        <f>IFERROR(__xludf.DUMMYFUNCTION("if($F477="""","""",1+AB477-count(filter($S477:$S888,$S477:$S888=$S477,$T477:$T888=$T477,$V477:$V888=$V477,$W477:$W888=$W477,$Q477:$Q888=$Q477)))"),"")</f>
        <v/>
      </c>
      <c r="AD477" s="18" t="str">
        <f>IFERROR(__xludf.DUMMYFUNCTION("if($F477="""","""",count(filter($S$2:$S888,$S$2:$S888=$S477,$T$2:$T888=$T477,$V$2:$V888=$V477,$W$2:$W888=$W477,$R$2:$R888=$R477)))"),"")</f>
        <v/>
      </c>
      <c r="AE477" s="18" t="str">
        <f>IFERROR(__xludf.DUMMYFUNCTION("if($F477="""","""",1+AD477-count(filter($S477:$S888,$S477:$S888=$S477,$T477:$T888=$T477,$V477:$V888=$V477,$W477:$W888=$W477,$R477:$R888=$R477)))"),"")</f>
        <v/>
      </c>
      <c r="AF477" s="18" t="str">
        <f t="shared" si="10"/>
        <v/>
      </c>
      <c r="AG477" s="18"/>
      <c r="AH477" s="18" t="str">
        <f t="shared" si="12"/>
        <v/>
      </c>
    </row>
    <row r="478">
      <c r="A478" s="29"/>
      <c r="B478" s="29"/>
      <c r="C478" s="29"/>
      <c r="D478" s="37"/>
      <c r="E478" s="29"/>
      <c r="F478" s="32"/>
      <c r="G478" s="32"/>
      <c r="H478" s="38"/>
      <c r="I478" s="32"/>
      <c r="J478" s="38"/>
      <c r="K478" s="32"/>
      <c r="L478" s="31"/>
      <c r="M478" s="38"/>
      <c r="N478" s="31"/>
      <c r="O478" s="18" t="str">
        <f t="shared" si="2"/>
        <v/>
      </c>
      <c r="P478" s="18" t="str">
        <f t="shared" si="3"/>
        <v/>
      </c>
      <c r="Q478" s="18" t="str">
        <f t="array" ref="Q478">if($F478="","",if($F478&lt;&gt;$F477,VLOOKUP($F478,{Index_Team!$A$2:$A$33,Index_Team!$D$2:$D$33},2,FALSE),Q477))</f>
        <v/>
      </c>
      <c r="R478" s="18" t="str">
        <f t="array" ref="R478">if($F478="","",if($F478&lt;&gt;$F477,VLOOKUP($F478,{Index_Team!$A$2:$A$33,Index_Team!$E$2:$E$33},2,FALSE),R477))</f>
        <v/>
      </c>
      <c r="S478" s="18" t="str">
        <f t="shared" ref="S478:T478" si="487">if($F478="","",if($F478&lt;&gt;$F477,0,V477))</f>
        <v/>
      </c>
      <c r="T478" s="18" t="str">
        <f t="shared" si="487"/>
        <v/>
      </c>
      <c r="U478" s="18" t="str">
        <f t="shared" si="5"/>
        <v/>
      </c>
      <c r="V478" s="18" t="str">
        <f t="shared" si="6"/>
        <v/>
      </c>
      <c r="W478" s="18" t="str">
        <f t="shared" si="7"/>
        <v/>
      </c>
      <c r="X478" s="18" t="str">
        <f t="shared" si="8"/>
        <v/>
      </c>
      <c r="Y478" s="18" t="str">
        <f t="shared" si="9"/>
        <v/>
      </c>
      <c r="Z478" s="18" t="str">
        <f>IFERROR(__xludf.DUMMYFUNCTION("if($F478="""","""",count(filter($S$2:$S888,$S$2:$S888=$S478,$T$2:$T888=$T478,$V$2:$V888=$V478,$W$2:$W888=$W478)))"),"")</f>
        <v/>
      </c>
      <c r="AA478" s="18" t="str">
        <f>IFERROR(__xludf.DUMMYFUNCTION("if($F478="""","""",1+Z478-count(filter($S478:$S888,$S478:$S888=$S478,$T478:$T888=$T478,$V478:$V888=$V478,$W478:$W888=$W478)))"),"")</f>
        <v/>
      </c>
      <c r="AB478" s="18" t="str">
        <f>IFERROR(__xludf.DUMMYFUNCTION("if($F478="""","""",count(filter($S$2:$S888,$S$2:$S888=$S478,$T$2:$T888=$T478,$V$2:$V888=$V478,$W$2:$W888=$W478,$Q$2:$Q888=$Q478)))"),"")</f>
        <v/>
      </c>
      <c r="AC478" s="18" t="str">
        <f>IFERROR(__xludf.DUMMYFUNCTION("if($F478="""","""",1+AB478-count(filter($S478:$S888,$S478:$S888=$S478,$T478:$T888=$T478,$V478:$V888=$V478,$W478:$W888=$W478,$Q478:$Q888=$Q478)))"),"")</f>
        <v/>
      </c>
      <c r="AD478" s="18" t="str">
        <f>IFERROR(__xludf.DUMMYFUNCTION("if($F478="""","""",count(filter($S$2:$S888,$S$2:$S888=$S478,$T$2:$T888=$T478,$V$2:$V888=$V478,$W$2:$W888=$W478,$R$2:$R888=$R478)))"),"")</f>
        <v/>
      </c>
      <c r="AE478" s="18" t="str">
        <f>IFERROR(__xludf.DUMMYFUNCTION("if($F478="""","""",1+AD478-count(filter($S478:$S888,$S478:$S888=$S478,$T478:$T888=$T478,$V478:$V888=$V478,$W478:$W888=$W478,$R478:$R888=$R478)))"),"")</f>
        <v/>
      </c>
      <c r="AF478" s="18" t="str">
        <f t="shared" si="10"/>
        <v/>
      </c>
      <c r="AG478" s="18"/>
      <c r="AH478" s="18" t="str">
        <f t="shared" si="12"/>
        <v/>
      </c>
    </row>
    <row r="479">
      <c r="A479" s="29"/>
      <c r="B479" s="29"/>
      <c r="C479" s="29"/>
      <c r="D479" s="37"/>
      <c r="E479" s="29"/>
      <c r="F479" s="32"/>
      <c r="G479" s="32"/>
      <c r="H479" s="38"/>
      <c r="I479" s="32"/>
      <c r="J479" s="38"/>
      <c r="K479" s="32"/>
      <c r="L479" s="31"/>
      <c r="M479" s="38"/>
      <c r="N479" s="31"/>
      <c r="O479" s="18" t="str">
        <f t="shared" si="2"/>
        <v/>
      </c>
      <c r="P479" s="18" t="str">
        <f t="shared" si="3"/>
        <v/>
      </c>
      <c r="Q479" s="18" t="str">
        <f t="array" ref="Q479">if($F479="","",if($F479&lt;&gt;$F478,VLOOKUP($F479,{Index_Team!$A$2:$A$33,Index_Team!$D$2:$D$33},2,FALSE),Q478))</f>
        <v/>
      </c>
      <c r="R479" s="18" t="str">
        <f t="array" ref="R479">if($F479="","",if($F479&lt;&gt;$F478,VLOOKUP($F479,{Index_Team!$A$2:$A$33,Index_Team!$E$2:$E$33},2,FALSE),R478))</f>
        <v/>
      </c>
      <c r="S479" s="18" t="str">
        <f t="shared" ref="S479:T479" si="488">if($F479="","",if($F479&lt;&gt;$F478,0,V478))</f>
        <v/>
      </c>
      <c r="T479" s="18" t="str">
        <f t="shared" si="488"/>
        <v/>
      </c>
      <c r="U479" s="18" t="str">
        <f t="shared" si="5"/>
        <v/>
      </c>
      <c r="V479" s="18" t="str">
        <f t="shared" si="6"/>
        <v/>
      </c>
      <c r="W479" s="18" t="str">
        <f t="shared" si="7"/>
        <v/>
      </c>
      <c r="X479" s="18" t="str">
        <f t="shared" si="8"/>
        <v/>
      </c>
      <c r="Y479" s="18" t="str">
        <f t="shared" si="9"/>
        <v/>
      </c>
      <c r="Z479" s="18" t="str">
        <f>IFERROR(__xludf.DUMMYFUNCTION("if($F479="""","""",count(filter($S$2:$S888,$S$2:$S888=$S479,$T$2:$T888=$T479,$V$2:$V888=$V479,$W$2:$W888=$W479)))"),"")</f>
        <v/>
      </c>
      <c r="AA479" s="18" t="str">
        <f>IFERROR(__xludf.DUMMYFUNCTION("if($F479="""","""",1+Z479-count(filter($S479:$S888,$S479:$S888=$S479,$T479:$T888=$T479,$V479:$V888=$V479,$W479:$W888=$W479)))"),"")</f>
        <v/>
      </c>
      <c r="AB479" s="18" t="str">
        <f>IFERROR(__xludf.DUMMYFUNCTION("if($F479="""","""",count(filter($S$2:$S888,$S$2:$S888=$S479,$T$2:$T888=$T479,$V$2:$V888=$V479,$W$2:$W888=$W479,$Q$2:$Q888=$Q479)))"),"")</f>
        <v/>
      </c>
      <c r="AC479" s="18" t="str">
        <f>IFERROR(__xludf.DUMMYFUNCTION("if($F479="""","""",1+AB479-count(filter($S479:$S888,$S479:$S888=$S479,$T479:$T888=$T479,$V479:$V888=$V479,$W479:$W888=$W479,$Q479:$Q888=$Q479)))"),"")</f>
        <v/>
      </c>
      <c r="AD479" s="18" t="str">
        <f>IFERROR(__xludf.DUMMYFUNCTION("if($F479="""","""",count(filter($S$2:$S888,$S$2:$S888=$S479,$T$2:$T888=$T479,$V$2:$V888=$V479,$W$2:$W888=$W479,$R$2:$R888=$R479)))"),"")</f>
        <v/>
      </c>
      <c r="AE479" s="18" t="str">
        <f>IFERROR(__xludf.DUMMYFUNCTION("if($F479="""","""",1+AD479-count(filter($S479:$S888,$S479:$S888=$S479,$T479:$T888=$T479,$V479:$V888=$V479,$W479:$W888=$W479,$R479:$R888=$R479)))"),"")</f>
        <v/>
      </c>
      <c r="AF479" s="18" t="str">
        <f t="shared" si="10"/>
        <v/>
      </c>
      <c r="AG479" s="18"/>
      <c r="AH479" s="18" t="str">
        <f t="shared" si="12"/>
        <v/>
      </c>
    </row>
    <row r="480">
      <c r="A480" s="29"/>
      <c r="B480" s="29"/>
      <c r="C480" s="29"/>
      <c r="D480" s="37"/>
      <c r="E480" s="29"/>
      <c r="F480" s="32"/>
      <c r="G480" s="32"/>
      <c r="H480" s="38"/>
      <c r="I480" s="32"/>
      <c r="J480" s="38"/>
      <c r="K480" s="32"/>
      <c r="L480" s="31"/>
      <c r="M480" s="38"/>
      <c r="N480" s="31"/>
      <c r="O480" s="18" t="str">
        <f t="shared" si="2"/>
        <v/>
      </c>
      <c r="P480" s="18" t="str">
        <f t="shared" si="3"/>
        <v/>
      </c>
      <c r="Q480" s="18" t="str">
        <f t="array" ref="Q480">if($F480="","",if($F480&lt;&gt;$F479,VLOOKUP($F480,{Index_Team!$A$2:$A$33,Index_Team!$D$2:$D$33},2,FALSE),Q479))</f>
        <v/>
      </c>
      <c r="R480" s="18" t="str">
        <f t="array" ref="R480">if($F480="","",if($F480&lt;&gt;$F479,VLOOKUP($F480,{Index_Team!$A$2:$A$33,Index_Team!$E$2:$E$33},2,FALSE),R479))</f>
        <v/>
      </c>
      <c r="S480" s="18" t="str">
        <f t="shared" ref="S480:T480" si="489">if($F480="","",if($F480&lt;&gt;$F479,0,V479))</f>
        <v/>
      </c>
      <c r="T480" s="18" t="str">
        <f t="shared" si="489"/>
        <v/>
      </c>
      <c r="U480" s="18" t="str">
        <f t="shared" si="5"/>
        <v/>
      </c>
      <c r="V480" s="18" t="str">
        <f t="shared" si="6"/>
        <v/>
      </c>
      <c r="W480" s="18" t="str">
        <f t="shared" si="7"/>
        <v/>
      </c>
      <c r="X480" s="18" t="str">
        <f t="shared" si="8"/>
        <v/>
      </c>
      <c r="Y480" s="18" t="str">
        <f t="shared" si="9"/>
        <v/>
      </c>
      <c r="Z480" s="18" t="str">
        <f>IFERROR(__xludf.DUMMYFUNCTION("if($F480="""","""",count(filter($S$2:$S888,$S$2:$S888=$S480,$T$2:$T888=$T480,$V$2:$V888=$V480,$W$2:$W888=$W480)))"),"")</f>
        <v/>
      </c>
      <c r="AA480" s="18" t="str">
        <f>IFERROR(__xludf.DUMMYFUNCTION("if($F480="""","""",1+Z480-count(filter($S480:$S888,$S480:$S888=$S480,$T480:$T888=$T480,$V480:$V888=$V480,$W480:$W888=$W480)))"),"")</f>
        <v/>
      </c>
      <c r="AB480" s="18" t="str">
        <f>IFERROR(__xludf.DUMMYFUNCTION("if($F480="""","""",count(filter($S$2:$S888,$S$2:$S888=$S480,$T$2:$T888=$T480,$V$2:$V888=$V480,$W$2:$W888=$W480,$Q$2:$Q888=$Q480)))"),"")</f>
        <v/>
      </c>
      <c r="AC480" s="18" t="str">
        <f>IFERROR(__xludf.DUMMYFUNCTION("if($F480="""","""",1+AB480-count(filter($S480:$S888,$S480:$S888=$S480,$T480:$T888=$T480,$V480:$V888=$V480,$W480:$W888=$W480,$Q480:$Q888=$Q480)))"),"")</f>
        <v/>
      </c>
      <c r="AD480" s="18" t="str">
        <f>IFERROR(__xludf.DUMMYFUNCTION("if($F480="""","""",count(filter($S$2:$S888,$S$2:$S888=$S480,$T$2:$T888=$T480,$V$2:$V888=$V480,$W$2:$W888=$W480,$R$2:$R888=$R480)))"),"")</f>
        <v/>
      </c>
      <c r="AE480" s="18" t="str">
        <f>IFERROR(__xludf.DUMMYFUNCTION("if($F480="""","""",1+AD480-count(filter($S480:$S888,$S480:$S888=$S480,$T480:$T888=$T480,$V480:$V888=$V480,$W480:$W888=$W480,$R480:$R888=$R480)))"),"")</f>
        <v/>
      </c>
      <c r="AF480" s="18" t="str">
        <f t="shared" si="10"/>
        <v/>
      </c>
      <c r="AG480" s="18"/>
      <c r="AH480" s="18" t="str">
        <f t="shared" si="12"/>
        <v/>
      </c>
    </row>
    <row r="481">
      <c r="A481" s="29"/>
      <c r="B481" s="29"/>
      <c r="C481" s="29"/>
      <c r="D481" s="37"/>
      <c r="E481" s="29"/>
      <c r="F481" s="32"/>
      <c r="G481" s="32"/>
      <c r="H481" s="38"/>
      <c r="I481" s="32"/>
      <c r="J481" s="38"/>
      <c r="K481" s="32"/>
      <c r="L481" s="31"/>
      <c r="M481" s="38"/>
      <c r="N481" s="31"/>
      <c r="O481" s="18" t="str">
        <f t="shared" si="2"/>
        <v/>
      </c>
      <c r="P481" s="18" t="str">
        <f t="shared" si="3"/>
        <v/>
      </c>
      <c r="Q481" s="18" t="str">
        <f t="array" ref="Q481">if($F481="","",if($F481&lt;&gt;$F480,VLOOKUP($F481,{Index_Team!$A$2:$A$33,Index_Team!$D$2:$D$33},2,FALSE),Q480))</f>
        <v/>
      </c>
      <c r="R481" s="18" t="str">
        <f t="array" ref="R481">if($F481="","",if($F481&lt;&gt;$F480,VLOOKUP($F481,{Index_Team!$A$2:$A$33,Index_Team!$E$2:$E$33},2,FALSE),R480))</f>
        <v/>
      </c>
      <c r="S481" s="18" t="str">
        <f t="shared" ref="S481:T481" si="490">if($F481="","",if($F481&lt;&gt;$F480,0,V480))</f>
        <v/>
      </c>
      <c r="T481" s="18" t="str">
        <f t="shared" si="490"/>
        <v/>
      </c>
      <c r="U481" s="18" t="str">
        <f t="shared" si="5"/>
        <v/>
      </c>
      <c r="V481" s="18" t="str">
        <f t="shared" si="6"/>
        <v/>
      </c>
      <c r="W481" s="18" t="str">
        <f t="shared" si="7"/>
        <v/>
      </c>
      <c r="X481" s="18" t="str">
        <f t="shared" si="8"/>
        <v/>
      </c>
      <c r="Y481" s="18" t="str">
        <f t="shared" si="9"/>
        <v/>
      </c>
      <c r="Z481" s="18" t="str">
        <f>IFERROR(__xludf.DUMMYFUNCTION("if($F481="""","""",count(filter($S$2:$S888,$S$2:$S888=$S481,$T$2:$T888=$T481,$V$2:$V888=$V481,$W$2:$W888=$W481)))"),"")</f>
        <v/>
      </c>
      <c r="AA481" s="18" t="str">
        <f>IFERROR(__xludf.DUMMYFUNCTION("if($F481="""","""",1+Z481-count(filter($S481:$S888,$S481:$S888=$S481,$T481:$T888=$T481,$V481:$V888=$V481,$W481:$W888=$W481)))"),"")</f>
        <v/>
      </c>
      <c r="AB481" s="18" t="str">
        <f>IFERROR(__xludf.DUMMYFUNCTION("if($F481="""","""",count(filter($S$2:$S888,$S$2:$S888=$S481,$T$2:$T888=$T481,$V$2:$V888=$V481,$W$2:$W888=$W481,$Q$2:$Q888=$Q481)))"),"")</f>
        <v/>
      </c>
      <c r="AC481" s="18" t="str">
        <f>IFERROR(__xludf.DUMMYFUNCTION("if($F481="""","""",1+AB481-count(filter($S481:$S888,$S481:$S888=$S481,$T481:$T888=$T481,$V481:$V888=$V481,$W481:$W888=$W481,$Q481:$Q888=$Q481)))"),"")</f>
        <v/>
      </c>
      <c r="AD481" s="18" t="str">
        <f>IFERROR(__xludf.DUMMYFUNCTION("if($F481="""","""",count(filter($S$2:$S888,$S$2:$S888=$S481,$T$2:$T888=$T481,$V$2:$V888=$V481,$W$2:$W888=$W481,$R$2:$R888=$R481)))"),"")</f>
        <v/>
      </c>
      <c r="AE481" s="18" t="str">
        <f>IFERROR(__xludf.DUMMYFUNCTION("if($F481="""","""",1+AD481-count(filter($S481:$S888,$S481:$S888=$S481,$T481:$T888=$T481,$V481:$V888=$V481,$W481:$W888=$W481,$R481:$R888=$R481)))"),"")</f>
        <v/>
      </c>
      <c r="AF481" s="18" t="str">
        <f t="shared" si="10"/>
        <v/>
      </c>
      <c r="AG481" s="18"/>
      <c r="AH481" s="18" t="str">
        <f t="shared" si="12"/>
        <v/>
      </c>
    </row>
    <row r="482">
      <c r="A482" s="29"/>
      <c r="B482" s="29"/>
      <c r="C482" s="29"/>
      <c r="D482" s="37"/>
      <c r="E482" s="29"/>
      <c r="F482" s="32"/>
      <c r="G482" s="32"/>
      <c r="H482" s="38"/>
      <c r="I482" s="32"/>
      <c r="J482" s="38"/>
      <c r="K482" s="32"/>
      <c r="L482" s="31"/>
      <c r="M482" s="38"/>
      <c r="N482" s="31"/>
      <c r="O482" s="18" t="str">
        <f t="shared" si="2"/>
        <v/>
      </c>
      <c r="P482" s="18" t="str">
        <f t="shared" si="3"/>
        <v/>
      </c>
      <c r="Q482" s="18" t="str">
        <f t="array" ref="Q482">if($F482="","",if($F482&lt;&gt;$F481,VLOOKUP($F482,{Index_Team!$A$2:$A$33,Index_Team!$D$2:$D$33},2,FALSE),Q481))</f>
        <v/>
      </c>
      <c r="R482" s="18" t="str">
        <f t="array" ref="R482">if($F482="","",if($F482&lt;&gt;$F481,VLOOKUP($F482,{Index_Team!$A$2:$A$33,Index_Team!$E$2:$E$33},2,FALSE),R481))</f>
        <v/>
      </c>
      <c r="S482" s="18" t="str">
        <f t="shared" ref="S482:T482" si="491">if($F482="","",if($F482&lt;&gt;$F481,0,V481))</f>
        <v/>
      </c>
      <c r="T482" s="18" t="str">
        <f t="shared" si="491"/>
        <v/>
      </c>
      <c r="U482" s="18" t="str">
        <f t="shared" si="5"/>
        <v/>
      </c>
      <c r="V482" s="18" t="str">
        <f t="shared" si="6"/>
        <v/>
      </c>
      <c r="W482" s="18" t="str">
        <f t="shared" si="7"/>
        <v/>
      </c>
      <c r="X482" s="18" t="str">
        <f t="shared" si="8"/>
        <v/>
      </c>
      <c r="Y482" s="18" t="str">
        <f t="shared" si="9"/>
        <v/>
      </c>
      <c r="Z482" s="18" t="str">
        <f>IFERROR(__xludf.DUMMYFUNCTION("if($F482="""","""",count(filter($S$2:$S888,$S$2:$S888=$S482,$T$2:$T888=$T482,$V$2:$V888=$V482,$W$2:$W888=$W482)))"),"")</f>
        <v/>
      </c>
      <c r="AA482" s="18" t="str">
        <f>IFERROR(__xludf.DUMMYFUNCTION("if($F482="""","""",1+Z482-count(filter($S482:$S888,$S482:$S888=$S482,$T482:$T888=$T482,$V482:$V888=$V482,$W482:$W888=$W482)))"),"")</f>
        <v/>
      </c>
      <c r="AB482" s="18" t="str">
        <f>IFERROR(__xludf.DUMMYFUNCTION("if($F482="""","""",count(filter($S$2:$S888,$S$2:$S888=$S482,$T$2:$T888=$T482,$V$2:$V888=$V482,$W$2:$W888=$W482,$Q$2:$Q888=$Q482)))"),"")</f>
        <v/>
      </c>
      <c r="AC482" s="18" t="str">
        <f>IFERROR(__xludf.DUMMYFUNCTION("if($F482="""","""",1+AB482-count(filter($S482:$S888,$S482:$S888=$S482,$T482:$T888=$T482,$V482:$V888=$V482,$W482:$W888=$W482,$Q482:$Q888=$Q482)))"),"")</f>
        <v/>
      </c>
      <c r="AD482" s="18" t="str">
        <f>IFERROR(__xludf.DUMMYFUNCTION("if($F482="""","""",count(filter($S$2:$S888,$S$2:$S888=$S482,$T$2:$T888=$T482,$V$2:$V888=$V482,$W$2:$W888=$W482,$R$2:$R888=$R482)))"),"")</f>
        <v/>
      </c>
      <c r="AE482" s="18" t="str">
        <f>IFERROR(__xludf.DUMMYFUNCTION("if($F482="""","""",1+AD482-count(filter($S482:$S888,$S482:$S888=$S482,$T482:$T888=$T482,$V482:$V888=$V482,$W482:$W888=$W482,$R482:$R888=$R482)))"),"")</f>
        <v/>
      </c>
      <c r="AF482" s="18" t="str">
        <f t="shared" si="10"/>
        <v/>
      </c>
      <c r="AG482" s="18"/>
      <c r="AH482" s="18" t="str">
        <f t="shared" si="12"/>
        <v/>
      </c>
    </row>
    <row r="483">
      <c r="A483" s="29"/>
      <c r="B483" s="29"/>
      <c r="C483" s="29"/>
      <c r="D483" s="37"/>
      <c r="E483" s="29"/>
      <c r="F483" s="32"/>
      <c r="G483" s="32"/>
      <c r="H483" s="38"/>
      <c r="I483" s="32"/>
      <c r="J483" s="38"/>
      <c r="K483" s="32"/>
      <c r="L483" s="31"/>
      <c r="M483" s="38"/>
      <c r="N483" s="31"/>
      <c r="O483" s="18" t="str">
        <f t="shared" si="2"/>
        <v/>
      </c>
      <c r="P483" s="18" t="str">
        <f t="shared" si="3"/>
        <v/>
      </c>
      <c r="Q483" s="18" t="str">
        <f t="array" ref="Q483">if($F483="","",if($F483&lt;&gt;$F482,VLOOKUP($F483,{Index_Team!$A$2:$A$33,Index_Team!$D$2:$D$33},2,FALSE),Q482))</f>
        <v/>
      </c>
      <c r="R483" s="18" t="str">
        <f t="array" ref="R483">if($F483="","",if($F483&lt;&gt;$F482,VLOOKUP($F483,{Index_Team!$A$2:$A$33,Index_Team!$E$2:$E$33},2,FALSE),R482))</f>
        <v/>
      </c>
      <c r="S483" s="18" t="str">
        <f t="shared" ref="S483:T483" si="492">if($F483="","",if($F483&lt;&gt;$F482,0,V482))</f>
        <v/>
      </c>
      <c r="T483" s="18" t="str">
        <f t="shared" si="492"/>
        <v/>
      </c>
      <c r="U483" s="18" t="str">
        <f t="shared" si="5"/>
        <v/>
      </c>
      <c r="V483" s="18" t="str">
        <f t="shared" si="6"/>
        <v/>
      </c>
      <c r="W483" s="18" t="str">
        <f t="shared" si="7"/>
        <v/>
      </c>
      <c r="X483" s="18" t="str">
        <f t="shared" si="8"/>
        <v/>
      </c>
      <c r="Y483" s="18" t="str">
        <f t="shared" si="9"/>
        <v/>
      </c>
      <c r="Z483" s="18" t="str">
        <f>IFERROR(__xludf.DUMMYFUNCTION("if($F483="""","""",count(filter($S$2:$S888,$S$2:$S888=$S483,$T$2:$T888=$T483,$V$2:$V888=$V483,$W$2:$W888=$W483)))"),"")</f>
        <v/>
      </c>
      <c r="AA483" s="18" t="str">
        <f>IFERROR(__xludf.DUMMYFUNCTION("if($F483="""","""",1+Z483-count(filter($S483:$S888,$S483:$S888=$S483,$T483:$T888=$T483,$V483:$V888=$V483,$W483:$W888=$W483)))"),"")</f>
        <v/>
      </c>
      <c r="AB483" s="18" t="str">
        <f>IFERROR(__xludf.DUMMYFUNCTION("if($F483="""","""",count(filter($S$2:$S888,$S$2:$S888=$S483,$T$2:$T888=$T483,$V$2:$V888=$V483,$W$2:$W888=$W483,$Q$2:$Q888=$Q483)))"),"")</f>
        <v/>
      </c>
      <c r="AC483" s="18" t="str">
        <f>IFERROR(__xludf.DUMMYFUNCTION("if($F483="""","""",1+AB483-count(filter($S483:$S888,$S483:$S888=$S483,$T483:$T888=$T483,$V483:$V888=$V483,$W483:$W888=$W483,$Q483:$Q888=$Q483)))"),"")</f>
        <v/>
      </c>
      <c r="AD483" s="18" t="str">
        <f>IFERROR(__xludf.DUMMYFUNCTION("if($F483="""","""",count(filter($S$2:$S888,$S$2:$S888=$S483,$T$2:$T888=$T483,$V$2:$V888=$V483,$W$2:$W888=$W483,$R$2:$R888=$R483)))"),"")</f>
        <v/>
      </c>
      <c r="AE483" s="18" t="str">
        <f>IFERROR(__xludf.DUMMYFUNCTION("if($F483="""","""",1+AD483-count(filter($S483:$S888,$S483:$S888=$S483,$T483:$T888=$T483,$V483:$V888=$V483,$W483:$W888=$W483,$R483:$R888=$R483)))"),"")</f>
        <v/>
      </c>
      <c r="AF483" s="18" t="str">
        <f t="shared" si="10"/>
        <v/>
      </c>
      <c r="AG483" s="18"/>
      <c r="AH483" s="18" t="str">
        <f t="shared" si="12"/>
        <v/>
      </c>
    </row>
    <row r="484">
      <c r="A484" s="29"/>
      <c r="B484" s="29"/>
      <c r="C484" s="29"/>
      <c r="D484" s="37"/>
      <c r="E484" s="29"/>
      <c r="F484" s="32"/>
      <c r="G484" s="32"/>
      <c r="H484" s="38"/>
      <c r="I484" s="32"/>
      <c r="J484" s="38"/>
      <c r="K484" s="32"/>
      <c r="L484" s="31"/>
      <c r="M484" s="38"/>
      <c r="N484" s="31"/>
      <c r="O484" s="18" t="str">
        <f t="shared" si="2"/>
        <v/>
      </c>
      <c r="P484" s="18" t="str">
        <f t="shared" si="3"/>
        <v/>
      </c>
      <c r="Q484" s="18" t="str">
        <f t="array" ref="Q484">if($F484="","",if($F484&lt;&gt;$F483,VLOOKUP($F484,{Index_Team!$A$2:$A$33,Index_Team!$D$2:$D$33},2,FALSE),Q483))</f>
        <v/>
      </c>
      <c r="R484" s="18" t="str">
        <f t="array" ref="R484">if($F484="","",if($F484&lt;&gt;$F483,VLOOKUP($F484,{Index_Team!$A$2:$A$33,Index_Team!$E$2:$E$33},2,FALSE),R483))</f>
        <v/>
      </c>
      <c r="S484" s="18" t="str">
        <f t="shared" ref="S484:T484" si="493">if($F484="","",if($F484&lt;&gt;$F483,0,V483))</f>
        <v/>
      </c>
      <c r="T484" s="18" t="str">
        <f t="shared" si="493"/>
        <v/>
      </c>
      <c r="U484" s="18" t="str">
        <f t="shared" si="5"/>
        <v/>
      </c>
      <c r="V484" s="18" t="str">
        <f t="shared" si="6"/>
        <v/>
      </c>
      <c r="W484" s="18" t="str">
        <f t="shared" si="7"/>
        <v/>
      </c>
      <c r="X484" s="18" t="str">
        <f t="shared" si="8"/>
        <v/>
      </c>
      <c r="Y484" s="18" t="str">
        <f t="shared" si="9"/>
        <v/>
      </c>
      <c r="Z484" s="18" t="str">
        <f>IFERROR(__xludf.DUMMYFUNCTION("if($F484="""","""",count(filter($S$2:$S888,$S$2:$S888=$S484,$T$2:$T888=$T484,$V$2:$V888=$V484,$W$2:$W888=$W484)))"),"")</f>
        <v/>
      </c>
      <c r="AA484" s="18" t="str">
        <f>IFERROR(__xludf.DUMMYFUNCTION("if($F484="""","""",1+Z484-count(filter($S484:$S888,$S484:$S888=$S484,$T484:$T888=$T484,$V484:$V888=$V484,$W484:$W888=$W484)))"),"")</f>
        <v/>
      </c>
      <c r="AB484" s="18" t="str">
        <f>IFERROR(__xludf.DUMMYFUNCTION("if($F484="""","""",count(filter($S$2:$S888,$S$2:$S888=$S484,$T$2:$T888=$T484,$V$2:$V888=$V484,$W$2:$W888=$W484,$Q$2:$Q888=$Q484)))"),"")</f>
        <v/>
      </c>
      <c r="AC484" s="18" t="str">
        <f>IFERROR(__xludf.DUMMYFUNCTION("if($F484="""","""",1+AB484-count(filter($S484:$S888,$S484:$S888=$S484,$T484:$T888=$T484,$V484:$V888=$V484,$W484:$W888=$W484,$Q484:$Q888=$Q484)))"),"")</f>
        <v/>
      </c>
      <c r="AD484" s="18" t="str">
        <f>IFERROR(__xludf.DUMMYFUNCTION("if($F484="""","""",count(filter($S$2:$S888,$S$2:$S888=$S484,$T$2:$T888=$T484,$V$2:$V888=$V484,$W$2:$W888=$W484,$R$2:$R888=$R484)))"),"")</f>
        <v/>
      </c>
      <c r="AE484" s="18" t="str">
        <f>IFERROR(__xludf.DUMMYFUNCTION("if($F484="""","""",1+AD484-count(filter($S484:$S888,$S484:$S888=$S484,$T484:$T888=$T484,$V484:$V888=$V484,$W484:$W888=$W484,$R484:$R888=$R484)))"),"")</f>
        <v/>
      </c>
      <c r="AF484" s="18" t="str">
        <f t="shared" si="10"/>
        <v/>
      </c>
      <c r="AG484" s="18"/>
      <c r="AH484" s="18" t="str">
        <f t="shared" si="12"/>
        <v/>
      </c>
    </row>
    <row r="485">
      <c r="A485" s="29"/>
      <c r="B485" s="29"/>
      <c r="C485" s="29"/>
      <c r="D485" s="37"/>
      <c r="E485" s="29"/>
      <c r="F485" s="32"/>
      <c r="G485" s="32"/>
      <c r="H485" s="38"/>
      <c r="I485" s="32"/>
      <c r="J485" s="38"/>
      <c r="K485" s="32"/>
      <c r="L485" s="31"/>
      <c r="M485" s="38"/>
      <c r="N485" s="31"/>
      <c r="O485" s="18" t="str">
        <f t="shared" si="2"/>
        <v/>
      </c>
      <c r="P485" s="18" t="str">
        <f t="shared" si="3"/>
        <v/>
      </c>
      <c r="Q485" s="18" t="str">
        <f t="array" ref="Q485">if($F485="","",if($F485&lt;&gt;$F484,VLOOKUP($F485,{Index_Team!$A$2:$A$33,Index_Team!$D$2:$D$33},2,FALSE),Q484))</f>
        <v/>
      </c>
      <c r="R485" s="18" t="str">
        <f t="array" ref="R485">if($F485="","",if($F485&lt;&gt;$F484,VLOOKUP($F485,{Index_Team!$A$2:$A$33,Index_Team!$E$2:$E$33},2,FALSE),R484))</f>
        <v/>
      </c>
      <c r="S485" s="18" t="str">
        <f t="shared" ref="S485:T485" si="494">if($F485="","",if($F485&lt;&gt;$F484,0,V484))</f>
        <v/>
      </c>
      <c r="T485" s="18" t="str">
        <f t="shared" si="494"/>
        <v/>
      </c>
      <c r="U485" s="18" t="str">
        <f t="shared" si="5"/>
        <v/>
      </c>
      <c r="V485" s="18" t="str">
        <f t="shared" si="6"/>
        <v/>
      </c>
      <c r="W485" s="18" t="str">
        <f t="shared" si="7"/>
        <v/>
      </c>
      <c r="X485" s="18" t="str">
        <f t="shared" si="8"/>
        <v/>
      </c>
      <c r="Y485" s="18" t="str">
        <f t="shared" si="9"/>
        <v/>
      </c>
      <c r="Z485" s="18" t="str">
        <f>IFERROR(__xludf.DUMMYFUNCTION("if($F485="""","""",count(filter($S$2:$S888,$S$2:$S888=$S485,$T$2:$T888=$T485,$V$2:$V888=$V485,$W$2:$W888=$W485)))"),"")</f>
        <v/>
      </c>
      <c r="AA485" s="18" t="str">
        <f>IFERROR(__xludf.DUMMYFUNCTION("if($F485="""","""",1+Z485-count(filter($S485:$S888,$S485:$S888=$S485,$T485:$T888=$T485,$V485:$V888=$V485,$W485:$W888=$W485)))"),"")</f>
        <v/>
      </c>
      <c r="AB485" s="18" t="str">
        <f>IFERROR(__xludf.DUMMYFUNCTION("if($F485="""","""",count(filter($S$2:$S888,$S$2:$S888=$S485,$T$2:$T888=$T485,$V$2:$V888=$V485,$W$2:$W888=$W485,$Q$2:$Q888=$Q485)))"),"")</f>
        <v/>
      </c>
      <c r="AC485" s="18" t="str">
        <f>IFERROR(__xludf.DUMMYFUNCTION("if($F485="""","""",1+AB485-count(filter($S485:$S888,$S485:$S888=$S485,$T485:$T888=$T485,$V485:$V888=$V485,$W485:$W888=$W485,$Q485:$Q888=$Q485)))"),"")</f>
        <v/>
      </c>
      <c r="AD485" s="18" t="str">
        <f>IFERROR(__xludf.DUMMYFUNCTION("if($F485="""","""",count(filter($S$2:$S888,$S$2:$S888=$S485,$T$2:$T888=$T485,$V$2:$V888=$V485,$W$2:$W888=$W485,$R$2:$R888=$R485)))"),"")</f>
        <v/>
      </c>
      <c r="AE485" s="18" t="str">
        <f>IFERROR(__xludf.DUMMYFUNCTION("if($F485="""","""",1+AD485-count(filter($S485:$S888,$S485:$S888=$S485,$T485:$T888=$T485,$V485:$V888=$V485,$W485:$W888=$W485,$R485:$R888=$R485)))"),"")</f>
        <v/>
      </c>
      <c r="AF485" s="18" t="str">
        <f t="shared" si="10"/>
        <v/>
      </c>
      <c r="AG485" s="18"/>
      <c r="AH485" s="18" t="str">
        <f t="shared" si="12"/>
        <v/>
      </c>
    </row>
    <row r="486">
      <c r="A486" s="29"/>
      <c r="B486" s="29"/>
      <c r="C486" s="29"/>
      <c r="D486" s="37"/>
      <c r="E486" s="29"/>
      <c r="F486" s="32"/>
      <c r="G486" s="32"/>
      <c r="H486" s="38"/>
      <c r="I486" s="32"/>
      <c r="J486" s="38"/>
      <c r="K486" s="32"/>
      <c r="L486" s="31"/>
      <c r="M486" s="38"/>
      <c r="N486" s="31"/>
      <c r="O486" s="18" t="str">
        <f t="shared" si="2"/>
        <v/>
      </c>
      <c r="P486" s="18" t="str">
        <f t="shared" si="3"/>
        <v/>
      </c>
      <c r="Q486" s="18" t="str">
        <f t="array" ref="Q486">if($F486="","",if($F486&lt;&gt;$F485,VLOOKUP($F486,{Index_Team!$A$2:$A$33,Index_Team!$D$2:$D$33},2,FALSE),Q485))</f>
        <v/>
      </c>
      <c r="R486" s="18" t="str">
        <f t="array" ref="R486">if($F486="","",if($F486&lt;&gt;$F485,VLOOKUP($F486,{Index_Team!$A$2:$A$33,Index_Team!$E$2:$E$33},2,FALSE),R485))</f>
        <v/>
      </c>
      <c r="S486" s="18" t="str">
        <f t="shared" ref="S486:T486" si="495">if($F486="","",if($F486&lt;&gt;$F485,0,V485))</f>
        <v/>
      </c>
      <c r="T486" s="18" t="str">
        <f t="shared" si="495"/>
        <v/>
      </c>
      <c r="U486" s="18" t="str">
        <f t="shared" si="5"/>
        <v/>
      </c>
      <c r="V486" s="18" t="str">
        <f t="shared" si="6"/>
        <v/>
      </c>
      <c r="W486" s="18" t="str">
        <f t="shared" si="7"/>
        <v/>
      </c>
      <c r="X486" s="18" t="str">
        <f t="shared" si="8"/>
        <v/>
      </c>
      <c r="Y486" s="18" t="str">
        <f t="shared" si="9"/>
        <v/>
      </c>
      <c r="Z486" s="18" t="str">
        <f>IFERROR(__xludf.DUMMYFUNCTION("if($F486="""","""",count(filter($S$2:$S888,$S$2:$S888=$S486,$T$2:$T888=$T486,$V$2:$V888=$V486,$W$2:$W888=$W486)))"),"")</f>
        <v/>
      </c>
      <c r="AA486" s="18" t="str">
        <f>IFERROR(__xludf.DUMMYFUNCTION("if($F486="""","""",1+Z486-count(filter($S486:$S888,$S486:$S888=$S486,$T486:$T888=$T486,$V486:$V888=$V486,$W486:$W888=$W486)))"),"")</f>
        <v/>
      </c>
      <c r="AB486" s="18" t="str">
        <f>IFERROR(__xludf.DUMMYFUNCTION("if($F486="""","""",count(filter($S$2:$S888,$S$2:$S888=$S486,$T$2:$T888=$T486,$V$2:$V888=$V486,$W$2:$W888=$W486,$Q$2:$Q888=$Q486)))"),"")</f>
        <v/>
      </c>
      <c r="AC486" s="18" t="str">
        <f>IFERROR(__xludf.DUMMYFUNCTION("if($F486="""","""",1+AB486-count(filter($S486:$S888,$S486:$S888=$S486,$T486:$T888=$T486,$V486:$V888=$V486,$W486:$W888=$W486,$Q486:$Q888=$Q486)))"),"")</f>
        <v/>
      </c>
      <c r="AD486" s="18" t="str">
        <f>IFERROR(__xludf.DUMMYFUNCTION("if($F486="""","""",count(filter($S$2:$S888,$S$2:$S888=$S486,$T$2:$T888=$T486,$V$2:$V888=$V486,$W$2:$W888=$W486,$R$2:$R888=$R486)))"),"")</f>
        <v/>
      </c>
      <c r="AE486" s="18" t="str">
        <f>IFERROR(__xludf.DUMMYFUNCTION("if($F486="""","""",1+AD486-count(filter($S486:$S888,$S486:$S888=$S486,$T486:$T888=$T486,$V486:$V888=$V486,$W486:$W888=$W486,$R486:$R888=$R486)))"),"")</f>
        <v/>
      </c>
      <c r="AF486" s="18" t="str">
        <f t="shared" si="10"/>
        <v/>
      </c>
      <c r="AG486" s="18"/>
      <c r="AH486" s="18" t="str">
        <f t="shared" si="12"/>
        <v/>
      </c>
    </row>
    <row r="487">
      <c r="A487" s="29"/>
      <c r="B487" s="29"/>
      <c r="C487" s="29"/>
      <c r="D487" s="37"/>
      <c r="E487" s="29"/>
      <c r="F487" s="32"/>
      <c r="G487" s="32"/>
      <c r="H487" s="38"/>
      <c r="I487" s="32"/>
      <c r="J487" s="38"/>
      <c r="K487" s="32"/>
      <c r="L487" s="31"/>
      <c r="M487" s="38"/>
      <c r="N487" s="31"/>
      <c r="O487" s="18" t="str">
        <f t="shared" si="2"/>
        <v/>
      </c>
      <c r="P487" s="18" t="str">
        <f t="shared" si="3"/>
        <v/>
      </c>
      <c r="Q487" s="18" t="str">
        <f t="array" ref="Q487">if($F487="","",if($F487&lt;&gt;$F486,VLOOKUP($F487,{Index_Team!$A$2:$A$33,Index_Team!$D$2:$D$33},2,FALSE),Q486))</f>
        <v/>
      </c>
      <c r="R487" s="18" t="str">
        <f t="array" ref="R487">if($F487="","",if($F487&lt;&gt;$F486,VLOOKUP($F487,{Index_Team!$A$2:$A$33,Index_Team!$E$2:$E$33},2,FALSE),R486))</f>
        <v/>
      </c>
      <c r="S487" s="18" t="str">
        <f t="shared" ref="S487:T487" si="496">if($F487="","",if($F487&lt;&gt;$F486,0,V486))</f>
        <v/>
      </c>
      <c r="T487" s="18" t="str">
        <f t="shared" si="496"/>
        <v/>
      </c>
      <c r="U487" s="18" t="str">
        <f t="shared" si="5"/>
        <v/>
      </c>
      <c r="V487" s="18" t="str">
        <f t="shared" si="6"/>
        <v/>
      </c>
      <c r="W487" s="18" t="str">
        <f t="shared" si="7"/>
        <v/>
      </c>
      <c r="X487" s="18" t="str">
        <f t="shared" si="8"/>
        <v/>
      </c>
      <c r="Y487" s="18" t="str">
        <f t="shared" si="9"/>
        <v/>
      </c>
      <c r="Z487" s="18" t="str">
        <f>IFERROR(__xludf.DUMMYFUNCTION("if($F487="""","""",count(filter($S$2:$S888,$S$2:$S888=$S487,$T$2:$T888=$T487,$V$2:$V888=$V487,$W$2:$W888=$W487)))"),"")</f>
        <v/>
      </c>
      <c r="AA487" s="18" t="str">
        <f>IFERROR(__xludf.DUMMYFUNCTION("if($F487="""","""",1+Z487-count(filter($S487:$S888,$S487:$S888=$S487,$T487:$T888=$T487,$V487:$V888=$V487,$W487:$W888=$W487)))"),"")</f>
        <v/>
      </c>
      <c r="AB487" s="18" t="str">
        <f>IFERROR(__xludf.DUMMYFUNCTION("if($F487="""","""",count(filter($S$2:$S888,$S$2:$S888=$S487,$T$2:$T888=$T487,$V$2:$V888=$V487,$W$2:$W888=$W487,$Q$2:$Q888=$Q487)))"),"")</f>
        <v/>
      </c>
      <c r="AC487" s="18" t="str">
        <f>IFERROR(__xludf.DUMMYFUNCTION("if($F487="""","""",1+AB487-count(filter($S487:$S888,$S487:$S888=$S487,$T487:$T888=$T487,$V487:$V888=$V487,$W487:$W888=$W487,$Q487:$Q888=$Q487)))"),"")</f>
        <v/>
      </c>
      <c r="AD487" s="18" t="str">
        <f>IFERROR(__xludf.DUMMYFUNCTION("if($F487="""","""",count(filter($S$2:$S888,$S$2:$S888=$S487,$T$2:$T888=$T487,$V$2:$V888=$V487,$W$2:$W888=$W487,$R$2:$R888=$R487)))"),"")</f>
        <v/>
      </c>
      <c r="AE487" s="18" t="str">
        <f>IFERROR(__xludf.DUMMYFUNCTION("if($F487="""","""",1+AD487-count(filter($S487:$S888,$S487:$S888=$S487,$T487:$T888=$T487,$V487:$V888=$V487,$W487:$W888=$W487,$R487:$R888=$R487)))"),"")</f>
        <v/>
      </c>
      <c r="AF487" s="18" t="str">
        <f t="shared" si="10"/>
        <v/>
      </c>
      <c r="AG487" s="18"/>
      <c r="AH487" s="18" t="str">
        <f t="shared" si="12"/>
        <v/>
      </c>
    </row>
    <row r="488">
      <c r="A488" s="29"/>
      <c r="B488" s="29"/>
      <c r="C488" s="29"/>
      <c r="D488" s="37"/>
      <c r="E488" s="29"/>
      <c r="F488" s="32"/>
      <c r="G488" s="32"/>
      <c r="H488" s="38"/>
      <c r="I488" s="32"/>
      <c r="J488" s="38"/>
      <c r="K488" s="32"/>
      <c r="L488" s="31"/>
      <c r="M488" s="38"/>
      <c r="N488" s="31"/>
      <c r="O488" s="18" t="str">
        <f t="shared" si="2"/>
        <v/>
      </c>
      <c r="P488" s="18" t="str">
        <f t="shared" si="3"/>
        <v/>
      </c>
      <c r="Q488" s="18" t="str">
        <f t="array" ref="Q488">if($F488="","",if($F488&lt;&gt;$F487,VLOOKUP($F488,{Index_Team!$A$2:$A$33,Index_Team!$D$2:$D$33},2,FALSE),Q487))</f>
        <v/>
      </c>
      <c r="R488" s="18" t="str">
        <f t="array" ref="R488">if($F488="","",if($F488&lt;&gt;$F487,VLOOKUP($F488,{Index_Team!$A$2:$A$33,Index_Team!$E$2:$E$33},2,FALSE),R487))</f>
        <v/>
      </c>
      <c r="S488" s="18" t="str">
        <f t="shared" ref="S488:T488" si="497">if($F488="","",if($F488&lt;&gt;$F487,0,V487))</f>
        <v/>
      </c>
      <c r="T488" s="18" t="str">
        <f t="shared" si="497"/>
        <v/>
      </c>
      <c r="U488" s="18" t="str">
        <f t="shared" si="5"/>
        <v/>
      </c>
      <c r="V488" s="18" t="str">
        <f t="shared" si="6"/>
        <v/>
      </c>
      <c r="W488" s="18" t="str">
        <f t="shared" si="7"/>
        <v/>
      </c>
      <c r="X488" s="18" t="str">
        <f t="shared" si="8"/>
        <v/>
      </c>
      <c r="Y488" s="18" t="str">
        <f t="shared" si="9"/>
        <v/>
      </c>
      <c r="Z488" s="18" t="str">
        <f>IFERROR(__xludf.DUMMYFUNCTION("if($F488="""","""",count(filter($S$2:$S888,$S$2:$S888=$S488,$T$2:$T888=$T488,$V$2:$V888=$V488,$W$2:$W888=$W488)))"),"")</f>
        <v/>
      </c>
      <c r="AA488" s="18" t="str">
        <f>IFERROR(__xludf.DUMMYFUNCTION("if($F488="""","""",1+Z488-count(filter($S488:$S888,$S488:$S888=$S488,$T488:$T888=$T488,$V488:$V888=$V488,$W488:$W888=$W488)))"),"")</f>
        <v/>
      </c>
      <c r="AB488" s="18" t="str">
        <f>IFERROR(__xludf.DUMMYFUNCTION("if($F488="""","""",count(filter($S$2:$S888,$S$2:$S888=$S488,$T$2:$T888=$T488,$V$2:$V888=$V488,$W$2:$W888=$W488,$Q$2:$Q888=$Q488)))"),"")</f>
        <v/>
      </c>
      <c r="AC488" s="18" t="str">
        <f>IFERROR(__xludf.DUMMYFUNCTION("if($F488="""","""",1+AB488-count(filter($S488:$S888,$S488:$S888=$S488,$T488:$T888=$T488,$V488:$V888=$V488,$W488:$W888=$W488,$Q488:$Q888=$Q488)))"),"")</f>
        <v/>
      </c>
      <c r="AD488" s="18" t="str">
        <f>IFERROR(__xludf.DUMMYFUNCTION("if($F488="""","""",count(filter($S$2:$S888,$S$2:$S888=$S488,$T$2:$T888=$T488,$V$2:$V888=$V488,$W$2:$W888=$W488,$R$2:$R888=$R488)))"),"")</f>
        <v/>
      </c>
      <c r="AE488" s="18" t="str">
        <f>IFERROR(__xludf.DUMMYFUNCTION("if($F488="""","""",1+AD488-count(filter($S488:$S888,$S488:$S888=$S488,$T488:$T888=$T488,$V488:$V888=$V488,$W488:$W888=$W488,$R488:$R888=$R488)))"),"")</f>
        <v/>
      </c>
      <c r="AF488" s="18" t="str">
        <f t="shared" si="10"/>
        <v/>
      </c>
      <c r="AG488" s="18"/>
      <c r="AH488" s="18" t="str">
        <f t="shared" si="12"/>
        <v/>
      </c>
    </row>
    <row r="489">
      <c r="A489" s="29"/>
      <c r="B489" s="29"/>
      <c r="C489" s="29"/>
      <c r="D489" s="37"/>
      <c r="E489" s="29"/>
      <c r="F489" s="32"/>
      <c r="G489" s="32"/>
      <c r="H489" s="38"/>
      <c r="I489" s="32"/>
      <c r="J489" s="38"/>
      <c r="K489" s="32"/>
      <c r="L489" s="31"/>
      <c r="M489" s="38"/>
      <c r="N489" s="31"/>
      <c r="O489" s="18" t="str">
        <f t="shared" si="2"/>
        <v/>
      </c>
      <c r="P489" s="18" t="str">
        <f t="shared" si="3"/>
        <v/>
      </c>
      <c r="Q489" s="18" t="str">
        <f t="array" ref="Q489">if($F489="","",if($F489&lt;&gt;$F488,VLOOKUP($F489,{Index_Team!$A$2:$A$33,Index_Team!$D$2:$D$33},2,FALSE),Q488))</f>
        <v/>
      </c>
      <c r="R489" s="18" t="str">
        <f t="array" ref="R489">if($F489="","",if($F489&lt;&gt;$F488,VLOOKUP($F489,{Index_Team!$A$2:$A$33,Index_Team!$E$2:$E$33},2,FALSE),R488))</f>
        <v/>
      </c>
      <c r="S489" s="18" t="str">
        <f t="shared" ref="S489:T489" si="498">if($F489="","",if($F489&lt;&gt;$F488,0,V488))</f>
        <v/>
      </c>
      <c r="T489" s="18" t="str">
        <f t="shared" si="498"/>
        <v/>
      </c>
      <c r="U489" s="18" t="str">
        <f t="shared" si="5"/>
        <v/>
      </c>
      <c r="V489" s="18" t="str">
        <f t="shared" si="6"/>
        <v/>
      </c>
      <c r="W489" s="18" t="str">
        <f t="shared" si="7"/>
        <v/>
      </c>
      <c r="X489" s="18" t="str">
        <f t="shared" si="8"/>
        <v/>
      </c>
      <c r="Y489" s="18" t="str">
        <f t="shared" si="9"/>
        <v/>
      </c>
      <c r="Z489" s="18" t="str">
        <f>IFERROR(__xludf.DUMMYFUNCTION("if($F489="""","""",count(filter($S$2:$S888,$S$2:$S888=$S489,$T$2:$T888=$T489,$V$2:$V888=$V489,$W$2:$W888=$W489)))"),"")</f>
        <v/>
      </c>
      <c r="AA489" s="18" t="str">
        <f>IFERROR(__xludf.DUMMYFUNCTION("if($F489="""","""",1+Z489-count(filter($S489:$S888,$S489:$S888=$S489,$T489:$T888=$T489,$V489:$V888=$V489,$W489:$W888=$W489)))"),"")</f>
        <v/>
      </c>
      <c r="AB489" s="18" t="str">
        <f>IFERROR(__xludf.DUMMYFUNCTION("if($F489="""","""",count(filter($S$2:$S888,$S$2:$S888=$S489,$T$2:$T888=$T489,$V$2:$V888=$V489,$W$2:$W888=$W489,$Q$2:$Q888=$Q489)))"),"")</f>
        <v/>
      </c>
      <c r="AC489" s="18" t="str">
        <f>IFERROR(__xludf.DUMMYFUNCTION("if($F489="""","""",1+AB489-count(filter($S489:$S888,$S489:$S888=$S489,$T489:$T888=$T489,$V489:$V888=$V489,$W489:$W888=$W489,$Q489:$Q888=$Q489)))"),"")</f>
        <v/>
      </c>
      <c r="AD489" s="18" t="str">
        <f>IFERROR(__xludf.DUMMYFUNCTION("if($F489="""","""",count(filter($S$2:$S888,$S$2:$S888=$S489,$T$2:$T888=$T489,$V$2:$V888=$V489,$W$2:$W888=$W489,$R$2:$R888=$R489)))"),"")</f>
        <v/>
      </c>
      <c r="AE489" s="18" t="str">
        <f>IFERROR(__xludf.DUMMYFUNCTION("if($F489="""","""",1+AD489-count(filter($S489:$S888,$S489:$S888=$S489,$T489:$T888=$T489,$V489:$V888=$V489,$W489:$W888=$W489,$R489:$R888=$R489)))"),"")</f>
        <v/>
      </c>
      <c r="AF489" s="18" t="str">
        <f t="shared" si="10"/>
        <v/>
      </c>
      <c r="AG489" s="18"/>
      <c r="AH489" s="18" t="str">
        <f t="shared" si="12"/>
        <v/>
      </c>
    </row>
    <row r="490">
      <c r="A490" s="29"/>
      <c r="B490" s="29"/>
      <c r="C490" s="29"/>
      <c r="D490" s="37"/>
      <c r="E490" s="29"/>
      <c r="F490" s="32"/>
      <c r="G490" s="32"/>
      <c r="H490" s="38"/>
      <c r="I490" s="32"/>
      <c r="J490" s="38"/>
      <c r="K490" s="32"/>
      <c r="L490" s="31"/>
      <c r="M490" s="38"/>
      <c r="N490" s="31"/>
      <c r="O490" s="18" t="str">
        <f t="shared" si="2"/>
        <v/>
      </c>
      <c r="P490" s="18" t="str">
        <f t="shared" si="3"/>
        <v/>
      </c>
      <c r="Q490" s="18" t="str">
        <f t="array" ref="Q490">if($F490="","",if($F490&lt;&gt;$F489,VLOOKUP($F490,{Index_Team!$A$2:$A$33,Index_Team!$D$2:$D$33},2,FALSE),Q489))</f>
        <v/>
      </c>
      <c r="R490" s="18" t="str">
        <f t="array" ref="R490">if($F490="","",if($F490&lt;&gt;$F489,VLOOKUP($F490,{Index_Team!$A$2:$A$33,Index_Team!$E$2:$E$33},2,FALSE),R489))</f>
        <v/>
      </c>
      <c r="S490" s="18" t="str">
        <f t="shared" ref="S490:T490" si="499">if($F490="","",if($F490&lt;&gt;$F489,0,V489))</f>
        <v/>
      </c>
      <c r="T490" s="18" t="str">
        <f t="shared" si="499"/>
        <v/>
      </c>
      <c r="U490" s="18" t="str">
        <f t="shared" si="5"/>
        <v/>
      </c>
      <c r="V490" s="18" t="str">
        <f t="shared" si="6"/>
        <v/>
      </c>
      <c r="W490" s="18" t="str">
        <f t="shared" si="7"/>
        <v/>
      </c>
      <c r="X490" s="18" t="str">
        <f t="shared" si="8"/>
        <v/>
      </c>
      <c r="Y490" s="18" t="str">
        <f t="shared" si="9"/>
        <v/>
      </c>
      <c r="Z490" s="18" t="str">
        <f>IFERROR(__xludf.DUMMYFUNCTION("if($F490="""","""",count(filter($S$2:$S888,$S$2:$S888=$S490,$T$2:$T888=$T490,$V$2:$V888=$V490,$W$2:$W888=$W490)))"),"")</f>
        <v/>
      </c>
      <c r="AA490" s="18" t="str">
        <f>IFERROR(__xludf.DUMMYFUNCTION("if($F490="""","""",1+Z490-count(filter($S490:$S888,$S490:$S888=$S490,$T490:$T888=$T490,$V490:$V888=$V490,$W490:$W888=$W490)))"),"")</f>
        <v/>
      </c>
      <c r="AB490" s="18" t="str">
        <f>IFERROR(__xludf.DUMMYFUNCTION("if($F490="""","""",count(filter($S$2:$S888,$S$2:$S888=$S490,$T$2:$T888=$T490,$V$2:$V888=$V490,$W$2:$W888=$W490,$Q$2:$Q888=$Q490)))"),"")</f>
        <v/>
      </c>
      <c r="AC490" s="18" t="str">
        <f>IFERROR(__xludf.DUMMYFUNCTION("if($F490="""","""",1+AB490-count(filter($S490:$S888,$S490:$S888=$S490,$T490:$T888=$T490,$V490:$V888=$V490,$W490:$W888=$W490,$Q490:$Q888=$Q490)))"),"")</f>
        <v/>
      </c>
      <c r="AD490" s="18" t="str">
        <f>IFERROR(__xludf.DUMMYFUNCTION("if($F490="""","""",count(filter($S$2:$S888,$S$2:$S888=$S490,$T$2:$T888=$T490,$V$2:$V888=$V490,$W$2:$W888=$W490,$R$2:$R888=$R490)))"),"")</f>
        <v/>
      </c>
      <c r="AE490" s="18" t="str">
        <f>IFERROR(__xludf.DUMMYFUNCTION("if($F490="""","""",1+AD490-count(filter($S490:$S888,$S490:$S888=$S490,$T490:$T888=$T490,$V490:$V888=$V490,$W490:$W888=$W490,$R490:$R888=$R490)))"),"")</f>
        <v/>
      </c>
      <c r="AF490" s="18" t="str">
        <f t="shared" si="10"/>
        <v/>
      </c>
      <c r="AG490" s="18"/>
      <c r="AH490" s="18" t="str">
        <f t="shared" si="12"/>
        <v/>
      </c>
    </row>
    <row r="491">
      <c r="A491" s="29"/>
      <c r="B491" s="29"/>
      <c r="C491" s="29"/>
      <c r="D491" s="37"/>
      <c r="E491" s="29"/>
      <c r="F491" s="32"/>
      <c r="G491" s="32"/>
      <c r="H491" s="38"/>
      <c r="I491" s="32"/>
      <c r="J491" s="38"/>
      <c r="K491" s="32"/>
      <c r="L491" s="31"/>
      <c r="M491" s="38"/>
      <c r="N491" s="31"/>
      <c r="O491" s="18" t="str">
        <f t="shared" si="2"/>
        <v/>
      </c>
      <c r="P491" s="18" t="str">
        <f t="shared" si="3"/>
        <v/>
      </c>
      <c r="Q491" s="18" t="str">
        <f t="array" ref="Q491">if($F491="","",if($F491&lt;&gt;$F490,VLOOKUP($F491,{Index_Team!$A$2:$A$33,Index_Team!$D$2:$D$33},2,FALSE),Q490))</f>
        <v/>
      </c>
      <c r="R491" s="18" t="str">
        <f t="array" ref="R491">if($F491="","",if($F491&lt;&gt;$F490,VLOOKUP($F491,{Index_Team!$A$2:$A$33,Index_Team!$E$2:$E$33},2,FALSE),R490))</f>
        <v/>
      </c>
      <c r="S491" s="18" t="str">
        <f t="shared" ref="S491:T491" si="500">if($F491="","",if($F491&lt;&gt;$F490,0,V490))</f>
        <v/>
      </c>
      <c r="T491" s="18" t="str">
        <f t="shared" si="500"/>
        <v/>
      </c>
      <c r="U491" s="18" t="str">
        <f t="shared" si="5"/>
        <v/>
      </c>
      <c r="V491" s="18" t="str">
        <f t="shared" si="6"/>
        <v/>
      </c>
      <c r="W491" s="18" t="str">
        <f t="shared" si="7"/>
        <v/>
      </c>
      <c r="X491" s="18" t="str">
        <f t="shared" si="8"/>
        <v/>
      </c>
      <c r="Y491" s="18" t="str">
        <f t="shared" si="9"/>
        <v/>
      </c>
      <c r="Z491" s="18" t="str">
        <f>IFERROR(__xludf.DUMMYFUNCTION("if($F491="""","""",count(filter($S$2:$S888,$S$2:$S888=$S491,$T$2:$T888=$T491,$V$2:$V888=$V491,$W$2:$W888=$W491)))"),"")</f>
        <v/>
      </c>
      <c r="AA491" s="18" t="str">
        <f>IFERROR(__xludf.DUMMYFUNCTION("if($F491="""","""",1+Z491-count(filter($S491:$S888,$S491:$S888=$S491,$T491:$T888=$T491,$V491:$V888=$V491,$W491:$W888=$W491)))"),"")</f>
        <v/>
      </c>
      <c r="AB491" s="18" t="str">
        <f>IFERROR(__xludf.DUMMYFUNCTION("if($F491="""","""",count(filter($S$2:$S888,$S$2:$S888=$S491,$T$2:$T888=$T491,$V$2:$V888=$V491,$W$2:$W888=$W491,$Q$2:$Q888=$Q491)))"),"")</f>
        <v/>
      </c>
      <c r="AC491" s="18" t="str">
        <f>IFERROR(__xludf.DUMMYFUNCTION("if($F491="""","""",1+AB491-count(filter($S491:$S888,$S491:$S888=$S491,$T491:$T888=$T491,$V491:$V888=$V491,$W491:$W888=$W491,$Q491:$Q888=$Q491)))"),"")</f>
        <v/>
      </c>
      <c r="AD491" s="18" t="str">
        <f>IFERROR(__xludf.DUMMYFUNCTION("if($F491="""","""",count(filter($S$2:$S888,$S$2:$S888=$S491,$T$2:$T888=$T491,$V$2:$V888=$V491,$W$2:$W888=$W491,$R$2:$R888=$R491)))"),"")</f>
        <v/>
      </c>
      <c r="AE491" s="18" t="str">
        <f>IFERROR(__xludf.DUMMYFUNCTION("if($F491="""","""",1+AD491-count(filter($S491:$S888,$S491:$S888=$S491,$T491:$T888=$T491,$V491:$V888=$V491,$W491:$W888=$W491,$R491:$R888=$R491)))"),"")</f>
        <v/>
      </c>
      <c r="AF491" s="18" t="str">
        <f t="shared" si="10"/>
        <v/>
      </c>
      <c r="AG491" s="18"/>
      <c r="AH491" s="18" t="str">
        <f t="shared" si="12"/>
        <v/>
      </c>
    </row>
    <row r="492">
      <c r="A492" s="29"/>
      <c r="B492" s="29"/>
      <c r="C492" s="29"/>
      <c r="D492" s="37"/>
      <c r="E492" s="29"/>
      <c r="F492" s="32"/>
      <c r="G492" s="32"/>
      <c r="H492" s="38"/>
      <c r="I492" s="32"/>
      <c r="J492" s="38"/>
      <c r="K492" s="32"/>
      <c r="L492" s="31"/>
      <c r="M492" s="38"/>
      <c r="N492" s="31"/>
      <c r="O492" s="18" t="str">
        <f t="shared" si="2"/>
        <v/>
      </c>
      <c r="P492" s="18" t="str">
        <f t="shared" si="3"/>
        <v/>
      </c>
      <c r="Q492" s="18" t="str">
        <f t="array" ref="Q492">if($F492="","",if($F492&lt;&gt;$F491,VLOOKUP($F492,{Index_Team!$A$2:$A$33,Index_Team!$D$2:$D$33},2,FALSE),Q491))</f>
        <v/>
      </c>
      <c r="R492" s="18" t="str">
        <f t="array" ref="R492">if($F492="","",if($F492&lt;&gt;$F491,VLOOKUP($F492,{Index_Team!$A$2:$A$33,Index_Team!$E$2:$E$33},2,FALSE),R491))</f>
        <v/>
      </c>
      <c r="S492" s="18" t="str">
        <f t="shared" ref="S492:T492" si="501">if($F492="","",if($F492&lt;&gt;$F491,0,V491))</f>
        <v/>
      </c>
      <c r="T492" s="18" t="str">
        <f t="shared" si="501"/>
        <v/>
      </c>
      <c r="U492" s="18" t="str">
        <f t="shared" si="5"/>
        <v/>
      </c>
      <c r="V492" s="18" t="str">
        <f t="shared" si="6"/>
        <v/>
      </c>
      <c r="W492" s="18" t="str">
        <f t="shared" si="7"/>
        <v/>
      </c>
      <c r="X492" s="18" t="str">
        <f t="shared" si="8"/>
        <v/>
      </c>
      <c r="Y492" s="18" t="str">
        <f t="shared" si="9"/>
        <v/>
      </c>
      <c r="Z492" s="18" t="str">
        <f>IFERROR(__xludf.DUMMYFUNCTION("if($F492="""","""",count(filter($S$2:$S888,$S$2:$S888=$S492,$T$2:$T888=$T492,$V$2:$V888=$V492,$W$2:$W888=$W492)))"),"")</f>
        <v/>
      </c>
      <c r="AA492" s="18" t="str">
        <f>IFERROR(__xludf.DUMMYFUNCTION("if($F492="""","""",1+Z492-count(filter($S492:$S888,$S492:$S888=$S492,$T492:$T888=$T492,$V492:$V888=$V492,$W492:$W888=$W492)))"),"")</f>
        <v/>
      </c>
      <c r="AB492" s="18" t="str">
        <f>IFERROR(__xludf.DUMMYFUNCTION("if($F492="""","""",count(filter($S$2:$S888,$S$2:$S888=$S492,$T$2:$T888=$T492,$V$2:$V888=$V492,$W$2:$W888=$W492,$Q$2:$Q888=$Q492)))"),"")</f>
        <v/>
      </c>
      <c r="AC492" s="18" t="str">
        <f>IFERROR(__xludf.DUMMYFUNCTION("if($F492="""","""",1+AB492-count(filter($S492:$S888,$S492:$S888=$S492,$T492:$T888=$T492,$V492:$V888=$V492,$W492:$W888=$W492,$Q492:$Q888=$Q492)))"),"")</f>
        <v/>
      </c>
      <c r="AD492" s="18" t="str">
        <f>IFERROR(__xludf.DUMMYFUNCTION("if($F492="""","""",count(filter($S$2:$S888,$S$2:$S888=$S492,$T$2:$T888=$T492,$V$2:$V888=$V492,$W$2:$W888=$W492,$R$2:$R888=$R492)))"),"")</f>
        <v/>
      </c>
      <c r="AE492" s="18" t="str">
        <f>IFERROR(__xludf.DUMMYFUNCTION("if($F492="""","""",1+AD492-count(filter($S492:$S888,$S492:$S888=$S492,$T492:$T888=$T492,$V492:$V888=$V492,$W492:$W888=$W492,$R492:$R888=$R492)))"),"")</f>
        <v/>
      </c>
      <c r="AF492" s="18" t="str">
        <f t="shared" si="10"/>
        <v/>
      </c>
      <c r="AG492" s="18"/>
      <c r="AH492" s="18" t="str">
        <f t="shared" si="12"/>
        <v/>
      </c>
    </row>
    <row r="493">
      <c r="A493" s="29"/>
      <c r="B493" s="29"/>
      <c r="C493" s="29"/>
      <c r="D493" s="37"/>
      <c r="E493" s="29"/>
      <c r="F493" s="32"/>
      <c r="G493" s="32"/>
      <c r="H493" s="38"/>
      <c r="I493" s="32"/>
      <c r="J493" s="38"/>
      <c r="K493" s="32"/>
      <c r="L493" s="31"/>
      <c r="M493" s="38"/>
      <c r="N493" s="31"/>
      <c r="O493" s="18" t="str">
        <f t="shared" si="2"/>
        <v/>
      </c>
      <c r="P493" s="18" t="str">
        <f t="shared" si="3"/>
        <v/>
      </c>
      <c r="Q493" s="18" t="str">
        <f t="array" ref="Q493">if($F493="","",if($F493&lt;&gt;$F492,VLOOKUP($F493,{Index_Team!$A$2:$A$33,Index_Team!$D$2:$D$33},2,FALSE),Q492))</f>
        <v/>
      </c>
      <c r="R493" s="18" t="str">
        <f t="array" ref="R493">if($F493="","",if($F493&lt;&gt;$F492,VLOOKUP($F493,{Index_Team!$A$2:$A$33,Index_Team!$E$2:$E$33},2,FALSE),R492))</f>
        <v/>
      </c>
      <c r="S493" s="18" t="str">
        <f t="shared" ref="S493:T493" si="502">if($F493="","",if($F493&lt;&gt;$F492,0,V492))</f>
        <v/>
      </c>
      <c r="T493" s="18" t="str">
        <f t="shared" si="502"/>
        <v/>
      </c>
      <c r="U493" s="18" t="str">
        <f t="shared" si="5"/>
        <v/>
      </c>
      <c r="V493" s="18" t="str">
        <f t="shared" si="6"/>
        <v/>
      </c>
      <c r="W493" s="18" t="str">
        <f t="shared" si="7"/>
        <v/>
      </c>
      <c r="X493" s="18" t="str">
        <f t="shared" si="8"/>
        <v/>
      </c>
      <c r="Y493" s="18" t="str">
        <f t="shared" si="9"/>
        <v/>
      </c>
      <c r="Z493" s="18" t="str">
        <f>IFERROR(__xludf.DUMMYFUNCTION("if($F493="""","""",count(filter($S$2:$S888,$S$2:$S888=$S493,$T$2:$T888=$T493,$V$2:$V888=$V493,$W$2:$W888=$W493)))"),"")</f>
        <v/>
      </c>
      <c r="AA493" s="18" t="str">
        <f>IFERROR(__xludf.DUMMYFUNCTION("if($F493="""","""",1+Z493-count(filter($S493:$S888,$S493:$S888=$S493,$T493:$T888=$T493,$V493:$V888=$V493,$W493:$W888=$W493)))"),"")</f>
        <v/>
      </c>
      <c r="AB493" s="18" t="str">
        <f>IFERROR(__xludf.DUMMYFUNCTION("if($F493="""","""",count(filter($S$2:$S888,$S$2:$S888=$S493,$T$2:$T888=$T493,$V$2:$V888=$V493,$W$2:$W888=$W493,$Q$2:$Q888=$Q493)))"),"")</f>
        <v/>
      </c>
      <c r="AC493" s="18" t="str">
        <f>IFERROR(__xludf.DUMMYFUNCTION("if($F493="""","""",1+AB493-count(filter($S493:$S888,$S493:$S888=$S493,$T493:$T888=$T493,$V493:$V888=$V493,$W493:$W888=$W493,$Q493:$Q888=$Q493)))"),"")</f>
        <v/>
      </c>
      <c r="AD493" s="18" t="str">
        <f>IFERROR(__xludf.DUMMYFUNCTION("if($F493="""","""",count(filter($S$2:$S888,$S$2:$S888=$S493,$T$2:$T888=$T493,$V$2:$V888=$V493,$W$2:$W888=$W493,$R$2:$R888=$R493)))"),"")</f>
        <v/>
      </c>
      <c r="AE493" s="18" t="str">
        <f>IFERROR(__xludf.DUMMYFUNCTION("if($F493="""","""",1+AD493-count(filter($S493:$S888,$S493:$S888=$S493,$T493:$T888=$T493,$V493:$V888=$V493,$W493:$W888=$W493,$R493:$R888=$R493)))"),"")</f>
        <v/>
      </c>
      <c r="AF493" s="18" t="str">
        <f t="shared" si="10"/>
        <v/>
      </c>
      <c r="AG493" s="18"/>
      <c r="AH493" s="18" t="str">
        <f t="shared" si="12"/>
        <v/>
      </c>
    </row>
    <row r="494">
      <c r="A494" s="29"/>
      <c r="B494" s="29"/>
      <c r="C494" s="29"/>
      <c r="D494" s="37"/>
      <c r="E494" s="29"/>
      <c r="F494" s="32"/>
      <c r="G494" s="32"/>
      <c r="H494" s="38"/>
      <c r="I494" s="32"/>
      <c r="J494" s="38"/>
      <c r="K494" s="32"/>
      <c r="L494" s="31"/>
      <c r="M494" s="38"/>
      <c r="N494" s="31"/>
      <c r="O494" s="18" t="str">
        <f t="shared" si="2"/>
        <v/>
      </c>
      <c r="P494" s="18" t="str">
        <f t="shared" si="3"/>
        <v/>
      </c>
      <c r="Q494" s="18" t="str">
        <f t="array" ref="Q494">if($F494="","",if($F494&lt;&gt;$F493,VLOOKUP($F494,{Index_Team!$A$2:$A$33,Index_Team!$D$2:$D$33},2,FALSE),Q493))</f>
        <v/>
      </c>
      <c r="R494" s="18" t="str">
        <f t="array" ref="R494">if($F494="","",if($F494&lt;&gt;$F493,VLOOKUP($F494,{Index_Team!$A$2:$A$33,Index_Team!$E$2:$E$33},2,FALSE),R493))</f>
        <v/>
      </c>
      <c r="S494" s="18" t="str">
        <f t="shared" ref="S494:T494" si="503">if($F494="","",if($F494&lt;&gt;$F493,0,V493))</f>
        <v/>
      </c>
      <c r="T494" s="18" t="str">
        <f t="shared" si="503"/>
        <v/>
      </c>
      <c r="U494" s="18" t="str">
        <f t="shared" si="5"/>
        <v/>
      </c>
      <c r="V494" s="18" t="str">
        <f t="shared" si="6"/>
        <v/>
      </c>
      <c r="W494" s="18" t="str">
        <f t="shared" si="7"/>
        <v/>
      </c>
      <c r="X494" s="18" t="str">
        <f t="shared" si="8"/>
        <v/>
      </c>
      <c r="Y494" s="18" t="str">
        <f t="shared" si="9"/>
        <v/>
      </c>
      <c r="Z494" s="18" t="str">
        <f>IFERROR(__xludf.DUMMYFUNCTION("if($F494="""","""",count(filter($S$2:$S888,$S$2:$S888=$S494,$T$2:$T888=$T494,$V$2:$V888=$V494,$W$2:$W888=$W494)))"),"")</f>
        <v/>
      </c>
      <c r="AA494" s="18" t="str">
        <f>IFERROR(__xludf.DUMMYFUNCTION("if($F494="""","""",1+Z494-count(filter($S494:$S888,$S494:$S888=$S494,$T494:$T888=$T494,$V494:$V888=$V494,$W494:$W888=$W494)))"),"")</f>
        <v/>
      </c>
      <c r="AB494" s="18" t="str">
        <f>IFERROR(__xludf.DUMMYFUNCTION("if($F494="""","""",count(filter($S$2:$S888,$S$2:$S888=$S494,$T$2:$T888=$T494,$V$2:$V888=$V494,$W$2:$W888=$W494,$Q$2:$Q888=$Q494)))"),"")</f>
        <v/>
      </c>
      <c r="AC494" s="18" t="str">
        <f>IFERROR(__xludf.DUMMYFUNCTION("if($F494="""","""",1+AB494-count(filter($S494:$S888,$S494:$S888=$S494,$T494:$T888=$T494,$V494:$V888=$V494,$W494:$W888=$W494,$Q494:$Q888=$Q494)))"),"")</f>
        <v/>
      </c>
      <c r="AD494" s="18" t="str">
        <f>IFERROR(__xludf.DUMMYFUNCTION("if($F494="""","""",count(filter($S$2:$S888,$S$2:$S888=$S494,$T$2:$T888=$T494,$V$2:$V888=$V494,$W$2:$W888=$W494,$R$2:$R888=$R494)))"),"")</f>
        <v/>
      </c>
      <c r="AE494" s="18" t="str">
        <f>IFERROR(__xludf.DUMMYFUNCTION("if($F494="""","""",1+AD494-count(filter($S494:$S888,$S494:$S888=$S494,$T494:$T888=$T494,$V494:$V888=$V494,$W494:$W888=$W494,$R494:$R888=$R494)))"),"")</f>
        <v/>
      </c>
      <c r="AF494" s="18" t="str">
        <f t="shared" si="10"/>
        <v/>
      </c>
      <c r="AG494" s="18"/>
      <c r="AH494" s="18" t="str">
        <f t="shared" si="12"/>
        <v/>
      </c>
    </row>
    <row r="495">
      <c r="A495" s="29"/>
      <c r="B495" s="29"/>
      <c r="C495" s="29"/>
      <c r="D495" s="37"/>
      <c r="E495" s="29"/>
      <c r="F495" s="32"/>
      <c r="G495" s="32"/>
      <c r="H495" s="38"/>
      <c r="I495" s="32"/>
      <c r="J495" s="38"/>
      <c r="K495" s="32"/>
      <c r="L495" s="31"/>
      <c r="M495" s="38"/>
      <c r="N495" s="31"/>
      <c r="O495" s="18" t="str">
        <f t="shared" si="2"/>
        <v/>
      </c>
      <c r="P495" s="18" t="str">
        <f t="shared" si="3"/>
        <v/>
      </c>
      <c r="Q495" s="18" t="str">
        <f t="array" ref="Q495">if($F495="","",if($F495&lt;&gt;$F494,VLOOKUP($F495,{Index_Team!$A$2:$A$33,Index_Team!$D$2:$D$33},2,FALSE),Q494))</f>
        <v/>
      </c>
      <c r="R495" s="18" t="str">
        <f t="array" ref="R495">if($F495="","",if($F495&lt;&gt;$F494,VLOOKUP($F495,{Index_Team!$A$2:$A$33,Index_Team!$E$2:$E$33},2,FALSE),R494))</f>
        <v/>
      </c>
      <c r="S495" s="18" t="str">
        <f t="shared" ref="S495:T495" si="504">if($F495="","",if($F495&lt;&gt;$F494,0,V494))</f>
        <v/>
      </c>
      <c r="T495" s="18" t="str">
        <f t="shared" si="504"/>
        <v/>
      </c>
      <c r="U495" s="18" t="str">
        <f t="shared" si="5"/>
        <v/>
      </c>
      <c r="V495" s="18" t="str">
        <f t="shared" si="6"/>
        <v/>
      </c>
      <c r="W495" s="18" t="str">
        <f t="shared" si="7"/>
        <v/>
      </c>
      <c r="X495" s="18" t="str">
        <f t="shared" si="8"/>
        <v/>
      </c>
      <c r="Y495" s="18" t="str">
        <f t="shared" si="9"/>
        <v/>
      </c>
      <c r="Z495" s="18" t="str">
        <f>IFERROR(__xludf.DUMMYFUNCTION("if($F495="""","""",count(filter($S$2:$S888,$S$2:$S888=$S495,$T$2:$T888=$T495,$V$2:$V888=$V495,$W$2:$W888=$W495)))"),"")</f>
        <v/>
      </c>
      <c r="AA495" s="18" t="str">
        <f>IFERROR(__xludf.DUMMYFUNCTION("if($F495="""","""",1+Z495-count(filter($S495:$S888,$S495:$S888=$S495,$T495:$T888=$T495,$V495:$V888=$V495,$W495:$W888=$W495)))"),"")</f>
        <v/>
      </c>
      <c r="AB495" s="18" t="str">
        <f>IFERROR(__xludf.DUMMYFUNCTION("if($F495="""","""",count(filter($S$2:$S888,$S$2:$S888=$S495,$T$2:$T888=$T495,$V$2:$V888=$V495,$W$2:$W888=$W495,$Q$2:$Q888=$Q495)))"),"")</f>
        <v/>
      </c>
      <c r="AC495" s="18" t="str">
        <f>IFERROR(__xludf.DUMMYFUNCTION("if($F495="""","""",1+AB495-count(filter($S495:$S888,$S495:$S888=$S495,$T495:$T888=$T495,$V495:$V888=$V495,$W495:$W888=$W495,$Q495:$Q888=$Q495)))"),"")</f>
        <v/>
      </c>
      <c r="AD495" s="18" t="str">
        <f>IFERROR(__xludf.DUMMYFUNCTION("if($F495="""","""",count(filter($S$2:$S888,$S$2:$S888=$S495,$T$2:$T888=$T495,$V$2:$V888=$V495,$W$2:$W888=$W495,$R$2:$R888=$R495)))"),"")</f>
        <v/>
      </c>
      <c r="AE495" s="18" t="str">
        <f>IFERROR(__xludf.DUMMYFUNCTION("if($F495="""","""",1+AD495-count(filter($S495:$S888,$S495:$S888=$S495,$T495:$T888=$T495,$V495:$V888=$V495,$W495:$W888=$W495,$R495:$R888=$R495)))"),"")</f>
        <v/>
      </c>
      <c r="AF495" s="18" t="str">
        <f t="shared" si="10"/>
        <v/>
      </c>
      <c r="AG495" s="18"/>
      <c r="AH495" s="18" t="str">
        <f t="shared" si="12"/>
        <v/>
      </c>
    </row>
    <row r="496">
      <c r="A496" s="29"/>
      <c r="B496" s="29"/>
      <c r="C496" s="29"/>
      <c r="D496" s="37"/>
      <c r="E496" s="29"/>
      <c r="F496" s="32"/>
      <c r="G496" s="32"/>
      <c r="H496" s="38"/>
      <c r="I496" s="32"/>
      <c r="J496" s="38"/>
      <c r="K496" s="32"/>
      <c r="L496" s="31"/>
      <c r="M496" s="38"/>
      <c r="N496" s="31"/>
      <c r="O496" s="18" t="str">
        <f t="shared" si="2"/>
        <v/>
      </c>
      <c r="P496" s="18" t="str">
        <f t="shared" si="3"/>
        <v/>
      </c>
      <c r="Q496" s="18" t="str">
        <f t="array" ref="Q496">if($F496="","",if($F496&lt;&gt;$F495,VLOOKUP($F496,{Index_Team!$A$2:$A$33,Index_Team!$D$2:$D$33},2,FALSE),Q495))</f>
        <v/>
      </c>
      <c r="R496" s="18" t="str">
        <f t="array" ref="R496">if($F496="","",if($F496&lt;&gt;$F495,VLOOKUP($F496,{Index_Team!$A$2:$A$33,Index_Team!$E$2:$E$33},2,FALSE),R495))</f>
        <v/>
      </c>
      <c r="S496" s="18" t="str">
        <f t="shared" ref="S496:T496" si="505">if($F496="","",if($F496&lt;&gt;$F495,0,V495))</f>
        <v/>
      </c>
      <c r="T496" s="18" t="str">
        <f t="shared" si="505"/>
        <v/>
      </c>
      <c r="U496" s="18" t="str">
        <f t="shared" si="5"/>
        <v/>
      </c>
      <c r="V496" s="18" t="str">
        <f t="shared" si="6"/>
        <v/>
      </c>
      <c r="W496" s="18" t="str">
        <f t="shared" si="7"/>
        <v/>
      </c>
      <c r="X496" s="18" t="str">
        <f t="shared" si="8"/>
        <v/>
      </c>
      <c r="Y496" s="18" t="str">
        <f t="shared" si="9"/>
        <v/>
      </c>
      <c r="Z496" s="18" t="str">
        <f>IFERROR(__xludf.DUMMYFUNCTION("if($F496="""","""",count(filter($S$2:$S888,$S$2:$S888=$S496,$T$2:$T888=$T496,$V$2:$V888=$V496,$W$2:$W888=$W496)))"),"")</f>
        <v/>
      </c>
      <c r="AA496" s="18" t="str">
        <f>IFERROR(__xludf.DUMMYFUNCTION("if($F496="""","""",1+Z496-count(filter($S496:$S888,$S496:$S888=$S496,$T496:$T888=$T496,$V496:$V888=$V496,$W496:$W888=$W496)))"),"")</f>
        <v/>
      </c>
      <c r="AB496" s="18" t="str">
        <f>IFERROR(__xludf.DUMMYFUNCTION("if($F496="""","""",count(filter($S$2:$S888,$S$2:$S888=$S496,$T$2:$T888=$T496,$V$2:$V888=$V496,$W$2:$W888=$W496,$Q$2:$Q888=$Q496)))"),"")</f>
        <v/>
      </c>
      <c r="AC496" s="18" t="str">
        <f>IFERROR(__xludf.DUMMYFUNCTION("if($F496="""","""",1+AB496-count(filter($S496:$S888,$S496:$S888=$S496,$T496:$T888=$T496,$V496:$V888=$V496,$W496:$W888=$W496,$Q496:$Q888=$Q496)))"),"")</f>
        <v/>
      </c>
      <c r="AD496" s="18" t="str">
        <f>IFERROR(__xludf.DUMMYFUNCTION("if($F496="""","""",count(filter($S$2:$S888,$S$2:$S888=$S496,$T$2:$T888=$T496,$V$2:$V888=$V496,$W$2:$W888=$W496,$R$2:$R888=$R496)))"),"")</f>
        <v/>
      </c>
      <c r="AE496" s="18" t="str">
        <f>IFERROR(__xludf.DUMMYFUNCTION("if($F496="""","""",1+AD496-count(filter($S496:$S888,$S496:$S888=$S496,$T496:$T888=$T496,$V496:$V888=$V496,$W496:$W888=$W496,$R496:$R888=$R496)))"),"")</f>
        <v/>
      </c>
      <c r="AF496" s="18" t="str">
        <f t="shared" si="10"/>
        <v/>
      </c>
      <c r="AG496" s="18"/>
      <c r="AH496" s="18" t="str">
        <f t="shared" si="12"/>
        <v/>
      </c>
    </row>
    <row r="497">
      <c r="A497" s="29"/>
      <c r="B497" s="29"/>
      <c r="C497" s="29"/>
      <c r="D497" s="37"/>
      <c r="E497" s="29"/>
      <c r="F497" s="32"/>
      <c r="G497" s="32"/>
      <c r="H497" s="38"/>
      <c r="I497" s="32"/>
      <c r="J497" s="38"/>
      <c r="K497" s="32"/>
      <c r="L497" s="31"/>
      <c r="M497" s="38"/>
      <c r="N497" s="31"/>
      <c r="O497" s="18" t="str">
        <f t="shared" si="2"/>
        <v/>
      </c>
      <c r="P497" s="18" t="str">
        <f t="shared" si="3"/>
        <v/>
      </c>
      <c r="Q497" s="18" t="str">
        <f t="array" ref="Q497">if($F497="","",if($F497&lt;&gt;$F496,VLOOKUP($F497,{Index_Team!$A$2:$A$33,Index_Team!$D$2:$D$33},2,FALSE),Q496))</f>
        <v/>
      </c>
      <c r="R497" s="18" t="str">
        <f t="array" ref="R497">if($F497="","",if($F497&lt;&gt;$F496,VLOOKUP($F497,{Index_Team!$A$2:$A$33,Index_Team!$E$2:$E$33},2,FALSE),R496))</f>
        <v/>
      </c>
      <c r="S497" s="18" t="str">
        <f t="shared" ref="S497:T497" si="506">if($F497="","",if($F497&lt;&gt;$F496,0,V496))</f>
        <v/>
      </c>
      <c r="T497" s="18" t="str">
        <f t="shared" si="506"/>
        <v/>
      </c>
      <c r="U497" s="18" t="str">
        <f t="shared" si="5"/>
        <v/>
      </c>
      <c r="V497" s="18" t="str">
        <f t="shared" si="6"/>
        <v/>
      </c>
      <c r="W497" s="18" t="str">
        <f t="shared" si="7"/>
        <v/>
      </c>
      <c r="X497" s="18" t="str">
        <f t="shared" si="8"/>
        <v/>
      </c>
      <c r="Y497" s="18" t="str">
        <f t="shared" si="9"/>
        <v/>
      </c>
      <c r="Z497" s="18" t="str">
        <f>IFERROR(__xludf.DUMMYFUNCTION("if($F497="""","""",count(filter($S$2:$S888,$S$2:$S888=$S497,$T$2:$T888=$T497,$V$2:$V888=$V497,$W$2:$W888=$W497)))"),"")</f>
        <v/>
      </c>
      <c r="AA497" s="18" t="str">
        <f>IFERROR(__xludf.DUMMYFUNCTION("if($F497="""","""",1+Z497-count(filter($S497:$S888,$S497:$S888=$S497,$T497:$T888=$T497,$V497:$V888=$V497,$W497:$W888=$W497)))"),"")</f>
        <v/>
      </c>
      <c r="AB497" s="18" t="str">
        <f>IFERROR(__xludf.DUMMYFUNCTION("if($F497="""","""",count(filter($S$2:$S888,$S$2:$S888=$S497,$T$2:$T888=$T497,$V$2:$V888=$V497,$W$2:$W888=$W497,$Q$2:$Q888=$Q497)))"),"")</f>
        <v/>
      </c>
      <c r="AC497" s="18" t="str">
        <f>IFERROR(__xludf.DUMMYFUNCTION("if($F497="""","""",1+AB497-count(filter($S497:$S888,$S497:$S888=$S497,$T497:$T888=$T497,$V497:$V888=$V497,$W497:$W888=$W497,$Q497:$Q888=$Q497)))"),"")</f>
        <v/>
      </c>
      <c r="AD497" s="18" t="str">
        <f>IFERROR(__xludf.DUMMYFUNCTION("if($F497="""","""",count(filter($S$2:$S888,$S$2:$S888=$S497,$T$2:$T888=$T497,$V$2:$V888=$V497,$W$2:$W888=$W497,$R$2:$R888=$R497)))"),"")</f>
        <v/>
      </c>
      <c r="AE497" s="18" t="str">
        <f>IFERROR(__xludf.DUMMYFUNCTION("if($F497="""","""",1+AD497-count(filter($S497:$S888,$S497:$S888=$S497,$T497:$T888=$T497,$V497:$V888=$V497,$W497:$W888=$W497,$R497:$R888=$R497)))"),"")</f>
        <v/>
      </c>
      <c r="AF497" s="18" t="str">
        <f t="shared" si="10"/>
        <v/>
      </c>
      <c r="AG497" s="18"/>
      <c r="AH497" s="18" t="str">
        <f t="shared" si="12"/>
        <v/>
      </c>
    </row>
    <row r="498">
      <c r="A498" s="29"/>
      <c r="B498" s="29"/>
      <c r="C498" s="29"/>
      <c r="D498" s="37"/>
      <c r="E498" s="29"/>
      <c r="F498" s="32"/>
      <c r="G498" s="32"/>
      <c r="H498" s="38"/>
      <c r="I498" s="32"/>
      <c r="J498" s="38"/>
      <c r="K498" s="32"/>
      <c r="L498" s="31"/>
      <c r="M498" s="38"/>
      <c r="N498" s="31"/>
      <c r="O498" s="18" t="str">
        <f t="shared" si="2"/>
        <v/>
      </c>
      <c r="P498" s="18" t="str">
        <f t="shared" si="3"/>
        <v/>
      </c>
      <c r="Q498" s="18" t="str">
        <f t="array" ref="Q498">if($F498="","",if($F498&lt;&gt;$F497,VLOOKUP($F498,{Index_Team!$A$2:$A$33,Index_Team!$D$2:$D$33},2,FALSE),Q497))</f>
        <v/>
      </c>
      <c r="R498" s="18" t="str">
        <f t="array" ref="R498">if($F498="","",if($F498&lt;&gt;$F497,VLOOKUP($F498,{Index_Team!$A$2:$A$33,Index_Team!$E$2:$E$33},2,FALSE),R497))</f>
        <v/>
      </c>
      <c r="S498" s="18" t="str">
        <f t="shared" ref="S498:T498" si="507">if($F498="","",if($F498&lt;&gt;$F497,0,V497))</f>
        <v/>
      </c>
      <c r="T498" s="18" t="str">
        <f t="shared" si="507"/>
        <v/>
      </c>
      <c r="U498" s="18" t="str">
        <f t="shared" si="5"/>
        <v/>
      </c>
      <c r="V498" s="18" t="str">
        <f t="shared" si="6"/>
        <v/>
      </c>
      <c r="W498" s="18" t="str">
        <f t="shared" si="7"/>
        <v/>
      </c>
      <c r="X498" s="18" t="str">
        <f t="shared" si="8"/>
        <v/>
      </c>
      <c r="Y498" s="18" t="str">
        <f t="shared" si="9"/>
        <v/>
      </c>
      <c r="Z498" s="18" t="str">
        <f>IFERROR(__xludf.DUMMYFUNCTION("if($F498="""","""",count(filter($S$2:$S888,$S$2:$S888=$S498,$T$2:$T888=$T498,$V$2:$V888=$V498,$W$2:$W888=$W498)))"),"")</f>
        <v/>
      </c>
      <c r="AA498" s="18" t="str">
        <f>IFERROR(__xludf.DUMMYFUNCTION("if($F498="""","""",1+Z498-count(filter($S498:$S888,$S498:$S888=$S498,$T498:$T888=$T498,$V498:$V888=$V498,$W498:$W888=$W498)))"),"")</f>
        <v/>
      </c>
      <c r="AB498" s="18" t="str">
        <f>IFERROR(__xludf.DUMMYFUNCTION("if($F498="""","""",count(filter($S$2:$S888,$S$2:$S888=$S498,$T$2:$T888=$T498,$V$2:$V888=$V498,$W$2:$W888=$W498,$Q$2:$Q888=$Q498)))"),"")</f>
        <v/>
      </c>
      <c r="AC498" s="18" t="str">
        <f>IFERROR(__xludf.DUMMYFUNCTION("if($F498="""","""",1+AB498-count(filter($S498:$S888,$S498:$S888=$S498,$T498:$T888=$T498,$V498:$V888=$V498,$W498:$W888=$W498,$Q498:$Q888=$Q498)))"),"")</f>
        <v/>
      </c>
      <c r="AD498" s="18" t="str">
        <f>IFERROR(__xludf.DUMMYFUNCTION("if($F498="""","""",count(filter($S$2:$S888,$S$2:$S888=$S498,$T$2:$T888=$T498,$V$2:$V888=$V498,$W$2:$W888=$W498,$R$2:$R888=$R498)))"),"")</f>
        <v/>
      </c>
      <c r="AE498" s="18" t="str">
        <f>IFERROR(__xludf.DUMMYFUNCTION("if($F498="""","""",1+AD498-count(filter($S498:$S888,$S498:$S888=$S498,$T498:$T888=$T498,$V498:$V888=$V498,$W498:$W888=$W498,$R498:$R888=$R498)))"),"")</f>
        <v/>
      </c>
      <c r="AF498" s="18" t="str">
        <f t="shared" si="10"/>
        <v/>
      </c>
      <c r="AG498" s="18"/>
      <c r="AH498" s="18" t="str">
        <f t="shared" si="12"/>
        <v/>
      </c>
    </row>
    <row r="499">
      <c r="A499" s="29"/>
      <c r="B499" s="29"/>
      <c r="C499" s="29"/>
      <c r="D499" s="37"/>
      <c r="E499" s="29"/>
      <c r="F499" s="32"/>
      <c r="G499" s="32"/>
      <c r="H499" s="38"/>
      <c r="I499" s="32"/>
      <c r="J499" s="38"/>
      <c r="K499" s="32"/>
      <c r="L499" s="31"/>
      <c r="M499" s="38"/>
      <c r="N499" s="31"/>
      <c r="O499" s="18" t="str">
        <f t="shared" si="2"/>
        <v/>
      </c>
      <c r="P499" s="18" t="str">
        <f t="shared" si="3"/>
        <v/>
      </c>
      <c r="Q499" s="18" t="str">
        <f t="array" ref="Q499">if($F499="","",if($F499&lt;&gt;$F498,VLOOKUP($F499,{Index_Team!$A$2:$A$33,Index_Team!$D$2:$D$33},2,FALSE),Q498))</f>
        <v/>
      </c>
      <c r="R499" s="18" t="str">
        <f t="array" ref="R499">if($F499="","",if($F499&lt;&gt;$F498,VLOOKUP($F499,{Index_Team!$A$2:$A$33,Index_Team!$E$2:$E$33},2,FALSE),R498))</f>
        <v/>
      </c>
      <c r="S499" s="18" t="str">
        <f t="shared" ref="S499:T499" si="508">if($F499="","",if($F499&lt;&gt;$F498,0,V498))</f>
        <v/>
      </c>
      <c r="T499" s="18" t="str">
        <f t="shared" si="508"/>
        <v/>
      </c>
      <c r="U499" s="18" t="str">
        <f t="shared" si="5"/>
        <v/>
      </c>
      <c r="V499" s="18" t="str">
        <f t="shared" si="6"/>
        <v/>
      </c>
      <c r="W499" s="18" t="str">
        <f t="shared" si="7"/>
        <v/>
      </c>
      <c r="X499" s="18" t="str">
        <f t="shared" si="8"/>
        <v/>
      </c>
      <c r="Y499" s="18" t="str">
        <f t="shared" si="9"/>
        <v/>
      </c>
      <c r="Z499" s="18" t="str">
        <f>IFERROR(__xludf.DUMMYFUNCTION("if($F499="""","""",count(filter($S$2:$S888,$S$2:$S888=$S499,$T$2:$T888=$T499,$V$2:$V888=$V499,$W$2:$W888=$W499)))"),"")</f>
        <v/>
      </c>
      <c r="AA499" s="18" t="str">
        <f>IFERROR(__xludf.DUMMYFUNCTION("if($F499="""","""",1+Z499-count(filter($S499:$S888,$S499:$S888=$S499,$T499:$T888=$T499,$V499:$V888=$V499,$W499:$W888=$W499)))"),"")</f>
        <v/>
      </c>
      <c r="AB499" s="18" t="str">
        <f>IFERROR(__xludf.DUMMYFUNCTION("if($F499="""","""",count(filter($S$2:$S888,$S$2:$S888=$S499,$T$2:$T888=$T499,$V$2:$V888=$V499,$W$2:$W888=$W499,$Q$2:$Q888=$Q499)))"),"")</f>
        <v/>
      </c>
      <c r="AC499" s="18" t="str">
        <f>IFERROR(__xludf.DUMMYFUNCTION("if($F499="""","""",1+AB499-count(filter($S499:$S888,$S499:$S888=$S499,$T499:$T888=$T499,$V499:$V888=$V499,$W499:$W888=$W499,$Q499:$Q888=$Q499)))"),"")</f>
        <v/>
      </c>
      <c r="AD499" s="18" t="str">
        <f>IFERROR(__xludf.DUMMYFUNCTION("if($F499="""","""",count(filter($S$2:$S888,$S$2:$S888=$S499,$T$2:$T888=$T499,$V$2:$V888=$V499,$W$2:$W888=$W499,$R$2:$R888=$R499)))"),"")</f>
        <v/>
      </c>
      <c r="AE499" s="18" t="str">
        <f>IFERROR(__xludf.DUMMYFUNCTION("if($F499="""","""",1+AD499-count(filter($S499:$S888,$S499:$S888=$S499,$T499:$T888=$T499,$V499:$V888=$V499,$W499:$W888=$W499,$R499:$R888=$R499)))"),"")</f>
        <v/>
      </c>
      <c r="AF499" s="18" t="str">
        <f t="shared" si="10"/>
        <v/>
      </c>
      <c r="AG499" s="18"/>
      <c r="AH499" s="18" t="str">
        <f t="shared" si="12"/>
        <v/>
      </c>
    </row>
    <row r="500">
      <c r="A500" s="29"/>
      <c r="B500" s="29"/>
      <c r="C500" s="29"/>
      <c r="D500" s="37"/>
      <c r="E500" s="29"/>
      <c r="F500" s="32"/>
      <c r="G500" s="32"/>
      <c r="H500" s="38"/>
      <c r="I500" s="32"/>
      <c r="J500" s="38"/>
      <c r="K500" s="32"/>
      <c r="L500" s="31"/>
      <c r="M500" s="38"/>
      <c r="N500" s="31"/>
      <c r="O500" s="18" t="str">
        <f t="shared" si="2"/>
        <v/>
      </c>
      <c r="P500" s="18" t="str">
        <f t="shared" si="3"/>
        <v/>
      </c>
      <c r="Q500" s="18" t="str">
        <f t="array" ref="Q500">if($F500="","",if($F500&lt;&gt;$F499,VLOOKUP($F500,{Index_Team!$A$2:$A$33,Index_Team!$D$2:$D$33},2,FALSE),Q499))</f>
        <v/>
      </c>
      <c r="R500" s="18" t="str">
        <f t="array" ref="R500">if($F500="","",if($F500&lt;&gt;$F499,VLOOKUP($F500,{Index_Team!$A$2:$A$33,Index_Team!$E$2:$E$33},2,FALSE),R499))</f>
        <v/>
      </c>
      <c r="S500" s="18" t="str">
        <f t="shared" ref="S500:T500" si="509">if($F500="","",if($F500&lt;&gt;$F499,0,V499))</f>
        <v/>
      </c>
      <c r="T500" s="18" t="str">
        <f t="shared" si="509"/>
        <v/>
      </c>
      <c r="U500" s="18" t="str">
        <f t="shared" si="5"/>
        <v/>
      </c>
      <c r="V500" s="18" t="str">
        <f t="shared" si="6"/>
        <v/>
      </c>
      <c r="W500" s="18" t="str">
        <f t="shared" si="7"/>
        <v/>
      </c>
      <c r="X500" s="18" t="str">
        <f t="shared" si="8"/>
        <v/>
      </c>
      <c r="Y500" s="18" t="str">
        <f t="shared" si="9"/>
        <v/>
      </c>
      <c r="Z500" s="18" t="str">
        <f>IFERROR(__xludf.DUMMYFUNCTION("if($F500="""","""",count(filter($S$2:$S888,$S$2:$S888=$S500,$T$2:$T888=$T500,$V$2:$V888=$V500,$W$2:$W888=$W500)))"),"")</f>
        <v/>
      </c>
      <c r="AA500" s="18" t="str">
        <f>IFERROR(__xludf.DUMMYFUNCTION("if($F500="""","""",1+Z500-count(filter($S500:$S888,$S500:$S888=$S500,$T500:$T888=$T500,$V500:$V888=$V500,$W500:$W888=$W500)))"),"")</f>
        <v/>
      </c>
      <c r="AB500" s="18" t="str">
        <f>IFERROR(__xludf.DUMMYFUNCTION("if($F500="""","""",count(filter($S$2:$S888,$S$2:$S888=$S500,$T$2:$T888=$T500,$V$2:$V888=$V500,$W$2:$W888=$W500,$Q$2:$Q888=$Q500)))"),"")</f>
        <v/>
      </c>
      <c r="AC500" s="18" t="str">
        <f>IFERROR(__xludf.DUMMYFUNCTION("if($F500="""","""",1+AB500-count(filter($S500:$S888,$S500:$S888=$S500,$T500:$T888=$T500,$V500:$V888=$V500,$W500:$W888=$W500,$Q500:$Q888=$Q500)))"),"")</f>
        <v/>
      </c>
      <c r="AD500" s="18" t="str">
        <f>IFERROR(__xludf.DUMMYFUNCTION("if($F500="""","""",count(filter($S$2:$S888,$S$2:$S888=$S500,$T$2:$T888=$T500,$V$2:$V888=$V500,$W$2:$W888=$W500,$R$2:$R888=$R500)))"),"")</f>
        <v/>
      </c>
      <c r="AE500" s="18" t="str">
        <f>IFERROR(__xludf.DUMMYFUNCTION("if($F500="""","""",1+AD500-count(filter($S500:$S888,$S500:$S888=$S500,$T500:$T888=$T500,$V500:$V888=$V500,$W500:$W888=$W500,$R500:$R888=$R500)))"),"")</f>
        <v/>
      </c>
      <c r="AF500" s="18" t="str">
        <f t="shared" si="10"/>
        <v/>
      </c>
      <c r="AG500" s="18"/>
      <c r="AH500" s="18" t="str">
        <f t="shared" si="12"/>
        <v/>
      </c>
    </row>
    <row r="501">
      <c r="A501" s="29"/>
      <c r="B501" s="29"/>
      <c r="C501" s="29"/>
      <c r="D501" s="37"/>
      <c r="E501" s="29"/>
      <c r="F501" s="32"/>
      <c r="G501" s="32"/>
      <c r="H501" s="38"/>
      <c r="I501" s="32"/>
      <c r="J501" s="38"/>
      <c r="K501" s="32"/>
      <c r="L501" s="31"/>
      <c r="M501" s="38"/>
      <c r="N501" s="31"/>
      <c r="O501" s="18" t="str">
        <f t="shared" si="2"/>
        <v/>
      </c>
      <c r="P501" s="18" t="str">
        <f t="shared" si="3"/>
        <v/>
      </c>
      <c r="Q501" s="18" t="str">
        <f t="array" ref="Q501">if($F501="","",if($F501&lt;&gt;$F500,VLOOKUP($F501,{Index_Team!$A$2:$A$33,Index_Team!$D$2:$D$33},2,FALSE),Q500))</f>
        <v/>
      </c>
      <c r="R501" s="18" t="str">
        <f t="array" ref="R501">if($F501="","",if($F501&lt;&gt;$F500,VLOOKUP($F501,{Index_Team!$A$2:$A$33,Index_Team!$E$2:$E$33},2,FALSE),R500))</f>
        <v/>
      </c>
      <c r="S501" s="18" t="str">
        <f t="shared" ref="S501:T501" si="510">if($F501="","",if($F501&lt;&gt;$F500,0,V500))</f>
        <v/>
      </c>
      <c r="T501" s="18" t="str">
        <f t="shared" si="510"/>
        <v/>
      </c>
      <c r="U501" s="18" t="str">
        <f t="shared" si="5"/>
        <v/>
      </c>
      <c r="V501" s="18" t="str">
        <f t="shared" si="6"/>
        <v/>
      </c>
      <c r="W501" s="18" t="str">
        <f t="shared" si="7"/>
        <v/>
      </c>
      <c r="X501" s="18" t="str">
        <f t="shared" si="8"/>
        <v/>
      </c>
      <c r="Y501" s="18" t="str">
        <f t="shared" si="9"/>
        <v/>
      </c>
      <c r="Z501" s="18" t="str">
        <f>IFERROR(__xludf.DUMMYFUNCTION("if($F501="""","""",count(filter($S$2:$S888,$S$2:$S888=$S501,$T$2:$T888=$T501,$V$2:$V888=$V501,$W$2:$W888=$W501)))"),"")</f>
        <v/>
      </c>
      <c r="AA501" s="18" t="str">
        <f>IFERROR(__xludf.DUMMYFUNCTION("if($F501="""","""",1+Z501-count(filter($S501:$S888,$S501:$S888=$S501,$T501:$T888=$T501,$V501:$V888=$V501,$W501:$W888=$W501)))"),"")</f>
        <v/>
      </c>
      <c r="AB501" s="18" t="str">
        <f>IFERROR(__xludf.DUMMYFUNCTION("if($F501="""","""",count(filter($S$2:$S888,$S$2:$S888=$S501,$T$2:$T888=$T501,$V$2:$V888=$V501,$W$2:$W888=$W501,$Q$2:$Q888=$Q501)))"),"")</f>
        <v/>
      </c>
      <c r="AC501" s="18" t="str">
        <f>IFERROR(__xludf.DUMMYFUNCTION("if($F501="""","""",1+AB501-count(filter($S501:$S888,$S501:$S888=$S501,$T501:$T888=$T501,$V501:$V888=$V501,$W501:$W888=$W501,$Q501:$Q888=$Q501)))"),"")</f>
        <v/>
      </c>
      <c r="AD501" s="18" t="str">
        <f>IFERROR(__xludf.DUMMYFUNCTION("if($F501="""","""",count(filter($S$2:$S888,$S$2:$S888=$S501,$T$2:$T888=$T501,$V$2:$V888=$V501,$W$2:$W888=$W501,$R$2:$R888=$R501)))"),"")</f>
        <v/>
      </c>
      <c r="AE501" s="18" t="str">
        <f>IFERROR(__xludf.DUMMYFUNCTION("if($F501="""","""",1+AD501-count(filter($S501:$S888,$S501:$S888=$S501,$T501:$T888=$T501,$V501:$V888=$V501,$W501:$W888=$W501,$R501:$R888=$R501)))"),"")</f>
        <v/>
      </c>
      <c r="AF501" s="18" t="str">
        <f t="shared" si="10"/>
        <v/>
      </c>
      <c r="AG501" s="18"/>
      <c r="AH501" s="18" t="str">
        <f t="shared" si="12"/>
        <v/>
      </c>
    </row>
    <row r="502">
      <c r="A502" s="29"/>
      <c r="B502" s="29"/>
      <c r="C502" s="29"/>
      <c r="D502" s="37"/>
      <c r="E502" s="29"/>
      <c r="F502" s="32"/>
      <c r="G502" s="32"/>
      <c r="H502" s="38"/>
      <c r="I502" s="32"/>
      <c r="J502" s="38"/>
      <c r="K502" s="32"/>
      <c r="L502" s="31"/>
      <c r="M502" s="38"/>
      <c r="N502" s="31"/>
      <c r="O502" s="18" t="str">
        <f t="shared" si="2"/>
        <v/>
      </c>
      <c r="P502" s="18" t="str">
        <f t="shared" si="3"/>
        <v/>
      </c>
      <c r="Q502" s="18" t="str">
        <f t="array" ref="Q502">if($F502="","",if($F502&lt;&gt;$F501,VLOOKUP($F502,{Index_Team!$A$2:$A$33,Index_Team!$D$2:$D$33},2,FALSE),Q501))</f>
        <v/>
      </c>
      <c r="R502" s="18" t="str">
        <f t="array" ref="R502">if($F502="","",if($F502&lt;&gt;$F501,VLOOKUP($F502,{Index_Team!$A$2:$A$33,Index_Team!$E$2:$E$33},2,FALSE),R501))</f>
        <v/>
      </c>
      <c r="S502" s="18" t="str">
        <f t="shared" ref="S502:T502" si="511">if($F502="","",if($F502&lt;&gt;$F501,0,V501))</f>
        <v/>
      </c>
      <c r="T502" s="18" t="str">
        <f t="shared" si="511"/>
        <v/>
      </c>
      <c r="U502" s="18" t="str">
        <f t="shared" si="5"/>
        <v/>
      </c>
      <c r="V502" s="18" t="str">
        <f t="shared" si="6"/>
        <v/>
      </c>
      <c r="W502" s="18" t="str">
        <f t="shared" si="7"/>
        <v/>
      </c>
      <c r="X502" s="18" t="str">
        <f t="shared" si="8"/>
        <v/>
      </c>
      <c r="Y502" s="18" t="str">
        <f t="shared" si="9"/>
        <v/>
      </c>
      <c r="Z502" s="18" t="str">
        <f>IFERROR(__xludf.DUMMYFUNCTION("if($F502="""","""",count(filter($S$2:$S888,$S$2:$S888=$S502,$T$2:$T888=$T502,$V$2:$V888=$V502,$W$2:$W888=$W502)))"),"")</f>
        <v/>
      </c>
      <c r="AA502" s="18" t="str">
        <f>IFERROR(__xludf.DUMMYFUNCTION("if($F502="""","""",1+Z502-count(filter($S502:$S888,$S502:$S888=$S502,$T502:$T888=$T502,$V502:$V888=$V502,$W502:$W888=$W502)))"),"")</f>
        <v/>
      </c>
      <c r="AB502" s="18" t="str">
        <f>IFERROR(__xludf.DUMMYFUNCTION("if($F502="""","""",count(filter($S$2:$S888,$S$2:$S888=$S502,$T$2:$T888=$T502,$V$2:$V888=$V502,$W$2:$W888=$W502,$Q$2:$Q888=$Q502)))"),"")</f>
        <v/>
      </c>
      <c r="AC502" s="18" t="str">
        <f>IFERROR(__xludf.DUMMYFUNCTION("if($F502="""","""",1+AB502-count(filter($S502:$S888,$S502:$S888=$S502,$T502:$T888=$T502,$V502:$V888=$V502,$W502:$W888=$W502,$Q502:$Q888=$Q502)))"),"")</f>
        <v/>
      </c>
      <c r="AD502" s="18" t="str">
        <f>IFERROR(__xludf.DUMMYFUNCTION("if($F502="""","""",count(filter($S$2:$S888,$S$2:$S888=$S502,$T$2:$T888=$T502,$V$2:$V888=$V502,$W$2:$W888=$W502,$R$2:$R888=$R502)))"),"")</f>
        <v/>
      </c>
      <c r="AE502" s="18" t="str">
        <f>IFERROR(__xludf.DUMMYFUNCTION("if($F502="""","""",1+AD502-count(filter($S502:$S888,$S502:$S888=$S502,$T502:$T888=$T502,$V502:$V888=$V502,$W502:$W888=$W502,$R502:$R888=$R502)))"),"")</f>
        <v/>
      </c>
      <c r="AF502" s="18" t="str">
        <f t="shared" si="10"/>
        <v/>
      </c>
      <c r="AG502" s="18"/>
      <c r="AH502" s="18" t="str">
        <f t="shared" si="12"/>
        <v/>
      </c>
    </row>
    <row r="503">
      <c r="A503" s="29"/>
      <c r="B503" s="29"/>
      <c r="C503" s="29"/>
      <c r="D503" s="37"/>
      <c r="E503" s="29"/>
      <c r="F503" s="32"/>
      <c r="G503" s="32"/>
      <c r="H503" s="38"/>
      <c r="I503" s="32"/>
      <c r="J503" s="38"/>
      <c r="K503" s="32"/>
      <c r="L503" s="31"/>
      <c r="M503" s="38"/>
      <c r="N503" s="31"/>
      <c r="O503" s="18" t="str">
        <f t="shared" si="2"/>
        <v/>
      </c>
      <c r="P503" s="18" t="str">
        <f t="shared" si="3"/>
        <v/>
      </c>
      <c r="Q503" s="18" t="str">
        <f t="array" ref="Q503">if($F503="","",if($F503&lt;&gt;$F502,VLOOKUP($F503,{Index_Team!$A$2:$A$33,Index_Team!$D$2:$D$33},2,FALSE),Q502))</f>
        <v/>
      </c>
      <c r="R503" s="18" t="str">
        <f t="array" ref="R503">if($F503="","",if($F503&lt;&gt;$F502,VLOOKUP($F503,{Index_Team!$A$2:$A$33,Index_Team!$E$2:$E$33},2,FALSE),R502))</f>
        <v/>
      </c>
      <c r="S503" s="18" t="str">
        <f t="shared" ref="S503:T503" si="512">if($F503="","",if($F503&lt;&gt;$F502,0,V502))</f>
        <v/>
      </c>
      <c r="T503" s="18" t="str">
        <f t="shared" si="512"/>
        <v/>
      </c>
      <c r="U503" s="18" t="str">
        <f t="shared" si="5"/>
        <v/>
      </c>
      <c r="V503" s="18" t="str">
        <f t="shared" si="6"/>
        <v/>
      </c>
      <c r="W503" s="18" t="str">
        <f t="shared" si="7"/>
        <v/>
      </c>
      <c r="X503" s="18" t="str">
        <f t="shared" si="8"/>
        <v/>
      </c>
      <c r="Y503" s="18" t="str">
        <f t="shared" si="9"/>
        <v/>
      </c>
      <c r="Z503" s="18" t="str">
        <f>IFERROR(__xludf.DUMMYFUNCTION("if($F503="""","""",count(filter($S$2:$S888,$S$2:$S888=$S503,$T$2:$T888=$T503,$V$2:$V888=$V503,$W$2:$W888=$W503)))"),"")</f>
        <v/>
      </c>
      <c r="AA503" s="18" t="str">
        <f>IFERROR(__xludf.DUMMYFUNCTION("if($F503="""","""",1+Z503-count(filter($S503:$S888,$S503:$S888=$S503,$T503:$T888=$T503,$V503:$V888=$V503,$W503:$W888=$W503)))"),"")</f>
        <v/>
      </c>
      <c r="AB503" s="18" t="str">
        <f>IFERROR(__xludf.DUMMYFUNCTION("if($F503="""","""",count(filter($S$2:$S888,$S$2:$S888=$S503,$T$2:$T888=$T503,$V$2:$V888=$V503,$W$2:$W888=$W503,$Q$2:$Q888=$Q503)))"),"")</f>
        <v/>
      </c>
      <c r="AC503" s="18" t="str">
        <f>IFERROR(__xludf.DUMMYFUNCTION("if($F503="""","""",1+AB503-count(filter($S503:$S888,$S503:$S888=$S503,$T503:$T888=$T503,$V503:$V888=$V503,$W503:$W888=$W503,$Q503:$Q888=$Q503)))"),"")</f>
        <v/>
      </c>
      <c r="AD503" s="18" t="str">
        <f>IFERROR(__xludf.DUMMYFUNCTION("if($F503="""","""",count(filter($S$2:$S888,$S$2:$S888=$S503,$T$2:$T888=$T503,$V$2:$V888=$V503,$W$2:$W888=$W503,$R$2:$R888=$R503)))"),"")</f>
        <v/>
      </c>
      <c r="AE503" s="18" t="str">
        <f>IFERROR(__xludf.DUMMYFUNCTION("if($F503="""","""",1+AD503-count(filter($S503:$S888,$S503:$S888=$S503,$T503:$T888=$T503,$V503:$V888=$V503,$W503:$W888=$W503,$R503:$R888=$R503)))"),"")</f>
        <v/>
      </c>
      <c r="AF503" s="18" t="str">
        <f t="shared" si="10"/>
        <v/>
      </c>
      <c r="AG503" s="18"/>
      <c r="AH503" s="18" t="str">
        <f t="shared" si="12"/>
        <v/>
      </c>
    </row>
    <row r="504">
      <c r="A504" s="29"/>
      <c r="B504" s="29"/>
      <c r="C504" s="29"/>
      <c r="D504" s="37"/>
      <c r="E504" s="29"/>
      <c r="F504" s="32"/>
      <c r="G504" s="32"/>
      <c r="H504" s="38"/>
      <c r="I504" s="32"/>
      <c r="J504" s="38"/>
      <c r="K504" s="32"/>
      <c r="L504" s="31"/>
      <c r="M504" s="38"/>
      <c r="N504" s="31"/>
      <c r="O504" s="18" t="str">
        <f t="shared" si="2"/>
        <v/>
      </c>
      <c r="P504" s="18" t="str">
        <f t="shared" si="3"/>
        <v/>
      </c>
      <c r="Q504" s="18" t="str">
        <f t="array" ref="Q504">if($F504="","",if($F504&lt;&gt;$F503,VLOOKUP($F504,{Index_Team!$A$2:$A$33,Index_Team!$D$2:$D$33},2,FALSE),Q503))</f>
        <v/>
      </c>
      <c r="R504" s="18" t="str">
        <f t="array" ref="R504">if($F504="","",if($F504&lt;&gt;$F503,VLOOKUP($F504,{Index_Team!$A$2:$A$33,Index_Team!$E$2:$E$33},2,FALSE),R503))</f>
        <v/>
      </c>
      <c r="S504" s="18" t="str">
        <f t="shared" ref="S504:T504" si="513">if($F504="","",if($F504&lt;&gt;$F503,0,V503))</f>
        <v/>
      </c>
      <c r="T504" s="18" t="str">
        <f t="shared" si="513"/>
        <v/>
      </c>
      <c r="U504" s="18" t="str">
        <f t="shared" si="5"/>
        <v/>
      </c>
      <c r="V504" s="18" t="str">
        <f t="shared" si="6"/>
        <v/>
      </c>
      <c r="W504" s="18" t="str">
        <f t="shared" si="7"/>
        <v/>
      </c>
      <c r="X504" s="18" t="str">
        <f t="shared" si="8"/>
        <v/>
      </c>
      <c r="Y504" s="18" t="str">
        <f t="shared" si="9"/>
        <v/>
      </c>
      <c r="Z504" s="18" t="str">
        <f>IFERROR(__xludf.DUMMYFUNCTION("if($F504="""","""",count(filter($S$2:$S888,$S$2:$S888=$S504,$T$2:$T888=$T504,$V$2:$V888=$V504,$W$2:$W888=$W504)))"),"")</f>
        <v/>
      </c>
      <c r="AA504" s="18" t="str">
        <f>IFERROR(__xludf.DUMMYFUNCTION("if($F504="""","""",1+Z504-count(filter($S504:$S888,$S504:$S888=$S504,$T504:$T888=$T504,$V504:$V888=$V504,$W504:$W888=$W504)))"),"")</f>
        <v/>
      </c>
      <c r="AB504" s="18" t="str">
        <f>IFERROR(__xludf.DUMMYFUNCTION("if($F504="""","""",count(filter($S$2:$S888,$S$2:$S888=$S504,$T$2:$T888=$T504,$V$2:$V888=$V504,$W$2:$W888=$W504,$Q$2:$Q888=$Q504)))"),"")</f>
        <v/>
      </c>
      <c r="AC504" s="18" t="str">
        <f>IFERROR(__xludf.DUMMYFUNCTION("if($F504="""","""",1+AB504-count(filter($S504:$S888,$S504:$S888=$S504,$T504:$T888=$T504,$V504:$V888=$V504,$W504:$W888=$W504,$Q504:$Q888=$Q504)))"),"")</f>
        <v/>
      </c>
      <c r="AD504" s="18" t="str">
        <f>IFERROR(__xludf.DUMMYFUNCTION("if($F504="""","""",count(filter($S$2:$S888,$S$2:$S888=$S504,$T$2:$T888=$T504,$V$2:$V888=$V504,$W$2:$W888=$W504,$R$2:$R888=$R504)))"),"")</f>
        <v/>
      </c>
      <c r="AE504" s="18" t="str">
        <f>IFERROR(__xludf.DUMMYFUNCTION("if($F504="""","""",1+AD504-count(filter($S504:$S888,$S504:$S888=$S504,$T504:$T888=$T504,$V504:$V888=$V504,$W504:$W888=$W504,$R504:$R888=$R504)))"),"")</f>
        <v/>
      </c>
      <c r="AF504" s="18" t="str">
        <f t="shared" si="10"/>
        <v/>
      </c>
      <c r="AG504" s="18"/>
      <c r="AH504" s="18" t="str">
        <f t="shared" si="12"/>
        <v/>
      </c>
    </row>
    <row r="505">
      <c r="A505" s="29"/>
      <c r="B505" s="29"/>
      <c r="C505" s="29"/>
      <c r="D505" s="37"/>
      <c r="E505" s="29"/>
      <c r="F505" s="32"/>
      <c r="G505" s="32"/>
      <c r="H505" s="38"/>
      <c r="I505" s="32"/>
      <c r="J505" s="38"/>
      <c r="K505" s="32"/>
      <c r="L505" s="31"/>
      <c r="M505" s="38"/>
      <c r="N505" s="31"/>
      <c r="O505" s="18" t="str">
        <f t="shared" si="2"/>
        <v/>
      </c>
      <c r="P505" s="18" t="str">
        <f t="shared" si="3"/>
        <v/>
      </c>
      <c r="Q505" s="18" t="str">
        <f t="array" ref="Q505">if($F505="","",if($F505&lt;&gt;$F504,VLOOKUP($F505,{Index_Team!$A$2:$A$33,Index_Team!$D$2:$D$33},2,FALSE),Q504))</f>
        <v/>
      </c>
      <c r="R505" s="18" t="str">
        <f t="array" ref="R505">if($F505="","",if($F505&lt;&gt;$F504,VLOOKUP($F505,{Index_Team!$A$2:$A$33,Index_Team!$E$2:$E$33},2,FALSE),R504))</f>
        <v/>
      </c>
      <c r="S505" s="18" t="str">
        <f t="shared" ref="S505:T505" si="514">if($F505="","",if($F505&lt;&gt;$F504,0,V504))</f>
        <v/>
      </c>
      <c r="T505" s="18" t="str">
        <f t="shared" si="514"/>
        <v/>
      </c>
      <c r="U505" s="18" t="str">
        <f t="shared" si="5"/>
        <v/>
      </c>
      <c r="V505" s="18" t="str">
        <f t="shared" si="6"/>
        <v/>
      </c>
      <c r="W505" s="18" t="str">
        <f t="shared" si="7"/>
        <v/>
      </c>
      <c r="X505" s="18" t="str">
        <f t="shared" si="8"/>
        <v/>
      </c>
      <c r="Y505" s="18" t="str">
        <f t="shared" si="9"/>
        <v/>
      </c>
      <c r="Z505" s="18" t="str">
        <f>IFERROR(__xludf.DUMMYFUNCTION("if($F505="""","""",count(filter($S$2:$S888,$S$2:$S888=$S505,$T$2:$T888=$T505,$V$2:$V888=$V505,$W$2:$W888=$W505)))"),"")</f>
        <v/>
      </c>
      <c r="AA505" s="18" t="str">
        <f>IFERROR(__xludf.DUMMYFUNCTION("if($F505="""","""",1+Z505-count(filter($S505:$S888,$S505:$S888=$S505,$T505:$T888=$T505,$V505:$V888=$V505,$W505:$W888=$W505)))"),"")</f>
        <v/>
      </c>
      <c r="AB505" s="18" t="str">
        <f>IFERROR(__xludf.DUMMYFUNCTION("if($F505="""","""",count(filter($S$2:$S888,$S$2:$S888=$S505,$T$2:$T888=$T505,$V$2:$V888=$V505,$W$2:$W888=$W505,$Q$2:$Q888=$Q505)))"),"")</f>
        <v/>
      </c>
      <c r="AC505" s="18" t="str">
        <f>IFERROR(__xludf.DUMMYFUNCTION("if($F505="""","""",1+AB505-count(filter($S505:$S888,$S505:$S888=$S505,$T505:$T888=$T505,$V505:$V888=$V505,$W505:$W888=$W505,$Q505:$Q888=$Q505)))"),"")</f>
        <v/>
      </c>
      <c r="AD505" s="18" t="str">
        <f>IFERROR(__xludf.DUMMYFUNCTION("if($F505="""","""",count(filter($S$2:$S888,$S$2:$S888=$S505,$T$2:$T888=$T505,$V$2:$V888=$V505,$W$2:$W888=$W505,$R$2:$R888=$R505)))"),"")</f>
        <v/>
      </c>
      <c r="AE505" s="18" t="str">
        <f>IFERROR(__xludf.DUMMYFUNCTION("if($F505="""","""",1+AD505-count(filter($S505:$S888,$S505:$S888=$S505,$T505:$T888=$T505,$V505:$V888=$V505,$W505:$W888=$W505,$R505:$R888=$R505)))"),"")</f>
        <v/>
      </c>
      <c r="AF505" s="18" t="str">
        <f t="shared" si="10"/>
        <v/>
      </c>
      <c r="AG505" s="18"/>
      <c r="AH505" s="18" t="str">
        <f t="shared" si="12"/>
        <v/>
      </c>
    </row>
    <row r="506">
      <c r="A506" s="29"/>
      <c r="B506" s="29"/>
      <c r="C506" s="29"/>
      <c r="D506" s="37"/>
      <c r="E506" s="29"/>
      <c r="F506" s="32"/>
      <c r="G506" s="32"/>
      <c r="H506" s="38"/>
      <c r="I506" s="32"/>
      <c r="J506" s="38"/>
      <c r="K506" s="32"/>
      <c r="L506" s="31"/>
      <c r="M506" s="38"/>
      <c r="N506" s="31"/>
      <c r="O506" s="18" t="str">
        <f t="shared" si="2"/>
        <v/>
      </c>
      <c r="P506" s="18" t="str">
        <f t="shared" si="3"/>
        <v/>
      </c>
      <c r="Q506" s="18" t="str">
        <f t="array" ref="Q506">if($F506="","",if($F506&lt;&gt;$F505,VLOOKUP($F506,{Index_Team!$A$2:$A$33,Index_Team!$D$2:$D$33},2,FALSE),Q505))</f>
        <v/>
      </c>
      <c r="R506" s="18" t="str">
        <f t="array" ref="R506">if($F506="","",if($F506&lt;&gt;$F505,VLOOKUP($F506,{Index_Team!$A$2:$A$33,Index_Team!$E$2:$E$33},2,FALSE),R505))</f>
        <v/>
      </c>
      <c r="S506" s="18" t="str">
        <f t="shared" ref="S506:T506" si="515">if($F506="","",if($F506&lt;&gt;$F505,0,V505))</f>
        <v/>
      </c>
      <c r="T506" s="18" t="str">
        <f t="shared" si="515"/>
        <v/>
      </c>
      <c r="U506" s="18" t="str">
        <f t="shared" si="5"/>
        <v/>
      </c>
      <c r="V506" s="18" t="str">
        <f t="shared" si="6"/>
        <v/>
      </c>
      <c r="W506" s="18" t="str">
        <f t="shared" si="7"/>
        <v/>
      </c>
      <c r="X506" s="18" t="str">
        <f t="shared" si="8"/>
        <v/>
      </c>
      <c r="Y506" s="18" t="str">
        <f t="shared" si="9"/>
        <v/>
      </c>
      <c r="Z506" s="18" t="str">
        <f>IFERROR(__xludf.DUMMYFUNCTION("if($F506="""","""",count(filter($S$2:$S888,$S$2:$S888=$S506,$T$2:$T888=$T506,$V$2:$V888=$V506,$W$2:$W888=$W506)))"),"")</f>
        <v/>
      </c>
      <c r="AA506" s="18" t="str">
        <f>IFERROR(__xludf.DUMMYFUNCTION("if($F506="""","""",1+Z506-count(filter($S506:$S888,$S506:$S888=$S506,$T506:$T888=$T506,$V506:$V888=$V506,$W506:$W888=$W506)))"),"")</f>
        <v/>
      </c>
      <c r="AB506" s="18" t="str">
        <f>IFERROR(__xludf.DUMMYFUNCTION("if($F506="""","""",count(filter($S$2:$S888,$S$2:$S888=$S506,$T$2:$T888=$T506,$V$2:$V888=$V506,$W$2:$W888=$W506,$Q$2:$Q888=$Q506)))"),"")</f>
        <v/>
      </c>
      <c r="AC506" s="18" t="str">
        <f>IFERROR(__xludf.DUMMYFUNCTION("if($F506="""","""",1+AB506-count(filter($S506:$S888,$S506:$S888=$S506,$T506:$T888=$T506,$V506:$V888=$V506,$W506:$W888=$W506,$Q506:$Q888=$Q506)))"),"")</f>
        <v/>
      </c>
      <c r="AD506" s="18" t="str">
        <f>IFERROR(__xludf.DUMMYFUNCTION("if($F506="""","""",count(filter($S$2:$S888,$S$2:$S888=$S506,$T$2:$T888=$T506,$V$2:$V888=$V506,$W$2:$W888=$W506,$R$2:$R888=$R506)))"),"")</f>
        <v/>
      </c>
      <c r="AE506" s="18" t="str">
        <f>IFERROR(__xludf.DUMMYFUNCTION("if($F506="""","""",1+AD506-count(filter($S506:$S888,$S506:$S888=$S506,$T506:$T888=$T506,$V506:$V888=$V506,$W506:$W888=$W506,$R506:$R888=$R506)))"),"")</f>
        <v/>
      </c>
      <c r="AF506" s="18" t="str">
        <f t="shared" si="10"/>
        <v/>
      </c>
      <c r="AG506" s="18"/>
      <c r="AH506" s="18" t="str">
        <f t="shared" si="12"/>
        <v/>
      </c>
    </row>
    <row r="507">
      <c r="A507" s="29"/>
      <c r="B507" s="29"/>
      <c r="C507" s="29"/>
      <c r="D507" s="37"/>
      <c r="E507" s="29"/>
      <c r="F507" s="32"/>
      <c r="G507" s="32"/>
      <c r="H507" s="38"/>
      <c r="I507" s="32"/>
      <c r="J507" s="38"/>
      <c r="K507" s="32"/>
      <c r="L507" s="31"/>
      <c r="M507" s="38"/>
      <c r="N507" s="31"/>
      <c r="O507" s="18" t="str">
        <f t="shared" si="2"/>
        <v/>
      </c>
      <c r="P507" s="18" t="str">
        <f t="shared" si="3"/>
        <v/>
      </c>
      <c r="Q507" s="18" t="str">
        <f t="array" ref="Q507">if($F507="","",if($F507&lt;&gt;$F506,VLOOKUP($F507,{Index_Team!$A$2:$A$33,Index_Team!$D$2:$D$33},2,FALSE),Q506))</f>
        <v/>
      </c>
      <c r="R507" s="18" t="str">
        <f t="array" ref="R507">if($F507="","",if($F507&lt;&gt;$F506,VLOOKUP($F507,{Index_Team!$A$2:$A$33,Index_Team!$E$2:$E$33},2,FALSE),R506))</f>
        <v/>
      </c>
      <c r="S507" s="18" t="str">
        <f t="shared" ref="S507:T507" si="516">if($F507="","",if($F507&lt;&gt;$F506,0,V506))</f>
        <v/>
      </c>
      <c r="T507" s="18" t="str">
        <f t="shared" si="516"/>
        <v/>
      </c>
      <c r="U507" s="18" t="str">
        <f t="shared" si="5"/>
        <v/>
      </c>
      <c r="V507" s="18" t="str">
        <f t="shared" si="6"/>
        <v/>
      </c>
      <c r="W507" s="18" t="str">
        <f t="shared" si="7"/>
        <v/>
      </c>
      <c r="X507" s="18" t="str">
        <f t="shared" si="8"/>
        <v/>
      </c>
      <c r="Y507" s="18" t="str">
        <f t="shared" si="9"/>
        <v/>
      </c>
      <c r="Z507" s="18" t="str">
        <f>IFERROR(__xludf.DUMMYFUNCTION("if($F507="""","""",count(filter($S$2:$S888,$S$2:$S888=$S507,$T$2:$T888=$T507,$V$2:$V888=$V507,$W$2:$W888=$W507)))"),"")</f>
        <v/>
      </c>
      <c r="AA507" s="18" t="str">
        <f>IFERROR(__xludf.DUMMYFUNCTION("if($F507="""","""",1+Z507-count(filter($S507:$S888,$S507:$S888=$S507,$T507:$T888=$T507,$V507:$V888=$V507,$W507:$W888=$W507)))"),"")</f>
        <v/>
      </c>
      <c r="AB507" s="18" t="str">
        <f>IFERROR(__xludf.DUMMYFUNCTION("if($F507="""","""",count(filter($S$2:$S888,$S$2:$S888=$S507,$T$2:$T888=$T507,$V$2:$V888=$V507,$W$2:$W888=$W507,$Q$2:$Q888=$Q507)))"),"")</f>
        <v/>
      </c>
      <c r="AC507" s="18" t="str">
        <f>IFERROR(__xludf.DUMMYFUNCTION("if($F507="""","""",1+AB507-count(filter($S507:$S888,$S507:$S888=$S507,$T507:$T888=$T507,$V507:$V888=$V507,$W507:$W888=$W507,$Q507:$Q888=$Q507)))"),"")</f>
        <v/>
      </c>
      <c r="AD507" s="18" t="str">
        <f>IFERROR(__xludf.DUMMYFUNCTION("if($F507="""","""",count(filter($S$2:$S888,$S$2:$S888=$S507,$T$2:$T888=$T507,$V$2:$V888=$V507,$W$2:$W888=$W507,$R$2:$R888=$R507)))"),"")</f>
        <v/>
      </c>
      <c r="AE507" s="18" t="str">
        <f>IFERROR(__xludf.DUMMYFUNCTION("if($F507="""","""",1+AD507-count(filter($S507:$S888,$S507:$S888=$S507,$T507:$T888=$T507,$V507:$V888=$V507,$W507:$W888=$W507,$R507:$R888=$R507)))"),"")</f>
        <v/>
      </c>
      <c r="AF507" s="18" t="str">
        <f t="shared" si="10"/>
        <v/>
      </c>
      <c r="AG507" s="18"/>
      <c r="AH507" s="18" t="str">
        <f t="shared" si="12"/>
        <v/>
      </c>
    </row>
    <row r="508">
      <c r="A508" s="29"/>
      <c r="B508" s="29"/>
      <c r="C508" s="29"/>
      <c r="D508" s="37"/>
      <c r="E508" s="29"/>
      <c r="F508" s="32"/>
      <c r="G508" s="32"/>
      <c r="H508" s="38"/>
      <c r="I508" s="32"/>
      <c r="J508" s="38"/>
      <c r="K508" s="32"/>
      <c r="L508" s="31"/>
      <c r="M508" s="38"/>
      <c r="N508" s="31"/>
      <c r="O508" s="18" t="str">
        <f t="shared" si="2"/>
        <v/>
      </c>
      <c r="P508" s="18" t="str">
        <f t="shared" si="3"/>
        <v/>
      </c>
      <c r="Q508" s="18" t="str">
        <f t="array" ref="Q508">if($F508="","",if($F508&lt;&gt;$F507,VLOOKUP($F508,{Index_Team!$A$2:$A$33,Index_Team!$D$2:$D$33},2,FALSE),Q507))</f>
        <v/>
      </c>
      <c r="R508" s="18" t="str">
        <f t="array" ref="R508">if($F508="","",if($F508&lt;&gt;$F507,VLOOKUP($F508,{Index_Team!$A$2:$A$33,Index_Team!$E$2:$E$33},2,FALSE),R507))</f>
        <v/>
      </c>
      <c r="S508" s="18" t="str">
        <f t="shared" ref="S508:T508" si="517">if($F508="","",if($F508&lt;&gt;$F507,0,V507))</f>
        <v/>
      </c>
      <c r="T508" s="18" t="str">
        <f t="shared" si="517"/>
        <v/>
      </c>
      <c r="U508" s="18" t="str">
        <f t="shared" si="5"/>
        <v/>
      </c>
      <c r="V508" s="18" t="str">
        <f t="shared" si="6"/>
        <v/>
      </c>
      <c r="W508" s="18" t="str">
        <f t="shared" si="7"/>
        <v/>
      </c>
      <c r="X508" s="18" t="str">
        <f t="shared" si="8"/>
        <v/>
      </c>
      <c r="Y508" s="18" t="str">
        <f t="shared" si="9"/>
        <v/>
      </c>
      <c r="Z508" s="18" t="str">
        <f>IFERROR(__xludf.DUMMYFUNCTION("if($F508="""","""",count(filter($S$2:$S888,$S$2:$S888=$S508,$T$2:$T888=$T508,$V$2:$V888=$V508,$W$2:$W888=$W508)))"),"")</f>
        <v/>
      </c>
      <c r="AA508" s="18" t="str">
        <f>IFERROR(__xludf.DUMMYFUNCTION("if($F508="""","""",1+Z508-count(filter($S508:$S888,$S508:$S888=$S508,$T508:$T888=$T508,$V508:$V888=$V508,$W508:$W888=$W508)))"),"")</f>
        <v/>
      </c>
      <c r="AB508" s="18" t="str">
        <f>IFERROR(__xludf.DUMMYFUNCTION("if($F508="""","""",count(filter($S$2:$S888,$S$2:$S888=$S508,$T$2:$T888=$T508,$V$2:$V888=$V508,$W$2:$W888=$W508,$Q$2:$Q888=$Q508)))"),"")</f>
        <v/>
      </c>
      <c r="AC508" s="18" t="str">
        <f>IFERROR(__xludf.DUMMYFUNCTION("if($F508="""","""",1+AB508-count(filter($S508:$S888,$S508:$S888=$S508,$T508:$T888=$T508,$V508:$V888=$V508,$W508:$W888=$W508,$Q508:$Q888=$Q508)))"),"")</f>
        <v/>
      </c>
      <c r="AD508" s="18" t="str">
        <f>IFERROR(__xludf.DUMMYFUNCTION("if($F508="""","""",count(filter($S$2:$S888,$S$2:$S888=$S508,$T$2:$T888=$T508,$V$2:$V888=$V508,$W$2:$W888=$W508,$R$2:$R888=$R508)))"),"")</f>
        <v/>
      </c>
      <c r="AE508" s="18" t="str">
        <f>IFERROR(__xludf.DUMMYFUNCTION("if($F508="""","""",1+AD508-count(filter($S508:$S888,$S508:$S888=$S508,$T508:$T888=$T508,$V508:$V888=$V508,$W508:$W888=$W508,$R508:$R888=$R508)))"),"")</f>
        <v/>
      </c>
      <c r="AF508" s="18" t="str">
        <f t="shared" si="10"/>
        <v/>
      </c>
      <c r="AG508" s="18"/>
      <c r="AH508" s="18" t="str">
        <f t="shared" si="12"/>
        <v/>
      </c>
    </row>
    <row r="509">
      <c r="A509" s="29"/>
      <c r="B509" s="29"/>
      <c r="C509" s="29"/>
      <c r="D509" s="37"/>
      <c r="E509" s="29"/>
      <c r="F509" s="32"/>
      <c r="G509" s="32"/>
      <c r="H509" s="38"/>
      <c r="I509" s="32"/>
      <c r="J509" s="38"/>
      <c r="K509" s="32"/>
      <c r="L509" s="31"/>
      <c r="M509" s="38"/>
      <c r="N509" s="31"/>
      <c r="O509" s="18" t="str">
        <f t="shared" si="2"/>
        <v/>
      </c>
      <c r="P509" s="18" t="str">
        <f t="shared" si="3"/>
        <v/>
      </c>
      <c r="Q509" s="18" t="str">
        <f t="array" ref="Q509">if($F509="","",if($F509&lt;&gt;$F508,VLOOKUP($F509,{Index_Team!$A$2:$A$33,Index_Team!$D$2:$D$33},2,FALSE),Q508))</f>
        <v/>
      </c>
      <c r="R509" s="18" t="str">
        <f t="array" ref="R509">if($F509="","",if($F509&lt;&gt;$F508,VLOOKUP($F509,{Index_Team!$A$2:$A$33,Index_Team!$E$2:$E$33},2,FALSE),R508))</f>
        <v/>
      </c>
      <c r="S509" s="18" t="str">
        <f t="shared" ref="S509:T509" si="518">if($F509="","",if($F509&lt;&gt;$F508,0,V508))</f>
        <v/>
      </c>
      <c r="T509" s="18" t="str">
        <f t="shared" si="518"/>
        <v/>
      </c>
      <c r="U509" s="18" t="str">
        <f t="shared" si="5"/>
        <v/>
      </c>
      <c r="V509" s="18" t="str">
        <f t="shared" si="6"/>
        <v/>
      </c>
      <c r="W509" s="18" t="str">
        <f t="shared" si="7"/>
        <v/>
      </c>
      <c r="X509" s="18" t="str">
        <f t="shared" si="8"/>
        <v/>
      </c>
      <c r="Y509" s="18" t="str">
        <f t="shared" si="9"/>
        <v/>
      </c>
      <c r="Z509" s="18" t="str">
        <f>IFERROR(__xludf.DUMMYFUNCTION("if($F509="""","""",count(filter($S$2:$S888,$S$2:$S888=$S509,$T$2:$T888=$T509,$V$2:$V888=$V509,$W$2:$W888=$W509)))"),"")</f>
        <v/>
      </c>
      <c r="AA509" s="18" t="str">
        <f>IFERROR(__xludf.DUMMYFUNCTION("if($F509="""","""",1+Z509-count(filter($S509:$S888,$S509:$S888=$S509,$T509:$T888=$T509,$V509:$V888=$V509,$W509:$W888=$W509)))"),"")</f>
        <v/>
      </c>
      <c r="AB509" s="18" t="str">
        <f>IFERROR(__xludf.DUMMYFUNCTION("if($F509="""","""",count(filter($S$2:$S888,$S$2:$S888=$S509,$T$2:$T888=$T509,$V$2:$V888=$V509,$W$2:$W888=$W509,$Q$2:$Q888=$Q509)))"),"")</f>
        <v/>
      </c>
      <c r="AC509" s="18" t="str">
        <f>IFERROR(__xludf.DUMMYFUNCTION("if($F509="""","""",1+AB509-count(filter($S509:$S888,$S509:$S888=$S509,$T509:$T888=$T509,$V509:$V888=$V509,$W509:$W888=$W509,$Q509:$Q888=$Q509)))"),"")</f>
        <v/>
      </c>
      <c r="AD509" s="18" t="str">
        <f>IFERROR(__xludf.DUMMYFUNCTION("if($F509="""","""",count(filter($S$2:$S888,$S$2:$S888=$S509,$T$2:$T888=$T509,$V$2:$V888=$V509,$W$2:$W888=$W509,$R$2:$R888=$R509)))"),"")</f>
        <v/>
      </c>
      <c r="AE509" s="18" t="str">
        <f>IFERROR(__xludf.DUMMYFUNCTION("if($F509="""","""",1+AD509-count(filter($S509:$S888,$S509:$S888=$S509,$T509:$T888=$T509,$V509:$V888=$V509,$W509:$W888=$W509,$R509:$R888=$R509)))"),"")</f>
        <v/>
      </c>
      <c r="AF509" s="18" t="str">
        <f t="shared" si="10"/>
        <v/>
      </c>
      <c r="AG509" s="18"/>
      <c r="AH509" s="18" t="str">
        <f t="shared" si="12"/>
        <v/>
      </c>
    </row>
    <row r="510">
      <c r="A510" s="29"/>
      <c r="B510" s="29"/>
      <c r="C510" s="29"/>
      <c r="D510" s="37"/>
      <c r="E510" s="29"/>
      <c r="F510" s="32"/>
      <c r="G510" s="32"/>
      <c r="H510" s="38"/>
      <c r="I510" s="32"/>
      <c r="J510" s="38"/>
      <c r="K510" s="32"/>
      <c r="L510" s="31"/>
      <c r="M510" s="38"/>
      <c r="N510" s="31"/>
      <c r="O510" s="18" t="str">
        <f t="shared" si="2"/>
        <v/>
      </c>
      <c r="P510" s="18" t="str">
        <f t="shared" si="3"/>
        <v/>
      </c>
      <c r="Q510" s="18" t="str">
        <f t="array" ref="Q510">if($F510="","",if($F510&lt;&gt;$F509,VLOOKUP($F510,{Index_Team!$A$2:$A$33,Index_Team!$D$2:$D$33},2,FALSE),Q509))</f>
        <v/>
      </c>
      <c r="R510" s="18" t="str">
        <f t="array" ref="R510">if($F510="","",if($F510&lt;&gt;$F509,VLOOKUP($F510,{Index_Team!$A$2:$A$33,Index_Team!$E$2:$E$33},2,FALSE),R509))</f>
        <v/>
      </c>
      <c r="S510" s="18" t="str">
        <f t="shared" ref="S510:T510" si="519">if($F510="","",if($F510&lt;&gt;$F509,0,V509))</f>
        <v/>
      </c>
      <c r="T510" s="18" t="str">
        <f t="shared" si="519"/>
        <v/>
      </c>
      <c r="U510" s="18" t="str">
        <f t="shared" si="5"/>
        <v/>
      </c>
      <c r="V510" s="18" t="str">
        <f t="shared" si="6"/>
        <v/>
      </c>
      <c r="W510" s="18" t="str">
        <f t="shared" si="7"/>
        <v/>
      </c>
      <c r="X510" s="18" t="str">
        <f t="shared" si="8"/>
        <v/>
      </c>
      <c r="Y510" s="18" t="str">
        <f t="shared" si="9"/>
        <v/>
      </c>
      <c r="Z510" s="18" t="str">
        <f>IFERROR(__xludf.DUMMYFUNCTION("if($F510="""","""",count(filter($S$2:$S888,$S$2:$S888=$S510,$T$2:$T888=$T510,$V$2:$V888=$V510,$W$2:$W888=$W510)))"),"")</f>
        <v/>
      </c>
      <c r="AA510" s="18" t="str">
        <f>IFERROR(__xludf.DUMMYFUNCTION("if($F510="""","""",1+Z510-count(filter($S510:$S888,$S510:$S888=$S510,$T510:$T888=$T510,$V510:$V888=$V510,$W510:$W888=$W510)))"),"")</f>
        <v/>
      </c>
      <c r="AB510" s="18" t="str">
        <f>IFERROR(__xludf.DUMMYFUNCTION("if($F510="""","""",count(filter($S$2:$S888,$S$2:$S888=$S510,$T$2:$T888=$T510,$V$2:$V888=$V510,$W$2:$W888=$W510,$Q$2:$Q888=$Q510)))"),"")</f>
        <v/>
      </c>
      <c r="AC510" s="18" t="str">
        <f>IFERROR(__xludf.DUMMYFUNCTION("if($F510="""","""",1+AB510-count(filter($S510:$S888,$S510:$S888=$S510,$T510:$T888=$T510,$V510:$V888=$V510,$W510:$W888=$W510,$Q510:$Q888=$Q510)))"),"")</f>
        <v/>
      </c>
      <c r="AD510" s="18" t="str">
        <f>IFERROR(__xludf.DUMMYFUNCTION("if($F510="""","""",count(filter($S$2:$S888,$S$2:$S888=$S510,$T$2:$T888=$T510,$V$2:$V888=$V510,$W$2:$W888=$W510,$R$2:$R888=$R510)))"),"")</f>
        <v/>
      </c>
      <c r="AE510" s="18" t="str">
        <f>IFERROR(__xludf.DUMMYFUNCTION("if($F510="""","""",1+AD510-count(filter($S510:$S888,$S510:$S888=$S510,$T510:$T888=$T510,$V510:$V888=$V510,$W510:$W888=$W510,$R510:$R888=$R510)))"),"")</f>
        <v/>
      </c>
      <c r="AF510" s="18" t="str">
        <f t="shared" si="10"/>
        <v/>
      </c>
      <c r="AG510" s="18"/>
      <c r="AH510" s="18" t="str">
        <f t="shared" si="12"/>
        <v/>
      </c>
    </row>
    <row r="511">
      <c r="A511" s="29"/>
      <c r="B511" s="29"/>
      <c r="C511" s="29"/>
      <c r="D511" s="37"/>
      <c r="E511" s="29"/>
      <c r="F511" s="32"/>
      <c r="G511" s="32"/>
      <c r="H511" s="38"/>
      <c r="I511" s="32"/>
      <c r="J511" s="38"/>
      <c r="K511" s="32"/>
      <c r="L511" s="31"/>
      <c r="M511" s="38"/>
      <c r="N511" s="31"/>
      <c r="O511" s="18" t="str">
        <f t="shared" si="2"/>
        <v/>
      </c>
      <c r="P511" s="18" t="str">
        <f t="shared" si="3"/>
        <v/>
      </c>
      <c r="Q511" s="18" t="str">
        <f t="array" ref="Q511">if($F511="","",if($F511&lt;&gt;$F510,VLOOKUP($F511,{Index_Team!$A$2:$A$33,Index_Team!$D$2:$D$33},2,FALSE),Q510))</f>
        <v/>
      </c>
      <c r="R511" s="18" t="str">
        <f t="array" ref="R511">if($F511="","",if($F511&lt;&gt;$F510,VLOOKUP($F511,{Index_Team!$A$2:$A$33,Index_Team!$E$2:$E$33},2,FALSE),R510))</f>
        <v/>
      </c>
      <c r="S511" s="18" t="str">
        <f t="shared" ref="S511:T511" si="520">if($F511="","",if($F511&lt;&gt;$F510,0,V510))</f>
        <v/>
      </c>
      <c r="T511" s="18" t="str">
        <f t="shared" si="520"/>
        <v/>
      </c>
      <c r="U511" s="18" t="str">
        <f t="shared" si="5"/>
        <v/>
      </c>
      <c r="V511" s="18" t="str">
        <f t="shared" si="6"/>
        <v/>
      </c>
      <c r="W511" s="18" t="str">
        <f t="shared" si="7"/>
        <v/>
      </c>
      <c r="X511" s="18" t="str">
        <f t="shared" si="8"/>
        <v/>
      </c>
      <c r="Y511" s="18" t="str">
        <f t="shared" si="9"/>
        <v/>
      </c>
      <c r="Z511" s="18" t="str">
        <f>IFERROR(__xludf.DUMMYFUNCTION("if($F511="""","""",count(filter($S$2:$S888,$S$2:$S888=$S511,$T$2:$T888=$T511,$V$2:$V888=$V511,$W$2:$W888=$W511)))"),"")</f>
        <v/>
      </c>
      <c r="AA511" s="18" t="str">
        <f>IFERROR(__xludf.DUMMYFUNCTION("if($F511="""","""",1+Z511-count(filter($S511:$S888,$S511:$S888=$S511,$T511:$T888=$T511,$V511:$V888=$V511,$W511:$W888=$W511)))"),"")</f>
        <v/>
      </c>
      <c r="AB511" s="18" t="str">
        <f>IFERROR(__xludf.DUMMYFUNCTION("if($F511="""","""",count(filter($S$2:$S888,$S$2:$S888=$S511,$T$2:$T888=$T511,$V$2:$V888=$V511,$W$2:$W888=$W511,$Q$2:$Q888=$Q511)))"),"")</f>
        <v/>
      </c>
      <c r="AC511" s="18" t="str">
        <f>IFERROR(__xludf.DUMMYFUNCTION("if($F511="""","""",1+AB511-count(filter($S511:$S888,$S511:$S888=$S511,$T511:$T888=$T511,$V511:$V888=$V511,$W511:$W888=$W511,$Q511:$Q888=$Q511)))"),"")</f>
        <v/>
      </c>
      <c r="AD511" s="18" t="str">
        <f>IFERROR(__xludf.DUMMYFUNCTION("if($F511="""","""",count(filter($S$2:$S888,$S$2:$S888=$S511,$T$2:$T888=$T511,$V$2:$V888=$V511,$W$2:$W888=$W511,$R$2:$R888=$R511)))"),"")</f>
        <v/>
      </c>
      <c r="AE511" s="18" t="str">
        <f>IFERROR(__xludf.DUMMYFUNCTION("if($F511="""","""",1+AD511-count(filter($S511:$S888,$S511:$S888=$S511,$T511:$T888=$T511,$V511:$V888=$V511,$W511:$W888=$W511,$R511:$R888=$R511)))"),"")</f>
        <v/>
      </c>
      <c r="AF511" s="18" t="str">
        <f t="shared" si="10"/>
        <v/>
      </c>
      <c r="AG511" s="18"/>
      <c r="AH511" s="18" t="str">
        <f t="shared" si="12"/>
        <v/>
      </c>
    </row>
    <row r="512">
      <c r="A512" s="29"/>
      <c r="B512" s="29"/>
      <c r="C512" s="29"/>
      <c r="D512" s="37"/>
      <c r="E512" s="29"/>
      <c r="F512" s="32"/>
      <c r="G512" s="32"/>
      <c r="H512" s="38"/>
      <c r="I512" s="32"/>
      <c r="J512" s="38"/>
      <c r="K512" s="32"/>
      <c r="L512" s="31"/>
      <c r="M512" s="38"/>
      <c r="N512" s="31"/>
      <c r="O512" s="18" t="str">
        <f t="shared" si="2"/>
        <v/>
      </c>
      <c r="P512" s="18" t="str">
        <f t="shared" si="3"/>
        <v/>
      </c>
      <c r="Q512" s="18" t="str">
        <f t="array" ref="Q512">if($F512="","",if($F512&lt;&gt;$F511,VLOOKUP($F512,{Index_Team!$A$2:$A$33,Index_Team!$D$2:$D$33},2,FALSE),Q511))</f>
        <v/>
      </c>
      <c r="R512" s="18" t="str">
        <f t="array" ref="R512">if($F512="","",if($F512&lt;&gt;$F511,VLOOKUP($F512,{Index_Team!$A$2:$A$33,Index_Team!$E$2:$E$33},2,FALSE),R511))</f>
        <v/>
      </c>
      <c r="S512" s="18" t="str">
        <f t="shared" ref="S512:T512" si="521">if($F512="","",if($F512&lt;&gt;$F511,0,V511))</f>
        <v/>
      </c>
      <c r="T512" s="18" t="str">
        <f t="shared" si="521"/>
        <v/>
      </c>
      <c r="U512" s="18" t="str">
        <f t="shared" si="5"/>
        <v/>
      </c>
      <c r="V512" s="18" t="str">
        <f t="shared" si="6"/>
        <v/>
      </c>
      <c r="W512" s="18" t="str">
        <f t="shared" si="7"/>
        <v/>
      </c>
      <c r="X512" s="18" t="str">
        <f t="shared" si="8"/>
        <v/>
      </c>
      <c r="Y512" s="18" t="str">
        <f t="shared" si="9"/>
        <v/>
      </c>
      <c r="Z512" s="18" t="str">
        <f>IFERROR(__xludf.DUMMYFUNCTION("if($F512="""","""",count(filter($S$2:$S888,$S$2:$S888=$S512,$T$2:$T888=$T512,$V$2:$V888=$V512,$W$2:$W888=$W512)))"),"")</f>
        <v/>
      </c>
      <c r="AA512" s="18" t="str">
        <f>IFERROR(__xludf.DUMMYFUNCTION("if($F512="""","""",1+Z512-count(filter($S512:$S888,$S512:$S888=$S512,$T512:$T888=$T512,$V512:$V888=$V512,$W512:$W888=$W512)))"),"")</f>
        <v/>
      </c>
      <c r="AB512" s="18" t="str">
        <f>IFERROR(__xludf.DUMMYFUNCTION("if($F512="""","""",count(filter($S$2:$S888,$S$2:$S888=$S512,$T$2:$T888=$T512,$V$2:$V888=$V512,$W$2:$W888=$W512,$Q$2:$Q888=$Q512)))"),"")</f>
        <v/>
      </c>
      <c r="AC512" s="18" t="str">
        <f>IFERROR(__xludf.DUMMYFUNCTION("if($F512="""","""",1+AB512-count(filter($S512:$S888,$S512:$S888=$S512,$T512:$T888=$T512,$V512:$V888=$V512,$W512:$W888=$W512,$Q512:$Q888=$Q512)))"),"")</f>
        <v/>
      </c>
      <c r="AD512" s="18" t="str">
        <f>IFERROR(__xludf.DUMMYFUNCTION("if($F512="""","""",count(filter($S$2:$S888,$S$2:$S888=$S512,$T$2:$T888=$T512,$V$2:$V888=$V512,$W$2:$W888=$W512,$R$2:$R888=$R512)))"),"")</f>
        <v/>
      </c>
      <c r="AE512" s="18" t="str">
        <f>IFERROR(__xludf.DUMMYFUNCTION("if($F512="""","""",1+AD512-count(filter($S512:$S888,$S512:$S888=$S512,$T512:$T888=$T512,$V512:$V888=$V512,$W512:$W888=$W512,$R512:$R888=$R512)))"),"")</f>
        <v/>
      </c>
      <c r="AF512" s="18" t="str">
        <f t="shared" si="10"/>
        <v/>
      </c>
      <c r="AG512" s="18"/>
      <c r="AH512" s="18" t="str">
        <f t="shared" si="12"/>
        <v/>
      </c>
    </row>
    <row r="513">
      <c r="A513" s="29"/>
      <c r="B513" s="29"/>
      <c r="C513" s="29"/>
      <c r="D513" s="37"/>
      <c r="E513" s="29"/>
      <c r="F513" s="32"/>
      <c r="G513" s="32"/>
      <c r="H513" s="38"/>
      <c r="I513" s="32"/>
      <c r="J513" s="38"/>
      <c r="K513" s="32"/>
      <c r="L513" s="31"/>
      <c r="M513" s="38"/>
      <c r="N513" s="31"/>
      <c r="O513" s="18" t="str">
        <f t="shared" si="2"/>
        <v/>
      </c>
      <c r="P513" s="18" t="str">
        <f t="shared" si="3"/>
        <v/>
      </c>
      <c r="Q513" s="18" t="str">
        <f t="array" ref="Q513">if($F513="","",if($F513&lt;&gt;$F512,VLOOKUP($F513,{Index_Team!$A$2:$A$33,Index_Team!$D$2:$D$33},2,FALSE),Q512))</f>
        <v/>
      </c>
      <c r="R513" s="18" t="str">
        <f t="array" ref="R513">if($F513="","",if($F513&lt;&gt;$F512,VLOOKUP($F513,{Index_Team!$A$2:$A$33,Index_Team!$E$2:$E$33},2,FALSE),R512))</f>
        <v/>
      </c>
      <c r="S513" s="18" t="str">
        <f t="shared" ref="S513:T513" si="522">if($F513="","",if($F513&lt;&gt;$F512,0,V512))</f>
        <v/>
      </c>
      <c r="T513" s="18" t="str">
        <f t="shared" si="522"/>
        <v/>
      </c>
      <c r="U513" s="18" t="str">
        <f t="shared" si="5"/>
        <v/>
      </c>
      <c r="V513" s="18" t="str">
        <f t="shared" si="6"/>
        <v/>
      </c>
      <c r="W513" s="18" t="str">
        <f t="shared" si="7"/>
        <v/>
      </c>
      <c r="X513" s="18" t="str">
        <f t="shared" si="8"/>
        <v/>
      </c>
      <c r="Y513" s="18" t="str">
        <f t="shared" si="9"/>
        <v/>
      </c>
      <c r="Z513" s="18" t="str">
        <f>IFERROR(__xludf.DUMMYFUNCTION("if($F513="""","""",count(filter($S$2:$S888,$S$2:$S888=$S513,$T$2:$T888=$T513,$V$2:$V888=$V513,$W$2:$W888=$W513)))"),"")</f>
        <v/>
      </c>
      <c r="AA513" s="18" t="str">
        <f>IFERROR(__xludf.DUMMYFUNCTION("if($F513="""","""",1+Z513-count(filter($S513:$S888,$S513:$S888=$S513,$T513:$T888=$T513,$V513:$V888=$V513,$W513:$W888=$W513)))"),"")</f>
        <v/>
      </c>
      <c r="AB513" s="18" t="str">
        <f>IFERROR(__xludf.DUMMYFUNCTION("if($F513="""","""",count(filter($S$2:$S888,$S$2:$S888=$S513,$T$2:$T888=$T513,$V$2:$V888=$V513,$W$2:$W888=$W513,$Q$2:$Q888=$Q513)))"),"")</f>
        <v/>
      </c>
      <c r="AC513" s="18" t="str">
        <f>IFERROR(__xludf.DUMMYFUNCTION("if($F513="""","""",1+AB513-count(filter($S513:$S888,$S513:$S888=$S513,$T513:$T888=$T513,$V513:$V888=$V513,$W513:$W888=$W513,$Q513:$Q888=$Q513)))"),"")</f>
        <v/>
      </c>
      <c r="AD513" s="18" t="str">
        <f>IFERROR(__xludf.DUMMYFUNCTION("if($F513="""","""",count(filter($S$2:$S888,$S$2:$S888=$S513,$T$2:$T888=$T513,$V$2:$V888=$V513,$W$2:$W888=$W513,$R$2:$R888=$R513)))"),"")</f>
        <v/>
      </c>
      <c r="AE513" s="18" t="str">
        <f>IFERROR(__xludf.DUMMYFUNCTION("if($F513="""","""",1+AD513-count(filter($S513:$S888,$S513:$S888=$S513,$T513:$T888=$T513,$V513:$V888=$V513,$W513:$W888=$W513,$R513:$R888=$R513)))"),"")</f>
        <v/>
      </c>
      <c r="AF513" s="18" t="str">
        <f t="shared" si="10"/>
        <v/>
      </c>
      <c r="AG513" s="18"/>
      <c r="AH513" s="18" t="str">
        <f t="shared" si="12"/>
        <v/>
      </c>
    </row>
    <row r="514">
      <c r="A514" s="29"/>
      <c r="B514" s="29"/>
      <c r="C514" s="29"/>
      <c r="D514" s="37"/>
      <c r="E514" s="29"/>
      <c r="F514" s="32"/>
      <c r="G514" s="32"/>
      <c r="H514" s="38"/>
      <c r="I514" s="32"/>
      <c r="J514" s="38"/>
      <c r="K514" s="32"/>
      <c r="L514" s="31"/>
      <c r="M514" s="38"/>
      <c r="N514" s="31"/>
      <c r="O514" s="18" t="str">
        <f t="shared" si="2"/>
        <v/>
      </c>
      <c r="P514" s="18" t="str">
        <f t="shared" si="3"/>
        <v/>
      </c>
      <c r="Q514" s="18" t="str">
        <f t="array" ref="Q514">if($F514="","",if($F514&lt;&gt;$F513,VLOOKUP($F514,{Index_Team!$A$2:$A$33,Index_Team!$D$2:$D$33},2,FALSE),Q513))</f>
        <v/>
      </c>
      <c r="R514" s="18" t="str">
        <f t="array" ref="R514">if($F514="","",if($F514&lt;&gt;$F513,VLOOKUP($F514,{Index_Team!$A$2:$A$33,Index_Team!$E$2:$E$33},2,FALSE),R513))</f>
        <v/>
      </c>
      <c r="S514" s="18" t="str">
        <f t="shared" ref="S514:T514" si="523">if($F514="","",if($F514&lt;&gt;$F513,0,V513))</f>
        <v/>
      </c>
      <c r="T514" s="18" t="str">
        <f t="shared" si="523"/>
        <v/>
      </c>
      <c r="U514" s="18" t="str">
        <f t="shared" si="5"/>
        <v/>
      </c>
      <c r="V514" s="18" t="str">
        <f t="shared" si="6"/>
        <v/>
      </c>
      <c r="W514" s="18" t="str">
        <f t="shared" si="7"/>
        <v/>
      </c>
      <c r="X514" s="18" t="str">
        <f t="shared" si="8"/>
        <v/>
      </c>
      <c r="Y514" s="18" t="str">
        <f t="shared" si="9"/>
        <v/>
      </c>
      <c r="Z514" s="18" t="str">
        <f>IFERROR(__xludf.DUMMYFUNCTION("if($F514="""","""",count(filter($S$2:$S888,$S$2:$S888=$S514,$T$2:$T888=$T514,$V$2:$V888=$V514,$W$2:$W888=$W514)))"),"")</f>
        <v/>
      </c>
      <c r="AA514" s="18" t="str">
        <f>IFERROR(__xludf.DUMMYFUNCTION("if($F514="""","""",1+Z514-count(filter($S514:$S888,$S514:$S888=$S514,$T514:$T888=$T514,$V514:$V888=$V514,$W514:$W888=$W514)))"),"")</f>
        <v/>
      </c>
      <c r="AB514" s="18" t="str">
        <f>IFERROR(__xludf.DUMMYFUNCTION("if($F514="""","""",count(filter($S$2:$S888,$S$2:$S888=$S514,$T$2:$T888=$T514,$V$2:$V888=$V514,$W$2:$W888=$W514,$Q$2:$Q888=$Q514)))"),"")</f>
        <v/>
      </c>
      <c r="AC514" s="18" t="str">
        <f>IFERROR(__xludf.DUMMYFUNCTION("if($F514="""","""",1+AB514-count(filter($S514:$S888,$S514:$S888=$S514,$T514:$T888=$T514,$V514:$V888=$V514,$W514:$W888=$W514,$Q514:$Q888=$Q514)))"),"")</f>
        <v/>
      </c>
      <c r="AD514" s="18" t="str">
        <f>IFERROR(__xludf.DUMMYFUNCTION("if($F514="""","""",count(filter($S$2:$S888,$S$2:$S888=$S514,$T$2:$T888=$T514,$V$2:$V888=$V514,$W$2:$W888=$W514,$R$2:$R888=$R514)))"),"")</f>
        <v/>
      </c>
      <c r="AE514" s="18" t="str">
        <f>IFERROR(__xludf.DUMMYFUNCTION("if($F514="""","""",1+AD514-count(filter($S514:$S888,$S514:$S888=$S514,$T514:$T888=$T514,$V514:$V888=$V514,$W514:$W888=$W514,$R514:$R888=$R514)))"),"")</f>
        <v/>
      </c>
      <c r="AF514" s="18" t="str">
        <f t="shared" si="10"/>
        <v/>
      </c>
      <c r="AG514" s="18"/>
      <c r="AH514" s="18" t="str">
        <f t="shared" si="12"/>
        <v/>
      </c>
    </row>
    <row r="515">
      <c r="A515" s="29"/>
      <c r="B515" s="29"/>
      <c r="C515" s="29"/>
      <c r="D515" s="37"/>
      <c r="E515" s="29"/>
      <c r="F515" s="32"/>
      <c r="G515" s="32"/>
      <c r="H515" s="38"/>
      <c r="I515" s="32"/>
      <c r="J515" s="38"/>
      <c r="K515" s="32"/>
      <c r="L515" s="31"/>
      <c r="M515" s="38"/>
      <c r="N515" s="31"/>
      <c r="O515" s="18" t="str">
        <f t="shared" si="2"/>
        <v/>
      </c>
      <c r="P515" s="18" t="str">
        <f t="shared" si="3"/>
        <v/>
      </c>
      <c r="Q515" s="18" t="str">
        <f t="array" ref="Q515">if($F515="","",if($F515&lt;&gt;$F514,VLOOKUP($F515,{Index_Team!$A$2:$A$33,Index_Team!$D$2:$D$33},2,FALSE),Q514))</f>
        <v/>
      </c>
      <c r="R515" s="18" t="str">
        <f t="array" ref="R515">if($F515="","",if($F515&lt;&gt;$F514,VLOOKUP($F515,{Index_Team!$A$2:$A$33,Index_Team!$E$2:$E$33},2,FALSE),R514))</f>
        <v/>
      </c>
      <c r="S515" s="18" t="str">
        <f t="shared" ref="S515:T515" si="524">if($F515="","",if($F515&lt;&gt;$F514,0,V514))</f>
        <v/>
      </c>
      <c r="T515" s="18" t="str">
        <f t="shared" si="524"/>
        <v/>
      </c>
      <c r="U515" s="18" t="str">
        <f t="shared" si="5"/>
        <v/>
      </c>
      <c r="V515" s="18" t="str">
        <f t="shared" si="6"/>
        <v/>
      </c>
      <c r="W515" s="18" t="str">
        <f t="shared" si="7"/>
        <v/>
      </c>
      <c r="X515" s="18" t="str">
        <f t="shared" si="8"/>
        <v/>
      </c>
      <c r="Y515" s="18" t="str">
        <f t="shared" si="9"/>
        <v/>
      </c>
      <c r="Z515" s="18" t="str">
        <f>IFERROR(__xludf.DUMMYFUNCTION("if($F515="""","""",count(filter($S$2:$S888,$S$2:$S888=$S515,$T$2:$T888=$T515,$V$2:$V888=$V515,$W$2:$W888=$W515)))"),"")</f>
        <v/>
      </c>
      <c r="AA515" s="18" t="str">
        <f>IFERROR(__xludf.DUMMYFUNCTION("if($F515="""","""",1+Z515-count(filter($S515:$S888,$S515:$S888=$S515,$T515:$T888=$T515,$V515:$V888=$V515,$W515:$W888=$W515)))"),"")</f>
        <v/>
      </c>
      <c r="AB515" s="18" t="str">
        <f>IFERROR(__xludf.DUMMYFUNCTION("if($F515="""","""",count(filter($S$2:$S888,$S$2:$S888=$S515,$T$2:$T888=$T515,$V$2:$V888=$V515,$W$2:$W888=$W515,$Q$2:$Q888=$Q515)))"),"")</f>
        <v/>
      </c>
      <c r="AC515" s="18" t="str">
        <f>IFERROR(__xludf.DUMMYFUNCTION("if($F515="""","""",1+AB515-count(filter($S515:$S888,$S515:$S888=$S515,$T515:$T888=$T515,$V515:$V888=$V515,$W515:$W888=$W515,$Q515:$Q888=$Q515)))"),"")</f>
        <v/>
      </c>
      <c r="AD515" s="18" t="str">
        <f>IFERROR(__xludf.DUMMYFUNCTION("if($F515="""","""",count(filter($S$2:$S888,$S$2:$S888=$S515,$T$2:$T888=$T515,$V$2:$V888=$V515,$W$2:$W888=$W515,$R$2:$R888=$R515)))"),"")</f>
        <v/>
      </c>
      <c r="AE515" s="18" t="str">
        <f>IFERROR(__xludf.DUMMYFUNCTION("if($F515="""","""",1+AD515-count(filter($S515:$S888,$S515:$S888=$S515,$T515:$T888=$T515,$V515:$V888=$V515,$W515:$W888=$W515,$R515:$R888=$R515)))"),"")</f>
        <v/>
      </c>
      <c r="AF515" s="18" t="str">
        <f t="shared" si="10"/>
        <v/>
      </c>
      <c r="AG515" s="18"/>
      <c r="AH515" s="18" t="str">
        <f t="shared" si="12"/>
        <v/>
      </c>
    </row>
    <row r="516">
      <c r="A516" s="29"/>
      <c r="B516" s="29"/>
      <c r="C516" s="29"/>
      <c r="D516" s="37"/>
      <c r="E516" s="29"/>
      <c r="F516" s="32"/>
      <c r="G516" s="32"/>
      <c r="H516" s="38"/>
      <c r="I516" s="32"/>
      <c r="J516" s="38"/>
      <c r="K516" s="32"/>
      <c r="L516" s="31"/>
      <c r="M516" s="38"/>
      <c r="N516" s="31"/>
      <c r="O516" s="18" t="str">
        <f t="shared" si="2"/>
        <v/>
      </c>
      <c r="P516" s="18" t="str">
        <f t="shared" si="3"/>
        <v/>
      </c>
      <c r="Q516" s="18" t="str">
        <f t="array" ref="Q516">if($F516="","",if($F516&lt;&gt;$F515,VLOOKUP($F516,{Index_Team!$A$2:$A$33,Index_Team!$D$2:$D$33},2,FALSE),Q515))</f>
        <v/>
      </c>
      <c r="R516" s="18" t="str">
        <f t="array" ref="R516">if($F516="","",if($F516&lt;&gt;$F515,VLOOKUP($F516,{Index_Team!$A$2:$A$33,Index_Team!$E$2:$E$33},2,FALSE),R515))</f>
        <v/>
      </c>
      <c r="S516" s="18" t="str">
        <f t="shared" ref="S516:T516" si="525">if($F516="","",if($F516&lt;&gt;$F515,0,V515))</f>
        <v/>
      </c>
      <c r="T516" s="18" t="str">
        <f t="shared" si="525"/>
        <v/>
      </c>
      <c r="U516" s="18" t="str">
        <f t="shared" si="5"/>
        <v/>
      </c>
      <c r="V516" s="18" t="str">
        <f t="shared" si="6"/>
        <v/>
      </c>
      <c r="W516" s="18" t="str">
        <f t="shared" si="7"/>
        <v/>
      </c>
      <c r="X516" s="18" t="str">
        <f t="shared" si="8"/>
        <v/>
      </c>
      <c r="Y516" s="18" t="str">
        <f t="shared" si="9"/>
        <v/>
      </c>
      <c r="Z516" s="18" t="str">
        <f>IFERROR(__xludf.DUMMYFUNCTION("if($F516="""","""",count(filter($S$2:$S888,$S$2:$S888=$S516,$T$2:$T888=$T516,$V$2:$V888=$V516,$W$2:$W888=$W516)))"),"")</f>
        <v/>
      </c>
      <c r="AA516" s="18" t="str">
        <f>IFERROR(__xludf.DUMMYFUNCTION("if($F516="""","""",1+Z516-count(filter($S516:$S888,$S516:$S888=$S516,$T516:$T888=$T516,$V516:$V888=$V516,$W516:$W888=$W516)))"),"")</f>
        <v/>
      </c>
      <c r="AB516" s="18" t="str">
        <f>IFERROR(__xludf.DUMMYFUNCTION("if($F516="""","""",count(filter($S$2:$S888,$S$2:$S888=$S516,$T$2:$T888=$T516,$V$2:$V888=$V516,$W$2:$W888=$W516,$Q$2:$Q888=$Q516)))"),"")</f>
        <v/>
      </c>
      <c r="AC516" s="18" t="str">
        <f>IFERROR(__xludf.DUMMYFUNCTION("if($F516="""","""",1+AB516-count(filter($S516:$S888,$S516:$S888=$S516,$T516:$T888=$T516,$V516:$V888=$V516,$W516:$W888=$W516,$Q516:$Q888=$Q516)))"),"")</f>
        <v/>
      </c>
      <c r="AD516" s="18" t="str">
        <f>IFERROR(__xludf.DUMMYFUNCTION("if($F516="""","""",count(filter($S$2:$S888,$S$2:$S888=$S516,$T$2:$T888=$T516,$V$2:$V888=$V516,$W$2:$W888=$W516,$R$2:$R888=$R516)))"),"")</f>
        <v/>
      </c>
      <c r="AE516" s="18" t="str">
        <f>IFERROR(__xludf.DUMMYFUNCTION("if($F516="""","""",1+AD516-count(filter($S516:$S888,$S516:$S888=$S516,$T516:$T888=$T516,$V516:$V888=$V516,$W516:$W888=$W516,$R516:$R888=$R516)))"),"")</f>
        <v/>
      </c>
      <c r="AF516" s="18" t="str">
        <f t="shared" si="10"/>
        <v/>
      </c>
      <c r="AG516" s="18"/>
      <c r="AH516" s="18" t="str">
        <f t="shared" si="12"/>
        <v/>
      </c>
    </row>
    <row r="517">
      <c r="A517" s="29"/>
      <c r="B517" s="29"/>
      <c r="C517" s="29"/>
      <c r="D517" s="37"/>
      <c r="E517" s="29"/>
      <c r="F517" s="32"/>
      <c r="G517" s="32"/>
      <c r="H517" s="38"/>
      <c r="I517" s="32"/>
      <c r="J517" s="38"/>
      <c r="K517" s="32"/>
      <c r="L517" s="31"/>
      <c r="M517" s="38"/>
      <c r="N517" s="31"/>
      <c r="O517" s="18" t="str">
        <f t="shared" si="2"/>
        <v/>
      </c>
      <c r="P517" s="18" t="str">
        <f t="shared" si="3"/>
        <v/>
      </c>
      <c r="Q517" s="18" t="str">
        <f t="array" ref="Q517">if($F517="","",if($F517&lt;&gt;$F516,VLOOKUP($F517,{Index_Team!$A$2:$A$33,Index_Team!$D$2:$D$33},2,FALSE),Q516))</f>
        <v/>
      </c>
      <c r="R517" s="18" t="str">
        <f t="array" ref="R517">if($F517="","",if($F517&lt;&gt;$F516,VLOOKUP($F517,{Index_Team!$A$2:$A$33,Index_Team!$E$2:$E$33},2,FALSE),R516))</f>
        <v/>
      </c>
      <c r="S517" s="18" t="str">
        <f t="shared" ref="S517:T517" si="526">if($F517="","",if($F517&lt;&gt;$F516,0,V516))</f>
        <v/>
      </c>
      <c r="T517" s="18" t="str">
        <f t="shared" si="526"/>
        <v/>
      </c>
      <c r="U517" s="18" t="str">
        <f t="shared" si="5"/>
        <v/>
      </c>
      <c r="V517" s="18" t="str">
        <f t="shared" si="6"/>
        <v/>
      </c>
      <c r="W517" s="18" t="str">
        <f t="shared" si="7"/>
        <v/>
      </c>
      <c r="X517" s="18" t="str">
        <f t="shared" si="8"/>
        <v/>
      </c>
      <c r="Y517" s="18" t="str">
        <f t="shared" si="9"/>
        <v/>
      </c>
      <c r="Z517" s="18" t="str">
        <f>IFERROR(__xludf.DUMMYFUNCTION("if($F517="""","""",count(filter($S$2:$S888,$S$2:$S888=$S517,$T$2:$T888=$T517,$V$2:$V888=$V517,$W$2:$W888=$W517)))"),"")</f>
        <v/>
      </c>
      <c r="AA517" s="18" t="str">
        <f>IFERROR(__xludf.DUMMYFUNCTION("if($F517="""","""",1+Z517-count(filter($S517:$S888,$S517:$S888=$S517,$T517:$T888=$T517,$V517:$V888=$V517,$W517:$W888=$W517)))"),"")</f>
        <v/>
      </c>
      <c r="AB517" s="18" t="str">
        <f>IFERROR(__xludf.DUMMYFUNCTION("if($F517="""","""",count(filter($S$2:$S888,$S$2:$S888=$S517,$T$2:$T888=$T517,$V$2:$V888=$V517,$W$2:$W888=$W517,$Q$2:$Q888=$Q517)))"),"")</f>
        <v/>
      </c>
      <c r="AC517" s="18" t="str">
        <f>IFERROR(__xludf.DUMMYFUNCTION("if($F517="""","""",1+AB517-count(filter($S517:$S888,$S517:$S888=$S517,$T517:$T888=$T517,$V517:$V888=$V517,$W517:$W888=$W517,$Q517:$Q888=$Q517)))"),"")</f>
        <v/>
      </c>
      <c r="AD517" s="18" t="str">
        <f>IFERROR(__xludf.DUMMYFUNCTION("if($F517="""","""",count(filter($S$2:$S888,$S$2:$S888=$S517,$T$2:$T888=$T517,$V$2:$V888=$V517,$W$2:$W888=$W517,$R$2:$R888=$R517)))"),"")</f>
        <v/>
      </c>
      <c r="AE517" s="18" t="str">
        <f>IFERROR(__xludf.DUMMYFUNCTION("if($F517="""","""",1+AD517-count(filter($S517:$S888,$S517:$S888=$S517,$T517:$T888=$T517,$V517:$V888=$V517,$W517:$W888=$W517,$R517:$R888=$R517)))"),"")</f>
        <v/>
      </c>
      <c r="AF517" s="18" t="str">
        <f t="shared" si="10"/>
        <v/>
      </c>
      <c r="AG517" s="18"/>
      <c r="AH517" s="18" t="str">
        <f t="shared" si="12"/>
        <v/>
      </c>
    </row>
    <row r="518">
      <c r="A518" s="29"/>
      <c r="B518" s="29"/>
      <c r="C518" s="29"/>
      <c r="D518" s="37"/>
      <c r="E518" s="29"/>
      <c r="F518" s="32"/>
      <c r="G518" s="32"/>
      <c r="H518" s="38"/>
      <c r="I518" s="32"/>
      <c r="J518" s="38"/>
      <c r="K518" s="32"/>
      <c r="L518" s="31"/>
      <c r="M518" s="38"/>
      <c r="N518" s="31"/>
      <c r="O518" s="18" t="str">
        <f t="shared" si="2"/>
        <v/>
      </c>
      <c r="P518" s="18" t="str">
        <f t="shared" si="3"/>
        <v/>
      </c>
      <c r="Q518" s="18" t="str">
        <f t="array" ref="Q518">if($F518="","",if($F518&lt;&gt;$F517,VLOOKUP($F518,{Index_Team!$A$2:$A$33,Index_Team!$D$2:$D$33},2,FALSE),Q517))</f>
        <v/>
      </c>
      <c r="R518" s="18" t="str">
        <f t="array" ref="R518">if($F518="","",if($F518&lt;&gt;$F517,VLOOKUP($F518,{Index_Team!$A$2:$A$33,Index_Team!$E$2:$E$33},2,FALSE),R517))</f>
        <v/>
      </c>
      <c r="S518" s="18" t="str">
        <f t="shared" ref="S518:T518" si="527">if($F518="","",if($F518&lt;&gt;$F517,0,V517))</f>
        <v/>
      </c>
      <c r="T518" s="18" t="str">
        <f t="shared" si="527"/>
        <v/>
      </c>
      <c r="U518" s="18" t="str">
        <f t="shared" si="5"/>
        <v/>
      </c>
      <c r="V518" s="18" t="str">
        <f t="shared" si="6"/>
        <v/>
      </c>
      <c r="W518" s="18" t="str">
        <f t="shared" si="7"/>
        <v/>
      </c>
      <c r="X518" s="18" t="str">
        <f t="shared" si="8"/>
        <v/>
      </c>
      <c r="Y518" s="18" t="str">
        <f t="shared" si="9"/>
        <v/>
      </c>
      <c r="Z518" s="18" t="str">
        <f>IFERROR(__xludf.DUMMYFUNCTION("if($F518="""","""",count(filter($S$2:$S888,$S$2:$S888=$S518,$T$2:$T888=$T518,$V$2:$V888=$V518,$W$2:$W888=$W518)))"),"")</f>
        <v/>
      </c>
      <c r="AA518" s="18" t="str">
        <f>IFERROR(__xludf.DUMMYFUNCTION("if($F518="""","""",1+Z518-count(filter($S518:$S888,$S518:$S888=$S518,$T518:$T888=$T518,$V518:$V888=$V518,$W518:$W888=$W518)))"),"")</f>
        <v/>
      </c>
      <c r="AB518" s="18" t="str">
        <f>IFERROR(__xludf.DUMMYFUNCTION("if($F518="""","""",count(filter($S$2:$S888,$S$2:$S888=$S518,$T$2:$T888=$T518,$V$2:$V888=$V518,$W$2:$W888=$W518,$Q$2:$Q888=$Q518)))"),"")</f>
        <v/>
      </c>
      <c r="AC518" s="18" t="str">
        <f>IFERROR(__xludf.DUMMYFUNCTION("if($F518="""","""",1+AB518-count(filter($S518:$S888,$S518:$S888=$S518,$T518:$T888=$T518,$V518:$V888=$V518,$W518:$W888=$W518,$Q518:$Q888=$Q518)))"),"")</f>
        <v/>
      </c>
      <c r="AD518" s="18" t="str">
        <f>IFERROR(__xludf.DUMMYFUNCTION("if($F518="""","""",count(filter($S$2:$S888,$S$2:$S888=$S518,$T$2:$T888=$T518,$V$2:$V888=$V518,$W$2:$W888=$W518,$R$2:$R888=$R518)))"),"")</f>
        <v/>
      </c>
      <c r="AE518" s="18" t="str">
        <f>IFERROR(__xludf.DUMMYFUNCTION("if($F518="""","""",1+AD518-count(filter($S518:$S888,$S518:$S888=$S518,$T518:$T888=$T518,$V518:$V888=$V518,$W518:$W888=$W518,$R518:$R888=$R518)))"),"")</f>
        <v/>
      </c>
      <c r="AF518" s="18" t="str">
        <f t="shared" si="10"/>
        <v/>
      </c>
      <c r="AG518" s="18"/>
      <c r="AH518" s="18" t="str">
        <f t="shared" si="12"/>
        <v/>
      </c>
    </row>
    <row r="519">
      <c r="A519" s="29"/>
      <c r="B519" s="29"/>
      <c r="C519" s="29"/>
      <c r="D519" s="37"/>
      <c r="E519" s="29"/>
      <c r="F519" s="32"/>
      <c r="G519" s="32"/>
      <c r="H519" s="38"/>
      <c r="I519" s="32"/>
      <c r="J519" s="38"/>
      <c r="K519" s="32"/>
      <c r="L519" s="31"/>
      <c r="M519" s="38"/>
      <c r="N519" s="31"/>
      <c r="O519" s="18" t="str">
        <f t="shared" si="2"/>
        <v/>
      </c>
      <c r="P519" s="18" t="str">
        <f t="shared" si="3"/>
        <v/>
      </c>
      <c r="Q519" s="18" t="str">
        <f t="array" ref="Q519">if($F519="","",if($F519&lt;&gt;$F518,VLOOKUP($F519,{Index_Team!$A$2:$A$33,Index_Team!$D$2:$D$33},2,FALSE),Q518))</f>
        <v/>
      </c>
      <c r="R519" s="18" t="str">
        <f t="array" ref="R519">if($F519="","",if($F519&lt;&gt;$F518,VLOOKUP($F519,{Index_Team!$A$2:$A$33,Index_Team!$E$2:$E$33},2,FALSE),R518))</f>
        <v/>
      </c>
      <c r="S519" s="18" t="str">
        <f t="shared" ref="S519:T519" si="528">if($F519="","",if($F519&lt;&gt;$F518,0,V518))</f>
        <v/>
      </c>
      <c r="T519" s="18" t="str">
        <f t="shared" si="528"/>
        <v/>
      </c>
      <c r="U519" s="18" t="str">
        <f t="shared" si="5"/>
        <v/>
      </c>
      <c r="V519" s="18" t="str">
        <f t="shared" si="6"/>
        <v/>
      </c>
      <c r="W519" s="18" t="str">
        <f t="shared" si="7"/>
        <v/>
      </c>
      <c r="X519" s="18" t="str">
        <f t="shared" si="8"/>
        <v/>
      </c>
      <c r="Y519" s="18" t="str">
        <f t="shared" si="9"/>
        <v/>
      </c>
      <c r="Z519" s="18" t="str">
        <f>IFERROR(__xludf.DUMMYFUNCTION("if($F519="""","""",count(filter($S$2:$S888,$S$2:$S888=$S519,$T$2:$T888=$T519,$V$2:$V888=$V519,$W$2:$W888=$W519)))"),"")</f>
        <v/>
      </c>
      <c r="AA519" s="18" t="str">
        <f>IFERROR(__xludf.DUMMYFUNCTION("if($F519="""","""",1+Z519-count(filter($S519:$S888,$S519:$S888=$S519,$T519:$T888=$T519,$V519:$V888=$V519,$W519:$W888=$W519)))"),"")</f>
        <v/>
      </c>
      <c r="AB519" s="18" t="str">
        <f>IFERROR(__xludf.DUMMYFUNCTION("if($F519="""","""",count(filter($S$2:$S888,$S$2:$S888=$S519,$T$2:$T888=$T519,$V$2:$V888=$V519,$W$2:$W888=$W519,$Q$2:$Q888=$Q519)))"),"")</f>
        <v/>
      </c>
      <c r="AC519" s="18" t="str">
        <f>IFERROR(__xludf.DUMMYFUNCTION("if($F519="""","""",1+AB519-count(filter($S519:$S888,$S519:$S888=$S519,$T519:$T888=$T519,$V519:$V888=$V519,$W519:$W888=$W519,$Q519:$Q888=$Q519)))"),"")</f>
        <v/>
      </c>
      <c r="AD519" s="18" t="str">
        <f>IFERROR(__xludf.DUMMYFUNCTION("if($F519="""","""",count(filter($S$2:$S888,$S$2:$S888=$S519,$T$2:$T888=$T519,$V$2:$V888=$V519,$W$2:$W888=$W519,$R$2:$R888=$R519)))"),"")</f>
        <v/>
      </c>
      <c r="AE519" s="18" t="str">
        <f>IFERROR(__xludf.DUMMYFUNCTION("if($F519="""","""",1+AD519-count(filter($S519:$S888,$S519:$S888=$S519,$T519:$T888=$T519,$V519:$V888=$V519,$W519:$W888=$W519,$R519:$R888=$R519)))"),"")</f>
        <v/>
      </c>
      <c r="AF519" s="18" t="str">
        <f t="shared" si="10"/>
        <v/>
      </c>
      <c r="AG519" s="18"/>
      <c r="AH519" s="18" t="str">
        <f t="shared" si="12"/>
        <v/>
      </c>
    </row>
    <row r="520">
      <c r="A520" s="29"/>
      <c r="B520" s="29"/>
      <c r="C520" s="29"/>
      <c r="D520" s="37"/>
      <c r="E520" s="29"/>
      <c r="F520" s="32"/>
      <c r="G520" s="32"/>
      <c r="H520" s="38"/>
      <c r="I520" s="32"/>
      <c r="J520" s="38"/>
      <c r="K520" s="32"/>
      <c r="L520" s="31"/>
      <c r="M520" s="38"/>
      <c r="N520" s="31"/>
      <c r="O520" s="18" t="str">
        <f t="shared" si="2"/>
        <v/>
      </c>
      <c r="P520" s="18" t="str">
        <f t="shared" si="3"/>
        <v/>
      </c>
      <c r="Q520" s="18" t="str">
        <f t="array" ref="Q520">if($F520="","",if($F520&lt;&gt;$F519,VLOOKUP($F520,{Index_Team!$A$2:$A$33,Index_Team!$D$2:$D$33},2,FALSE),Q519))</f>
        <v/>
      </c>
      <c r="R520" s="18" t="str">
        <f t="array" ref="R520">if($F520="","",if($F520&lt;&gt;$F519,VLOOKUP($F520,{Index_Team!$A$2:$A$33,Index_Team!$E$2:$E$33},2,FALSE),R519))</f>
        <v/>
      </c>
      <c r="S520" s="18" t="str">
        <f t="shared" ref="S520:T520" si="529">if($F520="","",if($F520&lt;&gt;$F519,0,V519))</f>
        <v/>
      </c>
      <c r="T520" s="18" t="str">
        <f t="shared" si="529"/>
        <v/>
      </c>
      <c r="U520" s="18" t="str">
        <f t="shared" si="5"/>
        <v/>
      </c>
      <c r="V520" s="18" t="str">
        <f t="shared" si="6"/>
        <v/>
      </c>
      <c r="W520" s="18" t="str">
        <f t="shared" si="7"/>
        <v/>
      </c>
      <c r="X520" s="18" t="str">
        <f t="shared" si="8"/>
        <v/>
      </c>
      <c r="Y520" s="18" t="str">
        <f t="shared" si="9"/>
        <v/>
      </c>
      <c r="Z520" s="18" t="str">
        <f>IFERROR(__xludf.DUMMYFUNCTION("if($F520="""","""",count(filter($S$2:$S888,$S$2:$S888=$S520,$T$2:$T888=$T520,$V$2:$V888=$V520,$W$2:$W888=$W520)))"),"")</f>
        <v/>
      </c>
      <c r="AA520" s="18" t="str">
        <f>IFERROR(__xludf.DUMMYFUNCTION("if($F520="""","""",1+Z520-count(filter($S520:$S888,$S520:$S888=$S520,$T520:$T888=$T520,$V520:$V888=$V520,$W520:$W888=$W520)))"),"")</f>
        <v/>
      </c>
      <c r="AB520" s="18" t="str">
        <f>IFERROR(__xludf.DUMMYFUNCTION("if($F520="""","""",count(filter($S$2:$S888,$S$2:$S888=$S520,$T$2:$T888=$T520,$V$2:$V888=$V520,$W$2:$W888=$W520,$Q$2:$Q888=$Q520)))"),"")</f>
        <v/>
      </c>
      <c r="AC520" s="18" t="str">
        <f>IFERROR(__xludf.DUMMYFUNCTION("if($F520="""","""",1+AB520-count(filter($S520:$S888,$S520:$S888=$S520,$T520:$T888=$T520,$V520:$V888=$V520,$W520:$W888=$W520,$Q520:$Q888=$Q520)))"),"")</f>
        <v/>
      </c>
      <c r="AD520" s="18" t="str">
        <f>IFERROR(__xludf.DUMMYFUNCTION("if($F520="""","""",count(filter($S$2:$S888,$S$2:$S888=$S520,$T$2:$T888=$T520,$V$2:$V888=$V520,$W$2:$W888=$W520,$R$2:$R888=$R520)))"),"")</f>
        <v/>
      </c>
      <c r="AE520" s="18" t="str">
        <f>IFERROR(__xludf.DUMMYFUNCTION("if($F520="""","""",1+AD520-count(filter($S520:$S888,$S520:$S888=$S520,$T520:$T888=$T520,$V520:$V888=$V520,$W520:$W888=$W520,$R520:$R888=$R520)))"),"")</f>
        <v/>
      </c>
      <c r="AF520" s="18" t="str">
        <f t="shared" si="10"/>
        <v/>
      </c>
      <c r="AG520" s="18"/>
      <c r="AH520" s="18" t="str">
        <f t="shared" si="12"/>
        <v/>
      </c>
    </row>
    <row r="521">
      <c r="A521" s="29"/>
      <c r="B521" s="29"/>
      <c r="C521" s="29"/>
      <c r="D521" s="37"/>
      <c r="E521" s="29"/>
      <c r="F521" s="32"/>
      <c r="G521" s="32"/>
      <c r="H521" s="38"/>
      <c r="I521" s="32"/>
      <c r="J521" s="38"/>
      <c r="K521" s="32"/>
      <c r="L521" s="31"/>
      <c r="M521" s="38"/>
      <c r="N521" s="31"/>
      <c r="O521" s="18" t="str">
        <f t="shared" si="2"/>
        <v/>
      </c>
      <c r="P521" s="18" t="str">
        <f t="shared" si="3"/>
        <v/>
      </c>
      <c r="Q521" s="18" t="str">
        <f t="array" ref="Q521">if($F521="","",if($F521&lt;&gt;$F520,VLOOKUP($F521,{Index_Team!$A$2:$A$33,Index_Team!$D$2:$D$33},2,FALSE),Q520))</f>
        <v/>
      </c>
      <c r="R521" s="18" t="str">
        <f t="array" ref="R521">if($F521="","",if($F521&lt;&gt;$F520,VLOOKUP($F521,{Index_Team!$A$2:$A$33,Index_Team!$E$2:$E$33},2,FALSE),R520))</f>
        <v/>
      </c>
      <c r="S521" s="18" t="str">
        <f t="shared" ref="S521:T521" si="530">if($F521="","",if($F521&lt;&gt;$F520,0,V520))</f>
        <v/>
      </c>
      <c r="T521" s="18" t="str">
        <f t="shared" si="530"/>
        <v/>
      </c>
      <c r="U521" s="18" t="str">
        <f t="shared" si="5"/>
        <v/>
      </c>
      <c r="V521" s="18" t="str">
        <f t="shared" si="6"/>
        <v/>
      </c>
      <c r="W521" s="18" t="str">
        <f t="shared" si="7"/>
        <v/>
      </c>
      <c r="X521" s="18" t="str">
        <f t="shared" si="8"/>
        <v/>
      </c>
      <c r="Y521" s="18" t="str">
        <f t="shared" si="9"/>
        <v/>
      </c>
      <c r="Z521" s="18" t="str">
        <f>IFERROR(__xludf.DUMMYFUNCTION("if($F521="""","""",count(filter($S$2:$S888,$S$2:$S888=$S521,$T$2:$T888=$T521,$V$2:$V888=$V521,$W$2:$W888=$W521)))"),"")</f>
        <v/>
      </c>
      <c r="AA521" s="18" t="str">
        <f>IFERROR(__xludf.DUMMYFUNCTION("if($F521="""","""",1+Z521-count(filter($S521:$S888,$S521:$S888=$S521,$T521:$T888=$T521,$V521:$V888=$V521,$W521:$W888=$W521)))"),"")</f>
        <v/>
      </c>
      <c r="AB521" s="18" t="str">
        <f>IFERROR(__xludf.DUMMYFUNCTION("if($F521="""","""",count(filter($S$2:$S888,$S$2:$S888=$S521,$T$2:$T888=$T521,$V$2:$V888=$V521,$W$2:$W888=$W521,$Q$2:$Q888=$Q521)))"),"")</f>
        <v/>
      </c>
      <c r="AC521" s="18" t="str">
        <f>IFERROR(__xludf.DUMMYFUNCTION("if($F521="""","""",1+AB521-count(filter($S521:$S888,$S521:$S888=$S521,$T521:$T888=$T521,$V521:$V888=$V521,$W521:$W888=$W521,$Q521:$Q888=$Q521)))"),"")</f>
        <v/>
      </c>
      <c r="AD521" s="18" t="str">
        <f>IFERROR(__xludf.DUMMYFUNCTION("if($F521="""","""",count(filter($S$2:$S888,$S$2:$S888=$S521,$T$2:$T888=$T521,$V$2:$V888=$V521,$W$2:$W888=$W521,$R$2:$R888=$R521)))"),"")</f>
        <v/>
      </c>
      <c r="AE521" s="18" t="str">
        <f>IFERROR(__xludf.DUMMYFUNCTION("if($F521="""","""",1+AD521-count(filter($S521:$S888,$S521:$S888=$S521,$T521:$T888=$T521,$V521:$V888=$V521,$W521:$W888=$W521,$R521:$R888=$R521)))"),"")</f>
        <v/>
      </c>
      <c r="AF521" s="18" t="str">
        <f t="shared" si="10"/>
        <v/>
      </c>
      <c r="AG521" s="18"/>
      <c r="AH521" s="18" t="str">
        <f t="shared" si="12"/>
        <v/>
      </c>
    </row>
    <row r="522">
      <c r="A522" s="29"/>
      <c r="B522" s="29"/>
      <c r="C522" s="29"/>
      <c r="D522" s="37"/>
      <c r="E522" s="29"/>
      <c r="F522" s="32"/>
      <c r="G522" s="32"/>
      <c r="H522" s="38"/>
      <c r="I522" s="32"/>
      <c r="J522" s="38"/>
      <c r="K522" s="32"/>
      <c r="L522" s="31"/>
      <c r="M522" s="38"/>
      <c r="N522" s="31"/>
      <c r="O522" s="18" t="str">
        <f t="shared" si="2"/>
        <v/>
      </c>
      <c r="P522" s="18" t="str">
        <f t="shared" si="3"/>
        <v/>
      </c>
      <c r="Q522" s="18" t="str">
        <f t="array" ref="Q522">if($F522="","",if($F522&lt;&gt;$F521,VLOOKUP($F522,{Index_Team!$A$2:$A$33,Index_Team!$D$2:$D$33},2,FALSE),Q521))</f>
        <v/>
      </c>
      <c r="R522" s="18" t="str">
        <f t="array" ref="R522">if($F522="","",if($F522&lt;&gt;$F521,VLOOKUP($F522,{Index_Team!$A$2:$A$33,Index_Team!$E$2:$E$33},2,FALSE),R521))</f>
        <v/>
      </c>
      <c r="S522" s="18" t="str">
        <f t="shared" ref="S522:T522" si="531">if($F522="","",if($F522&lt;&gt;$F521,0,V521))</f>
        <v/>
      </c>
      <c r="T522" s="18" t="str">
        <f t="shared" si="531"/>
        <v/>
      </c>
      <c r="U522" s="18" t="str">
        <f t="shared" si="5"/>
        <v/>
      </c>
      <c r="V522" s="18" t="str">
        <f t="shared" si="6"/>
        <v/>
      </c>
      <c r="W522" s="18" t="str">
        <f t="shared" si="7"/>
        <v/>
      </c>
      <c r="X522" s="18" t="str">
        <f t="shared" si="8"/>
        <v/>
      </c>
      <c r="Y522" s="18" t="str">
        <f t="shared" si="9"/>
        <v/>
      </c>
      <c r="Z522" s="18" t="str">
        <f>IFERROR(__xludf.DUMMYFUNCTION("if($F522="""","""",count(filter($S$2:$S888,$S$2:$S888=$S522,$T$2:$T888=$T522,$V$2:$V888=$V522,$W$2:$W888=$W522)))"),"")</f>
        <v/>
      </c>
      <c r="AA522" s="18" t="str">
        <f>IFERROR(__xludf.DUMMYFUNCTION("if($F522="""","""",1+Z522-count(filter($S522:$S888,$S522:$S888=$S522,$T522:$T888=$T522,$V522:$V888=$V522,$W522:$W888=$W522)))"),"")</f>
        <v/>
      </c>
      <c r="AB522" s="18" t="str">
        <f>IFERROR(__xludf.DUMMYFUNCTION("if($F522="""","""",count(filter($S$2:$S888,$S$2:$S888=$S522,$T$2:$T888=$T522,$V$2:$V888=$V522,$W$2:$W888=$W522,$Q$2:$Q888=$Q522)))"),"")</f>
        <v/>
      </c>
      <c r="AC522" s="18" t="str">
        <f>IFERROR(__xludf.DUMMYFUNCTION("if($F522="""","""",1+AB522-count(filter($S522:$S888,$S522:$S888=$S522,$T522:$T888=$T522,$V522:$V888=$V522,$W522:$W888=$W522,$Q522:$Q888=$Q522)))"),"")</f>
        <v/>
      </c>
      <c r="AD522" s="18" t="str">
        <f>IFERROR(__xludf.DUMMYFUNCTION("if($F522="""","""",count(filter($S$2:$S888,$S$2:$S888=$S522,$T$2:$T888=$T522,$V$2:$V888=$V522,$W$2:$W888=$W522,$R$2:$R888=$R522)))"),"")</f>
        <v/>
      </c>
      <c r="AE522" s="18" t="str">
        <f>IFERROR(__xludf.DUMMYFUNCTION("if($F522="""","""",1+AD522-count(filter($S522:$S888,$S522:$S888=$S522,$T522:$T888=$T522,$V522:$V888=$V522,$W522:$W888=$W522,$R522:$R888=$R522)))"),"")</f>
        <v/>
      </c>
      <c r="AF522" s="18" t="str">
        <f t="shared" si="10"/>
        <v/>
      </c>
      <c r="AG522" s="18"/>
      <c r="AH522" s="18" t="str">
        <f t="shared" si="12"/>
        <v/>
      </c>
    </row>
    <row r="523">
      <c r="A523" s="29"/>
      <c r="B523" s="29"/>
      <c r="C523" s="29"/>
      <c r="D523" s="37"/>
      <c r="E523" s="29"/>
      <c r="F523" s="32"/>
      <c r="G523" s="32"/>
      <c r="H523" s="38"/>
      <c r="I523" s="32"/>
      <c r="J523" s="38"/>
      <c r="K523" s="32"/>
      <c r="L523" s="31"/>
      <c r="M523" s="38"/>
      <c r="N523" s="31"/>
      <c r="O523" s="18" t="str">
        <f t="shared" si="2"/>
        <v/>
      </c>
      <c r="P523" s="18" t="str">
        <f t="shared" si="3"/>
        <v/>
      </c>
      <c r="Q523" s="18" t="str">
        <f t="array" ref="Q523">if($F523="","",if($F523&lt;&gt;$F522,VLOOKUP($F523,{Index_Team!$A$2:$A$33,Index_Team!$D$2:$D$33},2,FALSE),Q522))</f>
        <v/>
      </c>
      <c r="R523" s="18" t="str">
        <f t="array" ref="R523">if($F523="","",if($F523&lt;&gt;$F522,VLOOKUP($F523,{Index_Team!$A$2:$A$33,Index_Team!$E$2:$E$33},2,FALSE),R522))</f>
        <v/>
      </c>
      <c r="S523" s="18" t="str">
        <f t="shared" ref="S523:T523" si="532">if($F523="","",if($F523&lt;&gt;$F522,0,V522))</f>
        <v/>
      </c>
      <c r="T523" s="18" t="str">
        <f t="shared" si="532"/>
        <v/>
      </c>
      <c r="U523" s="18" t="str">
        <f t="shared" si="5"/>
        <v/>
      </c>
      <c r="V523" s="18" t="str">
        <f t="shared" si="6"/>
        <v/>
      </c>
      <c r="W523" s="18" t="str">
        <f t="shared" si="7"/>
        <v/>
      </c>
      <c r="X523" s="18" t="str">
        <f t="shared" si="8"/>
        <v/>
      </c>
      <c r="Y523" s="18" t="str">
        <f t="shared" si="9"/>
        <v/>
      </c>
      <c r="Z523" s="18" t="str">
        <f>IFERROR(__xludf.DUMMYFUNCTION("if($F523="""","""",count(filter($S$2:$S888,$S$2:$S888=$S523,$T$2:$T888=$T523,$V$2:$V888=$V523,$W$2:$W888=$W523)))"),"")</f>
        <v/>
      </c>
      <c r="AA523" s="18" t="str">
        <f>IFERROR(__xludf.DUMMYFUNCTION("if($F523="""","""",1+Z523-count(filter($S523:$S888,$S523:$S888=$S523,$T523:$T888=$T523,$V523:$V888=$V523,$W523:$W888=$W523)))"),"")</f>
        <v/>
      </c>
      <c r="AB523" s="18" t="str">
        <f>IFERROR(__xludf.DUMMYFUNCTION("if($F523="""","""",count(filter($S$2:$S888,$S$2:$S888=$S523,$T$2:$T888=$T523,$V$2:$V888=$V523,$W$2:$W888=$W523,$Q$2:$Q888=$Q523)))"),"")</f>
        <v/>
      </c>
      <c r="AC523" s="18" t="str">
        <f>IFERROR(__xludf.DUMMYFUNCTION("if($F523="""","""",1+AB523-count(filter($S523:$S888,$S523:$S888=$S523,$T523:$T888=$T523,$V523:$V888=$V523,$W523:$W888=$W523,$Q523:$Q888=$Q523)))"),"")</f>
        <v/>
      </c>
      <c r="AD523" s="18" t="str">
        <f>IFERROR(__xludf.DUMMYFUNCTION("if($F523="""","""",count(filter($S$2:$S888,$S$2:$S888=$S523,$T$2:$T888=$T523,$V$2:$V888=$V523,$W$2:$W888=$W523,$R$2:$R888=$R523)))"),"")</f>
        <v/>
      </c>
      <c r="AE523" s="18" t="str">
        <f>IFERROR(__xludf.DUMMYFUNCTION("if($F523="""","""",1+AD523-count(filter($S523:$S888,$S523:$S888=$S523,$T523:$T888=$T523,$V523:$V888=$V523,$W523:$W888=$W523,$R523:$R888=$R523)))"),"")</f>
        <v/>
      </c>
      <c r="AF523" s="18" t="str">
        <f t="shared" si="10"/>
        <v/>
      </c>
      <c r="AG523" s="18"/>
      <c r="AH523" s="18" t="str">
        <f t="shared" si="12"/>
        <v/>
      </c>
    </row>
    <row r="524">
      <c r="A524" s="29"/>
      <c r="B524" s="29"/>
      <c r="C524" s="29"/>
      <c r="D524" s="37"/>
      <c r="E524" s="29"/>
      <c r="F524" s="32"/>
      <c r="G524" s="32"/>
      <c r="H524" s="38"/>
      <c r="I524" s="32"/>
      <c r="J524" s="38"/>
      <c r="K524" s="32"/>
      <c r="L524" s="31"/>
      <c r="M524" s="38"/>
      <c r="N524" s="31"/>
      <c r="O524" s="18" t="str">
        <f t="shared" si="2"/>
        <v/>
      </c>
      <c r="P524" s="18" t="str">
        <f t="shared" si="3"/>
        <v/>
      </c>
      <c r="Q524" s="18" t="str">
        <f t="array" ref="Q524">if($F524="","",if($F524&lt;&gt;$F523,VLOOKUP($F524,{Index_Team!$A$2:$A$33,Index_Team!$D$2:$D$33},2,FALSE),Q523))</f>
        <v/>
      </c>
      <c r="R524" s="18" t="str">
        <f t="array" ref="R524">if($F524="","",if($F524&lt;&gt;$F523,VLOOKUP($F524,{Index_Team!$A$2:$A$33,Index_Team!$E$2:$E$33},2,FALSE),R523))</f>
        <v/>
      </c>
      <c r="S524" s="18" t="str">
        <f t="shared" ref="S524:T524" si="533">if($F524="","",if($F524&lt;&gt;$F523,0,V523))</f>
        <v/>
      </c>
      <c r="T524" s="18" t="str">
        <f t="shared" si="533"/>
        <v/>
      </c>
      <c r="U524" s="18" t="str">
        <f t="shared" si="5"/>
        <v/>
      </c>
      <c r="V524" s="18" t="str">
        <f t="shared" si="6"/>
        <v/>
      </c>
      <c r="W524" s="18" t="str">
        <f t="shared" si="7"/>
        <v/>
      </c>
      <c r="X524" s="18" t="str">
        <f t="shared" si="8"/>
        <v/>
      </c>
      <c r="Y524" s="18" t="str">
        <f t="shared" si="9"/>
        <v/>
      </c>
      <c r="Z524" s="18" t="str">
        <f>IFERROR(__xludf.DUMMYFUNCTION("if($F524="""","""",count(filter($S$2:$S888,$S$2:$S888=$S524,$T$2:$T888=$T524,$V$2:$V888=$V524,$W$2:$W888=$W524)))"),"")</f>
        <v/>
      </c>
      <c r="AA524" s="18" t="str">
        <f>IFERROR(__xludf.DUMMYFUNCTION("if($F524="""","""",1+Z524-count(filter($S524:$S888,$S524:$S888=$S524,$T524:$T888=$T524,$V524:$V888=$V524,$W524:$W888=$W524)))"),"")</f>
        <v/>
      </c>
      <c r="AB524" s="18" t="str">
        <f>IFERROR(__xludf.DUMMYFUNCTION("if($F524="""","""",count(filter($S$2:$S888,$S$2:$S888=$S524,$T$2:$T888=$T524,$V$2:$V888=$V524,$W$2:$W888=$W524,$Q$2:$Q888=$Q524)))"),"")</f>
        <v/>
      </c>
      <c r="AC524" s="18" t="str">
        <f>IFERROR(__xludf.DUMMYFUNCTION("if($F524="""","""",1+AB524-count(filter($S524:$S888,$S524:$S888=$S524,$T524:$T888=$T524,$V524:$V888=$V524,$W524:$W888=$W524,$Q524:$Q888=$Q524)))"),"")</f>
        <v/>
      </c>
      <c r="AD524" s="18" t="str">
        <f>IFERROR(__xludf.DUMMYFUNCTION("if($F524="""","""",count(filter($S$2:$S888,$S$2:$S888=$S524,$T$2:$T888=$T524,$V$2:$V888=$V524,$W$2:$W888=$W524,$R$2:$R888=$R524)))"),"")</f>
        <v/>
      </c>
      <c r="AE524" s="18" t="str">
        <f>IFERROR(__xludf.DUMMYFUNCTION("if($F524="""","""",1+AD524-count(filter($S524:$S888,$S524:$S888=$S524,$T524:$T888=$T524,$V524:$V888=$V524,$W524:$W888=$W524,$R524:$R888=$R524)))"),"")</f>
        <v/>
      </c>
      <c r="AF524" s="18" t="str">
        <f t="shared" si="10"/>
        <v/>
      </c>
      <c r="AG524" s="18"/>
      <c r="AH524" s="18" t="str">
        <f t="shared" si="12"/>
        <v/>
      </c>
    </row>
    <row r="525">
      <c r="A525" s="29"/>
      <c r="B525" s="29"/>
      <c r="C525" s="29"/>
      <c r="D525" s="37"/>
      <c r="E525" s="29"/>
      <c r="F525" s="32"/>
      <c r="G525" s="32"/>
      <c r="H525" s="38"/>
      <c r="I525" s="32"/>
      <c r="J525" s="38"/>
      <c r="K525" s="32"/>
      <c r="L525" s="31"/>
      <c r="M525" s="38"/>
      <c r="N525" s="31"/>
      <c r="O525" s="18" t="str">
        <f t="shared" si="2"/>
        <v/>
      </c>
      <c r="P525" s="18" t="str">
        <f t="shared" si="3"/>
        <v/>
      </c>
      <c r="Q525" s="18" t="str">
        <f t="array" ref="Q525">if($F525="","",if($F525&lt;&gt;$F524,VLOOKUP($F525,{Index_Team!$A$2:$A$33,Index_Team!$D$2:$D$33},2,FALSE),Q524))</f>
        <v/>
      </c>
      <c r="R525" s="18" t="str">
        <f t="array" ref="R525">if($F525="","",if($F525&lt;&gt;$F524,VLOOKUP($F525,{Index_Team!$A$2:$A$33,Index_Team!$E$2:$E$33},2,FALSE),R524))</f>
        <v/>
      </c>
      <c r="S525" s="18" t="str">
        <f t="shared" ref="S525:T525" si="534">if($F525="","",if($F525&lt;&gt;$F524,0,V524))</f>
        <v/>
      </c>
      <c r="T525" s="18" t="str">
        <f t="shared" si="534"/>
        <v/>
      </c>
      <c r="U525" s="18" t="str">
        <f t="shared" si="5"/>
        <v/>
      </c>
      <c r="V525" s="18" t="str">
        <f t="shared" si="6"/>
        <v/>
      </c>
      <c r="W525" s="18" t="str">
        <f t="shared" si="7"/>
        <v/>
      </c>
      <c r="X525" s="18" t="str">
        <f t="shared" si="8"/>
        <v/>
      </c>
      <c r="Y525" s="18" t="str">
        <f t="shared" si="9"/>
        <v/>
      </c>
      <c r="Z525" s="18" t="str">
        <f>IFERROR(__xludf.DUMMYFUNCTION("if($F525="""","""",count(filter($S$2:$S888,$S$2:$S888=$S525,$T$2:$T888=$T525,$V$2:$V888=$V525,$W$2:$W888=$W525)))"),"")</f>
        <v/>
      </c>
      <c r="AA525" s="18" t="str">
        <f>IFERROR(__xludf.DUMMYFUNCTION("if($F525="""","""",1+Z525-count(filter($S525:$S888,$S525:$S888=$S525,$T525:$T888=$T525,$V525:$V888=$V525,$W525:$W888=$W525)))"),"")</f>
        <v/>
      </c>
      <c r="AB525" s="18" t="str">
        <f>IFERROR(__xludf.DUMMYFUNCTION("if($F525="""","""",count(filter($S$2:$S888,$S$2:$S888=$S525,$T$2:$T888=$T525,$V$2:$V888=$V525,$W$2:$W888=$W525,$Q$2:$Q888=$Q525)))"),"")</f>
        <v/>
      </c>
      <c r="AC525" s="18" t="str">
        <f>IFERROR(__xludf.DUMMYFUNCTION("if($F525="""","""",1+AB525-count(filter($S525:$S888,$S525:$S888=$S525,$T525:$T888=$T525,$V525:$V888=$V525,$W525:$W888=$W525,$Q525:$Q888=$Q525)))"),"")</f>
        <v/>
      </c>
      <c r="AD525" s="18" t="str">
        <f>IFERROR(__xludf.DUMMYFUNCTION("if($F525="""","""",count(filter($S$2:$S888,$S$2:$S888=$S525,$T$2:$T888=$T525,$V$2:$V888=$V525,$W$2:$W888=$W525,$R$2:$R888=$R525)))"),"")</f>
        <v/>
      </c>
      <c r="AE525" s="18" t="str">
        <f>IFERROR(__xludf.DUMMYFUNCTION("if($F525="""","""",1+AD525-count(filter($S525:$S888,$S525:$S888=$S525,$T525:$T888=$T525,$V525:$V888=$V525,$W525:$W888=$W525,$R525:$R888=$R525)))"),"")</f>
        <v/>
      </c>
      <c r="AF525" s="18" t="str">
        <f t="shared" si="10"/>
        <v/>
      </c>
      <c r="AG525" s="18"/>
      <c r="AH525" s="18" t="str">
        <f t="shared" si="12"/>
        <v/>
      </c>
    </row>
    <row r="526">
      <c r="A526" s="29"/>
      <c r="B526" s="29"/>
      <c r="C526" s="29"/>
      <c r="D526" s="37"/>
      <c r="E526" s="29"/>
      <c r="F526" s="32"/>
      <c r="G526" s="32"/>
      <c r="H526" s="38"/>
      <c r="I526" s="32"/>
      <c r="J526" s="38"/>
      <c r="K526" s="32"/>
      <c r="L526" s="31"/>
      <c r="M526" s="38"/>
      <c r="N526" s="31"/>
      <c r="O526" s="18" t="str">
        <f t="shared" si="2"/>
        <v/>
      </c>
      <c r="P526" s="18" t="str">
        <f t="shared" si="3"/>
        <v/>
      </c>
      <c r="Q526" s="18" t="str">
        <f t="array" ref="Q526">if($F526="","",if($F526&lt;&gt;$F525,VLOOKUP($F526,{Index_Team!$A$2:$A$33,Index_Team!$D$2:$D$33},2,FALSE),Q525))</f>
        <v/>
      </c>
      <c r="R526" s="18" t="str">
        <f t="array" ref="R526">if($F526="","",if($F526&lt;&gt;$F525,VLOOKUP($F526,{Index_Team!$A$2:$A$33,Index_Team!$E$2:$E$33},2,FALSE),R525))</f>
        <v/>
      </c>
      <c r="S526" s="18" t="str">
        <f t="shared" ref="S526:T526" si="535">if($F526="","",if($F526&lt;&gt;$F525,0,V525))</f>
        <v/>
      </c>
      <c r="T526" s="18" t="str">
        <f t="shared" si="535"/>
        <v/>
      </c>
      <c r="U526" s="18" t="str">
        <f t="shared" si="5"/>
        <v/>
      </c>
      <c r="V526" s="18" t="str">
        <f t="shared" si="6"/>
        <v/>
      </c>
      <c r="W526" s="18" t="str">
        <f t="shared" si="7"/>
        <v/>
      </c>
      <c r="X526" s="18" t="str">
        <f t="shared" si="8"/>
        <v/>
      </c>
      <c r="Y526" s="18" t="str">
        <f t="shared" si="9"/>
        <v/>
      </c>
      <c r="Z526" s="18" t="str">
        <f>IFERROR(__xludf.DUMMYFUNCTION("if($F526="""","""",count(filter($S$2:$S888,$S$2:$S888=$S526,$T$2:$T888=$T526,$V$2:$V888=$V526,$W$2:$W888=$W526)))"),"")</f>
        <v/>
      </c>
      <c r="AA526" s="18" t="str">
        <f>IFERROR(__xludf.DUMMYFUNCTION("if($F526="""","""",1+Z526-count(filter($S526:$S888,$S526:$S888=$S526,$T526:$T888=$T526,$V526:$V888=$V526,$W526:$W888=$W526)))"),"")</f>
        <v/>
      </c>
      <c r="AB526" s="18" t="str">
        <f>IFERROR(__xludf.DUMMYFUNCTION("if($F526="""","""",count(filter($S$2:$S888,$S$2:$S888=$S526,$T$2:$T888=$T526,$V$2:$V888=$V526,$W$2:$W888=$W526,$Q$2:$Q888=$Q526)))"),"")</f>
        <v/>
      </c>
      <c r="AC526" s="18" t="str">
        <f>IFERROR(__xludf.DUMMYFUNCTION("if($F526="""","""",1+AB526-count(filter($S526:$S888,$S526:$S888=$S526,$T526:$T888=$T526,$V526:$V888=$V526,$W526:$W888=$W526,$Q526:$Q888=$Q526)))"),"")</f>
        <v/>
      </c>
      <c r="AD526" s="18" t="str">
        <f>IFERROR(__xludf.DUMMYFUNCTION("if($F526="""","""",count(filter($S$2:$S888,$S$2:$S888=$S526,$T$2:$T888=$T526,$V$2:$V888=$V526,$W$2:$W888=$W526,$R$2:$R888=$R526)))"),"")</f>
        <v/>
      </c>
      <c r="AE526" s="18" t="str">
        <f>IFERROR(__xludf.DUMMYFUNCTION("if($F526="""","""",1+AD526-count(filter($S526:$S888,$S526:$S888=$S526,$T526:$T888=$T526,$V526:$V888=$V526,$W526:$W888=$W526,$R526:$R888=$R526)))"),"")</f>
        <v/>
      </c>
      <c r="AF526" s="18" t="str">
        <f t="shared" si="10"/>
        <v/>
      </c>
      <c r="AG526" s="18"/>
      <c r="AH526" s="18" t="str">
        <f t="shared" si="12"/>
        <v/>
      </c>
    </row>
    <row r="527">
      <c r="A527" s="29"/>
      <c r="B527" s="29"/>
      <c r="C527" s="29"/>
      <c r="D527" s="37"/>
      <c r="E527" s="29"/>
      <c r="F527" s="32"/>
      <c r="G527" s="32"/>
      <c r="H527" s="38"/>
      <c r="I527" s="32"/>
      <c r="J527" s="38"/>
      <c r="K527" s="32"/>
      <c r="L527" s="31"/>
      <c r="M527" s="38"/>
      <c r="N527" s="31"/>
      <c r="O527" s="18" t="str">
        <f t="shared" si="2"/>
        <v/>
      </c>
      <c r="P527" s="18" t="str">
        <f t="shared" si="3"/>
        <v/>
      </c>
      <c r="Q527" s="18" t="str">
        <f t="array" ref="Q527">if($F527="","",if($F527&lt;&gt;$F526,VLOOKUP($F527,{Index_Team!$A$2:$A$33,Index_Team!$D$2:$D$33},2,FALSE),Q526))</f>
        <v/>
      </c>
      <c r="R527" s="18" t="str">
        <f t="array" ref="R527">if($F527="","",if($F527&lt;&gt;$F526,VLOOKUP($F527,{Index_Team!$A$2:$A$33,Index_Team!$E$2:$E$33},2,FALSE),R526))</f>
        <v/>
      </c>
      <c r="S527" s="18" t="str">
        <f t="shared" ref="S527:T527" si="536">if($F527="","",if($F527&lt;&gt;$F526,0,V526))</f>
        <v/>
      </c>
      <c r="T527" s="18" t="str">
        <f t="shared" si="536"/>
        <v/>
      </c>
      <c r="U527" s="18" t="str">
        <f t="shared" si="5"/>
        <v/>
      </c>
      <c r="V527" s="18" t="str">
        <f t="shared" si="6"/>
        <v/>
      </c>
      <c r="W527" s="18" t="str">
        <f t="shared" si="7"/>
        <v/>
      </c>
      <c r="X527" s="18" t="str">
        <f t="shared" si="8"/>
        <v/>
      </c>
      <c r="Y527" s="18" t="str">
        <f t="shared" si="9"/>
        <v/>
      </c>
      <c r="Z527" s="18" t="str">
        <f>IFERROR(__xludf.DUMMYFUNCTION("if($F527="""","""",count(filter($S$2:$S888,$S$2:$S888=$S527,$T$2:$T888=$T527,$V$2:$V888=$V527,$W$2:$W888=$W527)))"),"")</f>
        <v/>
      </c>
      <c r="AA527" s="18" t="str">
        <f>IFERROR(__xludf.DUMMYFUNCTION("if($F527="""","""",1+Z527-count(filter($S527:$S888,$S527:$S888=$S527,$T527:$T888=$T527,$V527:$V888=$V527,$W527:$W888=$W527)))"),"")</f>
        <v/>
      </c>
      <c r="AB527" s="18" t="str">
        <f>IFERROR(__xludf.DUMMYFUNCTION("if($F527="""","""",count(filter($S$2:$S888,$S$2:$S888=$S527,$T$2:$T888=$T527,$V$2:$V888=$V527,$W$2:$W888=$W527,$Q$2:$Q888=$Q527)))"),"")</f>
        <v/>
      </c>
      <c r="AC527" s="18" t="str">
        <f>IFERROR(__xludf.DUMMYFUNCTION("if($F527="""","""",1+AB527-count(filter($S527:$S888,$S527:$S888=$S527,$T527:$T888=$T527,$V527:$V888=$V527,$W527:$W888=$W527,$Q527:$Q888=$Q527)))"),"")</f>
        <v/>
      </c>
      <c r="AD527" s="18" t="str">
        <f>IFERROR(__xludf.DUMMYFUNCTION("if($F527="""","""",count(filter($S$2:$S888,$S$2:$S888=$S527,$T$2:$T888=$T527,$V$2:$V888=$V527,$W$2:$W888=$W527,$R$2:$R888=$R527)))"),"")</f>
        <v/>
      </c>
      <c r="AE527" s="18" t="str">
        <f>IFERROR(__xludf.DUMMYFUNCTION("if($F527="""","""",1+AD527-count(filter($S527:$S888,$S527:$S888=$S527,$T527:$T888=$T527,$V527:$V888=$V527,$W527:$W888=$W527,$R527:$R888=$R527)))"),"")</f>
        <v/>
      </c>
      <c r="AF527" s="18" t="str">
        <f t="shared" si="10"/>
        <v/>
      </c>
      <c r="AG527" s="18"/>
      <c r="AH527" s="18" t="str">
        <f t="shared" si="12"/>
        <v/>
      </c>
    </row>
    <row r="528">
      <c r="A528" s="29"/>
      <c r="B528" s="29"/>
      <c r="C528" s="29"/>
      <c r="D528" s="37"/>
      <c r="E528" s="29"/>
      <c r="F528" s="32"/>
      <c r="G528" s="32"/>
      <c r="H528" s="38"/>
      <c r="I528" s="32"/>
      <c r="J528" s="38"/>
      <c r="K528" s="32"/>
      <c r="L528" s="31"/>
      <c r="M528" s="38"/>
      <c r="N528" s="31"/>
      <c r="O528" s="18" t="str">
        <f t="shared" si="2"/>
        <v/>
      </c>
      <c r="P528" s="18" t="str">
        <f t="shared" si="3"/>
        <v/>
      </c>
      <c r="Q528" s="18" t="str">
        <f t="array" ref="Q528">if($F528="","",if($F528&lt;&gt;$F527,VLOOKUP($F528,{Index_Team!$A$2:$A$33,Index_Team!$D$2:$D$33},2,FALSE),Q527))</f>
        <v/>
      </c>
      <c r="R528" s="18" t="str">
        <f t="array" ref="R528">if($F528="","",if($F528&lt;&gt;$F527,VLOOKUP($F528,{Index_Team!$A$2:$A$33,Index_Team!$E$2:$E$33},2,FALSE),R527))</f>
        <v/>
      </c>
      <c r="S528" s="18" t="str">
        <f t="shared" ref="S528:T528" si="537">if($F528="","",if($F528&lt;&gt;$F527,0,V527))</f>
        <v/>
      </c>
      <c r="T528" s="18" t="str">
        <f t="shared" si="537"/>
        <v/>
      </c>
      <c r="U528" s="18" t="str">
        <f t="shared" si="5"/>
        <v/>
      </c>
      <c r="V528" s="18" t="str">
        <f t="shared" si="6"/>
        <v/>
      </c>
      <c r="W528" s="18" t="str">
        <f t="shared" si="7"/>
        <v/>
      </c>
      <c r="X528" s="18" t="str">
        <f t="shared" si="8"/>
        <v/>
      </c>
      <c r="Y528" s="18" t="str">
        <f t="shared" si="9"/>
        <v/>
      </c>
      <c r="Z528" s="18" t="str">
        <f>IFERROR(__xludf.DUMMYFUNCTION("if($F528="""","""",count(filter($S$2:$S888,$S$2:$S888=$S528,$T$2:$T888=$T528,$V$2:$V888=$V528,$W$2:$W888=$W528)))"),"")</f>
        <v/>
      </c>
      <c r="AA528" s="18" t="str">
        <f>IFERROR(__xludf.DUMMYFUNCTION("if($F528="""","""",1+Z528-count(filter($S528:$S888,$S528:$S888=$S528,$T528:$T888=$T528,$V528:$V888=$V528,$W528:$W888=$W528)))"),"")</f>
        <v/>
      </c>
      <c r="AB528" s="18" t="str">
        <f>IFERROR(__xludf.DUMMYFUNCTION("if($F528="""","""",count(filter($S$2:$S888,$S$2:$S888=$S528,$T$2:$T888=$T528,$V$2:$V888=$V528,$W$2:$W888=$W528,$Q$2:$Q888=$Q528)))"),"")</f>
        <v/>
      </c>
      <c r="AC528" s="18" t="str">
        <f>IFERROR(__xludf.DUMMYFUNCTION("if($F528="""","""",1+AB528-count(filter($S528:$S888,$S528:$S888=$S528,$T528:$T888=$T528,$V528:$V888=$V528,$W528:$W888=$W528,$Q528:$Q888=$Q528)))"),"")</f>
        <v/>
      </c>
      <c r="AD528" s="18" t="str">
        <f>IFERROR(__xludf.DUMMYFUNCTION("if($F528="""","""",count(filter($S$2:$S888,$S$2:$S888=$S528,$T$2:$T888=$T528,$V$2:$V888=$V528,$W$2:$W888=$W528,$R$2:$R888=$R528)))"),"")</f>
        <v/>
      </c>
      <c r="AE528" s="18" t="str">
        <f>IFERROR(__xludf.DUMMYFUNCTION("if($F528="""","""",1+AD528-count(filter($S528:$S888,$S528:$S888=$S528,$T528:$T888=$T528,$V528:$V888=$V528,$W528:$W888=$W528,$R528:$R888=$R528)))"),"")</f>
        <v/>
      </c>
      <c r="AF528" s="18" t="str">
        <f t="shared" si="10"/>
        <v/>
      </c>
      <c r="AG528" s="18"/>
      <c r="AH528" s="18" t="str">
        <f t="shared" si="12"/>
        <v/>
      </c>
    </row>
    <row r="529">
      <c r="A529" s="29"/>
      <c r="B529" s="29"/>
      <c r="C529" s="29"/>
      <c r="D529" s="37"/>
      <c r="E529" s="29"/>
      <c r="F529" s="32"/>
      <c r="G529" s="32"/>
      <c r="H529" s="38"/>
      <c r="I529" s="32"/>
      <c r="J529" s="38"/>
      <c r="K529" s="32"/>
      <c r="L529" s="31"/>
      <c r="M529" s="38"/>
      <c r="N529" s="31"/>
      <c r="O529" s="18" t="str">
        <f t="shared" si="2"/>
        <v/>
      </c>
      <c r="P529" s="18" t="str">
        <f t="shared" si="3"/>
        <v/>
      </c>
      <c r="Q529" s="18" t="str">
        <f t="array" ref="Q529">if($F529="","",if($F529&lt;&gt;$F528,VLOOKUP($F529,{Index_Team!$A$2:$A$33,Index_Team!$D$2:$D$33},2,FALSE),Q528))</f>
        <v/>
      </c>
      <c r="R529" s="18" t="str">
        <f t="array" ref="R529">if($F529="","",if($F529&lt;&gt;$F528,VLOOKUP($F529,{Index_Team!$A$2:$A$33,Index_Team!$E$2:$E$33},2,FALSE),R528))</f>
        <v/>
      </c>
      <c r="S529" s="18" t="str">
        <f t="shared" ref="S529:T529" si="538">if($F529="","",if($F529&lt;&gt;$F528,0,V528))</f>
        <v/>
      </c>
      <c r="T529" s="18" t="str">
        <f t="shared" si="538"/>
        <v/>
      </c>
      <c r="U529" s="18" t="str">
        <f t="shared" si="5"/>
        <v/>
      </c>
      <c r="V529" s="18" t="str">
        <f t="shared" si="6"/>
        <v/>
      </c>
      <c r="W529" s="18" t="str">
        <f t="shared" si="7"/>
        <v/>
      </c>
      <c r="X529" s="18" t="str">
        <f t="shared" si="8"/>
        <v/>
      </c>
      <c r="Y529" s="18" t="str">
        <f t="shared" si="9"/>
        <v/>
      </c>
      <c r="Z529" s="18" t="str">
        <f>IFERROR(__xludf.DUMMYFUNCTION("if($F529="""","""",count(filter($S$2:$S888,$S$2:$S888=$S529,$T$2:$T888=$T529,$V$2:$V888=$V529,$W$2:$W888=$W529)))"),"")</f>
        <v/>
      </c>
      <c r="AA529" s="18" t="str">
        <f>IFERROR(__xludf.DUMMYFUNCTION("if($F529="""","""",1+Z529-count(filter($S529:$S888,$S529:$S888=$S529,$T529:$T888=$T529,$V529:$V888=$V529,$W529:$W888=$W529)))"),"")</f>
        <v/>
      </c>
      <c r="AB529" s="18" t="str">
        <f>IFERROR(__xludf.DUMMYFUNCTION("if($F529="""","""",count(filter($S$2:$S888,$S$2:$S888=$S529,$T$2:$T888=$T529,$V$2:$V888=$V529,$W$2:$W888=$W529,$Q$2:$Q888=$Q529)))"),"")</f>
        <v/>
      </c>
      <c r="AC529" s="18" t="str">
        <f>IFERROR(__xludf.DUMMYFUNCTION("if($F529="""","""",1+AB529-count(filter($S529:$S888,$S529:$S888=$S529,$T529:$T888=$T529,$V529:$V888=$V529,$W529:$W888=$W529,$Q529:$Q888=$Q529)))"),"")</f>
        <v/>
      </c>
      <c r="AD529" s="18" t="str">
        <f>IFERROR(__xludf.DUMMYFUNCTION("if($F529="""","""",count(filter($S$2:$S888,$S$2:$S888=$S529,$T$2:$T888=$T529,$V$2:$V888=$V529,$W$2:$W888=$W529,$R$2:$R888=$R529)))"),"")</f>
        <v/>
      </c>
      <c r="AE529" s="18" t="str">
        <f>IFERROR(__xludf.DUMMYFUNCTION("if($F529="""","""",1+AD529-count(filter($S529:$S888,$S529:$S888=$S529,$T529:$T888=$T529,$V529:$V888=$V529,$W529:$W888=$W529,$R529:$R888=$R529)))"),"")</f>
        <v/>
      </c>
      <c r="AF529" s="18" t="str">
        <f t="shared" si="10"/>
        <v/>
      </c>
      <c r="AG529" s="18"/>
      <c r="AH529" s="18" t="str">
        <f t="shared" si="12"/>
        <v/>
      </c>
    </row>
    <row r="530">
      <c r="A530" s="29"/>
      <c r="B530" s="29"/>
      <c r="C530" s="29"/>
      <c r="D530" s="37"/>
      <c r="E530" s="29"/>
      <c r="F530" s="32"/>
      <c r="G530" s="32"/>
      <c r="H530" s="38"/>
      <c r="I530" s="32"/>
      <c r="J530" s="38"/>
      <c r="K530" s="32"/>
      <c r="L530" s="31"/>
      <c r="M530" s="38"/>
      <c r="N530" s="31"/>
      <c r="O530" s="18" t="str">
        <f t="shared" si="2"/>
        <v/>
      </c>
      <c r="P530" s="18" t="str">
        <f t="shared" si="3"/>
        <v/>
      </c>
      <c r="Q530" s="18" t="str">
        <f t="array" ref="Q530">if($F530="","",if($F530&lt;&gt;$F529,VLOOKUP($F530,{Index_Team!$A$2:$A$33,Index_Team!$D$2:$D$33},2,FALSE),Q529))</f>
        <v/>
      </c>
      <c r="R530" s="18" t="str">
        <f t="array" ref="R530">if($F530="","",if($F530&lt;&gt;$F529,VLOOKUP($F530,{Index_Team!$A$2:$A$33,Index_Team!$E$2:$E$33},2,FALSE),R529))</f>
        <v/>
      </c>
      <c r="S530" s="18" t="str">
        <f t="shared" ref="S530:T530" si="539">if($F530="","",if($F530&lt;&gt;$F529,0,V529))</f>
        <v/>
      </c>
      <c r="T530" s="18" t="str">
        <f t="shared" si="539"/>
        <v/>
      </c>
      <c r="U530" s="18" t="str">
        <f t="shared" si="5"/>
        <v/>
      </c>
      <c r="V530" s="18" t="str">
        <f t="shared" si="6"/>
        <v/>
      </c>
      <c r="W530" s="18" t="str">
        <f t="shared" si="7"/>
        <v/>
      </c>
      <c r="X530" s="18" t="str">
        <f t="shared" si="8"/>
        <v/>
      </c>
      <c r="Y530" s="18" t="str">
        <f t="shared" si="9"/>
        <v/>
      </c>
      <c r="Z530" s="18" t="str">
        <f>IFERROR(__xludf.DUMMYFUNCTION("if($F530="""","""",count(filter($S$2:$S888,$S$2:$S888=$S530,$T$2:$T888=$T530,$V$2:$V888=$V530,$W$2:$W888=$W530)))"),"")</f>
        <v/>
      </c>
      <c r="AA530" s="18" t="str">
        <f>IFERROR(__xludf.DUMMYFUNCTION("if($F530="""","""",1+Z530-count(filter($S530:$S888,$S530:$S888=$S530,$T530:$T888=$T530,$V530:$V888=$V530,$W530:$W888=$W530)))"),"")</f>
        <v/>
      </c>
      <c r="AB530" s="18" t="str">
        <f>IFERROR(__xludf.DUMMYFUNCTION("if($F530="""","""",count(filter($S$2:$S888,$S$2:$S888=$S530,$T$2:$T888=$T530,$V$2:$V888=$V530,$W$2:$W888=$W530,$Q$2:$Q888=$Q530)))"),"")</f>
        <v/>
      </c>
      <c r="AC530" s="18" t="str">
        <f>IFERROR(__xludf.DUMMYFUNCTION("if($F530="""","""",1+AB530-count(filter($S530:$S888,$S530:$S888=$S530,$T530:$T888=$T530,$V530:$V888=$V530,$W530:$W888=$W530,$Q530:$Q888=$Q530)))"),"")</f>
        <v/>
      </c>
      <c r="AD530" s="18" t="str">
        <f>IFERROR(__xludf.DUMMYFUNCTION("if($F530="""","""",count(filter($S$2:$S888,$S$2:$S888=$S530,$T$2:$T888=$T530,$V$2:$V888=$V530,$W$2:$W888=$W530,$R$2:$R888=$R530)))"),"")</f>
        <v/>
      </c>
      <c r="AE530" s="18" t="str">
        <f>IFERROR(__xludf.DUMMYFUNCTION("if($F530="""","""",1+AD530-count(filter($S530:$S888,$S530:$S888=$S530,$T530:$T888=$T530,$V530:$V888=$V530,$W530:$W888=$W530,$R530:$R888=$R530)))"),"")</f>
        <v/>
      </c>
      <c r="AF530" s="18" t="str">
        <f t="shared" si="10"/>
        <v/>
      </c>
      <c r="AG530" s="18"/>
      <c r="AH530" s="18" t="str">
        <f t="shared" si="12"/>
        <v/>
      </c>
    </row>
    <row r="531">
      <c r="A531" s="29"/>
      <c r="B531" s="29"/>
      <c r="C531" s="29"/>
      <c r="D531" s="37"/>
      <c r="E531" s="29"/>
      <c r="F531" s="32"/>
      <c r="G531" s="32"/>
      <c r="H531" s="38"/>
      <c r="I531" s="32"/>
      <c r="J531" s="38"/>
      <c r="K531" s="32"/>
      <c r="L531" s="31"/>
      <c r="M531" s="38"/>
      <c r="N531" s="31"/>
      <c r="O531" s="18" t="str">
        <f t="shared" si="2"/>
        <v/>
      </c>
      <c r="P531" s="18" t="str">
        <f t="shared" si="3"/>
        <v/>
      </c>
      <c r="Q531" s="18" t="str">
        <f t="array" ref="Q531">if($F531="","",if($F531&lt;&gt;$F530,VLOOKUP($F531,{Index_Team!$A$2:$A$33,Index_Team!$D$2:$D$33},2,FALSE),Q530))</f>
        <v/>
      </c>
      <c r="R531" s="18" t="str">
        <f t="array" ref="R531">if($F531="","",if($F531&lt;&gt;$F530,VLOOKUP($F531,{Index_Team!$A$2:$A$33,Index_Team!$E$2:$E$33},2,FALSE),R530))</f>
        <v/>
      </c>
      <c r="S531" s="18" t="str">
        <f t="shared" ref="S531:T531" si="540">if($F531="","",if($F531&lt;&gt;$F530,0,V530))</f>
        <v/>
      </c>
      <c r="T531" s="18" t="str">
        <f t="shared" si="540"/>
        <v/>
      </c>
      <c r="U531" s="18" t="str">
        <f t="shared" si="5"/>
        <v/>
      </c>
      <c r="V531" s="18" t="str">
        <f t="shared" si="6"/>
        <v/>
      </c>
      <c r="W531" s="18" t="str">
        <f t="shared" si="7"/>
        <v/>
      </c>
      <c r="X531" s="18" t="str">
        <f t="shared" si="8"/>
        <v/>
      </c>
      <c r="Y531" s="18" t="str">
        <f t="shared" si="9"/>
        <v/>
      </c>
      <c r="Z531" s="18" t="str">
        <f>IFERROR(__xludf.DUMMYFUNCTION("if($F531="""","""",count(filter($S$2:$S888,$S$2:$S888=$S531,$T$2:$T888=$T531,$V$2:$V888=$V531,$W$2:$W888=$W531)))"),"")</f>
        <v/>
      </c>
      <c r="AA531" s="18" t="str">
        <f>IFERROR(__xludf.DUMMYFUNCTION("if($F531="""","""",1+Z531-count(filter($S531:$S888,$S531:$S888=$S531,$T531:$T888=$T531,$V531:$V888=$V531,$W531:$W888=$W531)))"),"")</f>
        <v/>
      </c>
      <c r="AB531" s="18" t="str">
        <f>IFERROR(__xludf.DUMMYFUNCTION("if($F531="""","""",count(filter($S$2:$S888,$S$2:$S888=$S531,$T$2:$T888=$T531,$V$2:$V888=$V531,$W$2:$W888=$W531,$Q$2:$Q888=$Q531)))"),"")</f>
        <v/>
      </c>
      <c r="AC531" s="18" t="str">
        <f>IFERROR(__xludf.DUMMYFUNCTION("if($F531="""","""",1+AB531-count(filter($S531:$S888,$S531:$S888=$S531,$T531:$T888=$T531,$V531:$V888=$V531,$W531:$W888=$W531,$Q531:$Q888=$Q531)))"),"")</f>
        <v/>
      </c>
      <c r="AD531" s="18" t="str">
        <f>IFERROR(__xludf.DUMMYFUNCTION("if($F531="""","""",count(filter($S$2:$S888,$S$2:$S888=$S531,$T$2:$T888=$T531,$V$2:$V888=$V531,$W$2:$W888=$W531,$R$2:$R888=$R531)))"),"")</f>
        <v/>
      </c>
      <c r="AE531" s="18" t="str">
        <f>IFERROR(__xludf.DUMMYFUNCTION("if($F531="""","""",1+AD531-count(filter($S531:$S888,$S531:$S888=$S531,$T531:$T888=$T531,$V531:$V888=$V531,$W531:$W888=$W531,$R531:$R888=$R531)))"),"")</f>
        <v/>
      </c>
      <c r="AF531" s="18" t="str">
        <f t="shared" si="10"/>
        <v/>
      </c>
      <c r="AG531" s="18"/>
      <c r="AH531" s="18" t="str">
        <f t="shared" si="12"/>
        <v/>
      </c>
    </row>
    <row r="532">
      <c r="A532" s="29"/>
      <c r="B532" s="29"/>
      <c r="C532" s="29"/>
      <c r="D532" s="37"/>
      <c r="E532" s="29"/>
      <c r="F532" s="32"/>
      <c r="G532" s="32"/>
      <c r="H532" s="38"/>
      <c r="I532" s="32"/>
      <c r="J532" s="38"/>
      <c r="K532" s="32"/>
      <c r="L532" s="31"/>
      <c r="M532" s="38"/>
      <c r="N532" s="31"/>
      <c r="O532" s="18" t="str">
        <f t="shared" si="2"/>
        <v/>
      </c>
      <c r="P532" s="18" t="str">
        <f t="shared" si="3"/>
        <v/>
      </c>
      <c r="Q532" s="18" t="str">
        <f t="array" ref="Q532">if($F532="","",if($F532&lt;&gt;$F531,VLOOKUP($F532,{Index_Team!$A$2:$A$33,Index_Team!$D$2:$D$33},2,FALSE),Q531))</f>
        <v/>
      </c>
      <c r="R532" s="18" t="str">
        <f t="array" ref="R532">if($F532="","",if($F532&lt;&gt;$F531,VLOOKUP($F532,{Index_Team!$A$2:$A$33,Index_Team!$E$2:$E$33},2,FALSE),R531))</f>
        <v/>
      </c>
      <c r="S532" s="18" t="str">
        <f t="shared" ref="S532:T532" si="541">if($F532="","",if($F532&lt;&gt;$F531,0,V531))</f>
        <v/>
      </c>
      <c r="T532" s="18" t="str">
        <f t="shared" si="541"/>
        <v/>
      </c>
      <c r="U532" s="18" t="str">
        <f t="shared" si="5"/>
        <v/>
      </c>
      <c r="V532" s="18" t="str">
        <f t="shared" si="6"/>
        <v/>
      </c>
      <c r="W532" s="18" t="str">
        <f t="shared" si="7"/>
        <v/>
      </c>
      <c r="X532" s="18" t="str">
        <f t="shared" si="8"/>
        <v/>
      </c>
      <c r="Y532" s="18" t="str">
        <f t="shared" si="9"/>
        <v/>
      </c>
      <c r="Z532" s="18" t="str">
        <f>IFERROR(__xludf.DUMMYFUNCTION("if($F532="""","""",count(filter($S$2:$S888,$S$2:$S888=$S532,$T$2:$T888=$T532,$V$2:$V888=$V532,$W$2:$W888=$W532)))"),"")</f>
        <v/>
      </c>
      <c r="AA532" s="18" t="str">
        <f>IFERROR(__xludf.DUMMYFUNCTION("if($F532="""","""",1+Z532-count(filter($S532:$S888,$S532:$S888=$S532,$T532:$T888=$T532,$V532:$V888=$V532,$W532:$W888=$W532)))"),"")</f>
        <v/>
      </c>
      <c r="AB532" s="18" t="str">
        <f>IFERROR(__xludf.DUMMYFUNCTION("if($F532="""","""",count(filter($S$2:$S888,$S$2:$S888=$S532,$T$2:$T888=$T532,$V$2:$V888=$V532,$W$2:$W888=$W532,$Q$2:$Q888=$Q532)))"),"")</f>
        <v/>
      </c>
      <c r="AC532" s="18" t="str">
        <f>IFERROR(__xludf.DUMMYFUNCTION("if($F532="""","""",1+AB532-count(filter($S532:$S888,$S532:$S888=$S532,$T532:$T888=$T532,$V532:$V888=$V532,$W532:$W888=$W532,$Q532:$Q888=$Q532)))"),"")</f>
        <v/>
      </c>
      <c r="AD532" s="18" t="str">
        <f>IFERROR(__xludf.DUMMYFUNCTION("if($F532="""","""",count(filter($S$2:$S888,$S$2:$S888=$S532,$T$2:$T888=$T532,$V$2:$V888=$V532,$W$2:$W888=$W532,$R$2:$R888=$R532)))"),"")</f>
        <v/>
      </c>
      <c r="AE532" s="18" t="str">
        <f>IFERROR(__xludf.DUMMYFUNCTION("if($F532="""","""",1+AD532-count(filter($S532:$S888,$S532:$S888=$S532,$T532:$T888=$T532,$V532:$V888=$V532,$W532:$W888=$W532,$R532:$R888=$R532)))"),"")</f>
        <v/>
      </c>
      <c r="AF532" s="18" t="str">
        <f t="shared" si="10"/>
        <v/>
      </c>
      <c r="AG532" s="18"/>
      <c r="AH532" s="18" t="str">
        <f t="shared" si="12"/>
        <v/>
      </c>
    </row>
    <row r="533">
      <c r="A533" s="29"/>
      <c r="B533" s="29"/>
      <c r="C533" s="29"/>
      <c r="D533" s="37"/>
      <c r="E533" s="29"/>
      <c r="F533" s="32"/>
      <c r="G533" s="32"/>
      <c r="H533" s="38"/>
      <c r="I533" s="32"/>
      <c r="J533" s="38"/>
      <c r="K533" s="32"/>
      <c r="L533" s="31"/>
      <c r="M533" s="38"/>
      <c r="N533" s="31"/>
      <c r="O533" s="18" t="str">
        <f t="shared" si="2"/>
        <v/>
      </c>
      <c r="P533" s="18" t="str">
        <f t="shared" si="3"/>
        <v/>
      </c>
      <c r="Q533" s="18" t="str">
        <f t="array" ref="Q533">if($F533="","",if($F533&lt;&gt;$F532,VLOOKUP($F533,{Index_Team!$A$2:$A$33,Index_Team!$D$2:$D$33},2,FALSE),Q532))</f>
        <v/>
      </c>
      <c r="R533" s="18" t="str">
        <f t="array" ref="R533">if($F533="","",if($F533&lt;&gt;$F532,VLOOKUP($F533,{Index_Team!$A$2:$A$33,Index_Team!$E$2:$E$33},2,FALSE),R532))</f>
        <v/>
      </c>
      <c r="S533" s="18" t="str">
        <f t="shared" ref="S533:T533" si="542">if($F533="","",if($F533&lt;&gt;$F532,0,V532))</f>
        <v/>
      </c>
      <c r="T533" s="18" t="str">
        <f t="shared" si="542"/>
        <v/>
      </c>
      <c r="U533" s="18" t="str">
        <f t="shared" si="5"/>
        <v/>
      </c>
      <c r="V533" s="18" t="str">
        <f t="shared" si="6"/>
        <v/>
      </c>
      <c r="W533" s="18" t="str">
        <f t="shared" si="7"/>
        <v/>
      </c>
      <c r="X533" s="18" t="str">
        <f t="shared" si="8"/>
        <v/>
      </c>
      <c r="Y533" s="18" t="str">
        <f t="shared" si="9"/>
        <v/>
      </c>
      <c r="Z533" s="18" t="str">
        <f>IFERROR(__xludf.DUMMYFUNCTION("if($F533="""","""",count(filter($S$2:$S888,$S$2:$S888=$S533,$T$2:$T888=$T533,$V$2:$V888=$V533,$W$2:$W888=$W533)))"),"")</f>
        <v/>
      </c>
      <c r="AA533" s="18" t="str">
        <f>IFERROR(__xludf.DUMMYFUNCTION("if($F533="""","""",1+Z533-count(filter($S533:$S888,$S533:$S888=$S533,$T533:$T888=$T533,$V533:$V888=$V533,$W533:$W888=$W533)))"),"")</f>
        <v/>
      </c>
      <c r="AB533" s="18" t="str">
        <f>IFERROR(__xludf.DUMMYFUNCTION("if($F533="""","""",count(filter($S$2:$S888,$S$2:$S888=$S533,$T$2:$T888=$T533,$V$2:$V888=$V533,$W$2:$W888=$W533,$Q$2:$Q888=$Q533)))"),"")</f>
        <v/>
      </c>
      <c r="AC533" s="18" t="str">
        <f>IFERROR(__xludf.DUMMYFUNCTION("if($F533="""","""",1+AB533-count(filter($S533:$S888,$S533:$S888=$S533,$T533:$T888=$T533,$V533:$V888=$V533,$W533:$W888=$W533,$Q533:$Q888=$Q533)))"),"")</f>
        <v/>
      </c>
      <c r="AD533" s="18" t="str">
        <f>IFERROR(__xludf.DUMMYFUNCTION("if($F533="""","""",count(filter($S$2:$S888,$S$2:$S888=$S533,$T$2:$T888=$T533,$V$2:$V888=$V533,$W$2:$W888=$W533,$R$2:$R888=$R533)))"),"")</f>
        <v/>
      </c>
      <c r="AE533" s="18" t="str">
        <f>IFERROR(__xludf.DUMMYFUNCTION("if($F533="""","""",1+AD533-count(filter($S533:$S888,$S533:$S888=$S533,$T533:$T888=$T533,$V533:$V888=$V533,$W533:$W888=$W533,$R533:$R888=$R533)))"),"")</f>
        <v/>
      </c>
      <c r="AF533" s="18" t="str">
        <f t="shared" si="10"/>
        <v/>
      </c>
      <c r="AG533" s="18"/>
      <c r="AH533" s="18" t="str">
        <f t="shared" si="12"/>
        <v/>
      </c>
    </row>
    <row r="534">
      <c r="A534" s="29"/>
      <c r="B534" s="29"/>
      <c r="C534" s="29"/>
      <c r="D534" s="37"/>
      <c r="E534" s="29"/>
      <c r="F534" s="32"/>
      <c r="G534" s="32"/>
      <c r="H534" s="38"/>
      <c r="I534" s="32"/>
      <c r="J534" s="38"/>
      <c r="K534" s="32"/>
      <c r="L534" s="31"/>
      <c r="M534" s="38"/>
      <c r="N534" s="31"/>
      <c r="O534" s="18" t="str">
        <f t="shared" si="2"/>
        <v/>
      </c>
      <c r="P534" s="18" t="str">
        <f t="shared" si="3"/>
        <v/>
      </c>
      <c r="Q534" s="18" t="str">
        <f t="array" ref="Q534">if($F534="","",if($F534&lt;&gt;$F533,VLOOKUP($F534,{Index_Team!$A$2:$A$33,Index_Team!$D$2:$D$33},2,FALSE),Q533))</f>
        <v/>
      </c>
      <c r="R534" s="18" t="str">
        <f t="array" ref="R534">if($F534="","",if($F534&lt;&gt;$F533,VLOOKUP($F534,{Index_Team!$A$2:$A$33,Index_Team!$E$2:$E$33},2,FALSE),R533))</f>
        <v/>
      </c>
      <c r="S534" s="18" t="str">
        <f t="shared" ref="S534:T534" si="543">if($F534="","",if($F534&lt;&gt;$F533,0,V533))</f>
        <v/>
      </c>
      <c r="T534" s="18" t="str">
        <f t="shared" si="543"/>
        <v/>
      </c>
      <c r="U534" s="18" t="str">
        <f t="shared" si="5"/>
        <v/>
      </c>
      <c r="V534" s="18" t="str">
        <f t="shared" si="6"/>
        <v/>
      </c>
      <c r="W534" s="18" t="str">
        <f t="shared" si="7"/>
        <v/>
      </c>
      <c r="X534" s="18" t="str">
        <f t="shared" si="8"/>
        <v/>
      </c>
      <c r="Y534" s="18" t="str">
        <f t="shared" si="9"/>
        <v/>
      </c>
      <c r="Z534" s="18" t="str">
        <f>IFERROR(__xludf.DUMMYFUNCTION("if($F534="""","""",count(filter($S$2:$S888,$S$2:$S888=$S534,$T$2:$T888=$T534,$V$2:$V888=$V534,$W$2:$W888=$W534)))"),"")</f>
        <v/>
      </c>
      <c r="AA534" s="18" t="str">
        <f>IFERROR(__xludf.DUMMYFUNCTION("if($F534="""","""",1+Z534-count(filter($S534:$S888,$S534:$S888=$S534,$T534:$T888=$T534,$V534:$V888=$V534,$W534:$W888=$W534)))"),"")</f>
        <v/>
      </c>
      <c r="AB534" s="18" t="str">
        <f>IFERROR(__xludf.DUMMYFUNCTION("if($F534="""","""",count(filter($S$2:$S888,$S$2:$S888=$S534,$T$2:$T888=$T534,$V$2:$V888=$V534,$W$2:$W888=$W534,$Q$2:$Q888=$Q534)))"),"")</f>
        <v/>
      </c>
      <c r="AC534" s="18" t="str">
        <f>IFERROR(__xludf.DUMMYFUNCTION("if($F534="""","""",1+AB534-count(filter($S534:$S888,$S534:$S888=$S534,$T534:$T888=$T534,$V534:$V888=$V534,$W534:$W888=$W534,$Q534:$Q888=$Q534)))"),"")</f>
        <v/>
      </c>
      <c r="AD534" s="18" t="str">
        <f>IFERROR(__xludf.DUMMYFUNCTION("if($F534="""","""",count(filter($S$2:$S888,$S$2:$S888=$S534,$T$2:$T888=$T534,$V$2:$V888=$V534,$W$2:$W888=$W534,$R$2:$R888=$R534)))"),"")</f>
        <v/>
      </c>
      <c r="AE534" s="18" t="str">
        <f>IFERROR(__xludf.DUMMYFUNCTION("if($F534="""","""",1+AD534-count(filter($S534:$S888,$S534:$S888=$S534,$T534:$T888=$T534,$V534:$V888=$V534,$W534:$W888=$W534,$R534:$R888=$R534)))"),"")</f>
        <v/>
      </c>
      <c r="AF534" s="18" t="str">
        <f t="shared" si="10"/>
        <v/>
      </c>
      <c r="AG534" s="18"/>
      <c r="AH534" s="18" t="str">
        <f t="shared" si="12"/>
        <v/>
      </c>
    </row>
    <row r="535">
      <c r="A535" s="29"/>
      <c r="B535" s="29"/>
      <c r="C535" s="29"/>
      <c r="D535" s="37"/>
      <c r="E535" s="29"/>
      <c r="F535" s="32"/>
      <c r="G535" s="32"/>
      <c r="H535" s="38"/>
      <c r="I535" s="32"/>
      <c r="J535" s="38"/>
      <c r="K535" s="32"/>
      <c r="L535" s="31"/>
      <c r="M535" s="38"/>
      <c r="N535" s="31"/>
      <c r="O535" s="18" t="str">
        <f t="shared" si="2"/>
        <v/>
      </c>
      <c r="P535" s="18" t="str">
        <f t="shared" si="3"/>
        <v/>
      </c>
      <c r="Q535" s="18" t="str">
        <f t="array" ref="Q535">if($F535="","",if($F535&lt;&gt;$F534,VLOOKUP($F535,{Index_Team!$A$2:$A$33,Index_Team!$D$2:$D$33},2,FALSE),Q534))</f>
        <v/>
      </c>
      <c r="R535" s="18" t="str">
        <f t="array" ref="R535">if($F535="","",if($F535&lt;&gt;$F534,VLOOKUP($F535,{Index_Team!$A$2:$A$33,Index_Team!$E$2:$E$33},2,FALSE),R534))</f>
        <v/>
      </c>
      <c r="S535" s="18" t="str">
        <f t="shared" ref="S535:T535" si="544">if($F535="","",if($F535&lt;&gt;$F534,0,V534))</f>
        <v/>
      </c>
      <c r="T535" s="18" t="str">
        <f t="shared" si="544"/>
        <v/>
      </c>
      <c r="U535" s="18" t="str">
        <f t="shared" si="5"/>
        <v/>
      </c>
      <c r="V535" s="18" t="str">
        <f t="shared" si="6"/>
        <v/>
      </c>
      <c r="W535" s="18" t="str">
        <f t="shared" si="7"/>
        <v/>
      </c>
      <c r="X535" s="18" t="str">
        <f t="shared" si="8"/>
        <v/>
      </c>
      <c r="Y535" s="18" t="str">
        <f t="shared" si="9"/>
        <v/>
      </c>
      <c r="Z535" s="18" t="str">
        <f>IFERROR(__xludf.DUMMYFUNCTION("if($F535="""","""",count(filter($S$2:$S888,$S$2:$S888=$S535,$T$2:$T888=$T535,$V$2:$V888=$V535,$W$2:$W888=$W535)))"),"")</f>
        <v/>
      </c>
      <c r="AA535" s="18" t="str">
        <f>IFERROR(__xludf.DUMMYFUNCTION("if($F535="""","""",1+Z535-count(filter($S535:$S888,$S535:$S888=$S535,$T535:$T888=$T535,$V535:$V888=$V535,$W535:$W888=$W535)))"),"")</f>
        <v/>
      </c>
      <c r="AB535" s="18" t="str">
        <f>IFERROR(__xludf.DUMMYFUNCTION("if($F535="""","""",count(filter($S$2:$S888,$S$2:$S888=$S535,$T$2:$T888=$T535,$V$2:$V888=$V535,$W$2:$W888=$W535,$Q$2:$Q888=$Q535)))"),"")</f>
        <v/>
      </c>
      <c r="AC535" s="18" t="str">
        <f>IFERROR(__xludf.DUMMYFUNCTION("if($F535="""","""",1+AB535-count(filter($S535:$S888,$S535:$S888=$S535,$T535:$T888=$T535,$V535:$V888=$V535,$W535:$W888=$W535,$Q535:$Q888=$Q535)))"),"")</f>
        <v/>
      </c>
      <c r="AD535" s="18" t="str">
        <f>IFERROR(__xludf.DUMMYFUNCTION("if($F535="""","""",count(filter($S$2:$S888,$S$2:$S888=$S535,$T$2:$T888=$T535,$V$2:$V888=$V535,$W$2:$W888=$W535,$R$2:$R888=$R535)))"),"")</f>
        <v/>
      </c>
      <c r="AE535" s="18" t="str">
        <f>IFERROR(__xludf.DUMMYFUNCTION("if($F535="""","""",1+AD535-count(filter($S535:$S888,$S535:$S888=$S535,$T535:$T888=$T535,$V535:$V888=$V535,$W535:$W888=$W535,$R535:$R888=$R535)))"),"")</f>
        <v/>
      </c>
      <c r="AF535" s="18" t="str">
        <f t="shared" si="10"/>
        <v/>
      </c>
      <c r="AG535" s="18"/>
      <c r="AH535" s="18" t="str">
        <f t="shared" si="12"/>
        <v/>
      </c>
    </row>
    <row r="536">
      <c r="A536" s="29"/>
      <c r="B536" s="29"/>
      <c r="C536" s="29"/>
      <c r="D536" s="37"/>
      <c r="E536" s="29"/>
      <c r="F536" s="32"/>
      <c r="G536" s="32"/>
      <c r="H536" s="38"/>
      <c r="I536" s="32"/>
      <c r="J536" s="38"/>
      <c r="K536" s="32"/>
      <c r="L536" s="31"/>
      <c r="M536" s="38"/>
      <c r="N536" s="31"/>
      <c r="O536" s="18" t="str">
        <f t="shared" si="2"/>
        <v/>
      </c>
      <c r="P536" s="18" t="str">
        <f t="shared" si="3"/>
        <v/>
      </c>
      <c r="Q536" s="18" t="str">
        <f t="array" ref="Q536">if($F536="","",if($F536&lt;&gt;$F535,VLOOKUP($F536,{Index_Team!$A$2:$A$33,Index_Team!$D$2:$D$33},2,FALSE),Q535))</f>
        <v/>
      </c>
      <c r="R536" s="18" t="str">
        <f t="array" ref="R536">if($F536="","",if($F536&lt;&gt;$F535,VLOOKUP($F536,{Index_Team!$A$2:$A$33,Index_Team!$E$2:$E$33},2,FALSE),R535))</f>
        <v/>
      </c>
      <c r="S536" s="18" t="str">
        <f t="shared" ref="S536:T536" si="545">if($F536="","",if($F536&lt;&gt;$F535,0,V535))</f>
        <v/>
      </c>
      <c r="T536" s="18" t="str">
        <f t="shared" si="545"/>
        <v/>
      </c>
      <c r="U536" s="18" t="str">
        <f t="shared" si="5"/>
        <v/>
      </c>
      <c r="V536" s="18" t="str">
        <f t="shared" si="6"/>
        <v/>
      </c>
      <c r="W536" s="18" t="str">
        <f t="shared" si="7"/>
        <v/>
      </c>
      <c r="X536" s="18" t="str">
        <f t="shared" si="8"/>
        <v/>
      </c>
      <c r="Y536" s="18" t="str">
        <f t="shared" si="9"/>
        <v/>
      </c>
      <c r="Z536" s="18" t="str">
        <f>IFERROR(__xludf.DUMMYFUNCTION("if($F536="""","""",count(filter($S$2:$S888,$S$2:$S888=$S536,$T$2:$T888=$T536,$V$2:$V888=$V536,$W$2:$W888=$W536)))"),"")</f>
        <v/>
      </c>
      <c r="AA536" s="18" t="str">
        <f>IFERROR(__xludf.DUMMYFUNCTION("if($F536="""","""",1+Z536-count(filter($S536:$S888,$S536:$S888=$S536,$T536:$T888=$T536,$V536:$V888=$V536,$W536:$W888=$W536)))"),"")</f>
        <v/>
      </c>
      <c r="AB536" s="18" t="str">
        <f>IFERROR(__xludf.DUMMYFUNCTION("if($F536="""","""",count(filter($S$2:$S888,$S$2:$S888=$S536,$T$2:$T888=$T536,$V$2:$V888=$V536,$W$2:$W888=$W536,$Q$2:$Q888=$Q536)))"),"")</f>
        <v/>
      </c>
      <c r="AC536" s="18" t="str">
        <f>IFERROR(__xludf.DUMMYFUNCTION("if($F536="""","""",1+AB536-count(filter($S536:$S888,$S536:$S888=$S536,$T536:$T888=$T536,$V536:$V888=$V536,$W536:$W888=$W536,$Q536:$Q888=$Q536)))"),"")</f>
        <v/>
      </c>
      <c r="AD536" s="18" t="str">
        <f>IFERROR(__xludf.DUMMYFUNCTION("if($F536="""","""",count(filter($S$2:$S888,$S$2:$S888=$S536,$T$2:$T888=$T536,$V$2:$V888=$V536,$W$2:$W888=$W536,$R$2:$R888=$R536)))"),"")</f>
        <v/>
      </c>
      <c r="AE536" s="18" t="str">
        <f>IFERROR(__xludf.DUMMYFUNCTION("if($F536="""","""",1+AD536-count(filter($S536:$S888,$S536:$S888=$S536,$T536:$T888=$T536,$V536:$V888=$V536,$W536:$W888=$W536,$R536:$R888=$R536)))"),"")</f>
        <v/>
      </c>
      <c r="AF536" s="18" t="str">
        <f t="shared" si="10"/>
        <v/>
      </c>
      <c r="AG536" s="18"/>
      <c r="AH536" s="18" t="str">
        <f t="shared" si="12"/>
        <v/>
      </c>
    </row>
    <row r="537">
      <c r="A537" s="29"/>
      <c r="B537" s="29"/>
      <c r="C537" s="29"/>
      <c r="D537" s="37"/>
      <c r="E537" s="29"/>
      <c r="F537" s="32"/>
      <c r="G537" s="32"/>
      <c r="H537" s="38"/>
      <c r="I537" s="32"/>
      <c r="J537" s="38"/>
      <c r="K537" s="32"/>
      <c r="L537" s="31"/>
      <c r="M537" s="38"/>
      <c r="N537" s="31"/>
      <c r="O537" s="18" t="str">
        <f t="shared" si="2"/>
        <v/>
      </c>
      <c r="P537" s="18" t="str">
        <f t="shared" si="3"/>
        <v/>
      </c>
      <c r="Q537" s="18" t="str">
        <f t="array" ref="Q537">if($F537="","",if($F537&lt;&gt;$F536,VLOOKUP($F537,{Index_Team!$A$2:$A$33,Index_Team!$D$2:$D$33},2,FALSE),Q536))</f>
        <v/>
      </c>
      <c r="R537" s="18" t="str">
        <f t="array" ref="R537">if($F537="","",if($F537&lt;&gt;$F536,VLOOKUP($F537,{Index_Team!$A$2:$A$33,Index_Team!$E$2:$E$33},2,FALSE),R536))</f>
        <v/>
      </c>
      <c r="S537" s="18" t="str">
        <f t="shared" ref="S537:T537" si="546">if($F537="","",if($F537&lt;&gt;$F536,0,V536))</f>
        <v/>
      </c>
      <c r="T537" s="18" t="str">
        <f t="shared" si="546"/>
        <v/>
      </c>
      <c r="U537" s="18" t="str">
        <f t="shared" si="5"/>
        <v/>
      </c>
      <c r="V537" s="18" t="str">
        <f t="shared" si="6"/>
        <v/>
      </c>
      <c r="W537" s="18" t="str">
        <f t="shared" si="7"/>
        <v/>
      </c>
      <c r="X537" s="18" t="str">
        <f t="shared" si="8"/>
        <v/>
      </c>
      <c r="Y537" s="18" t="str">
        <f t="shared" si="9"/>
        <v/>
      </c>
      <c r="Z537" s="18" t="str">
        <f>IFERROR(__xludf.DUMMYFUNCTION("if($F537="""","""",count(filter($S$2:$S888,$S$2:$S888=$S537,$T$2:$T888=$T537,$V$2:$V888=$V537,$W$2:$W888=$W537)))"),"")</f>
        <v/>
      </c>
      <c r="AA537" s="18" t="str">
        <f>IFERROR(__xludf.DUMMYFUNCTION("if($F537="""","""",1+Z537-count(filter($S537:$S888,$S537:$S888=$S537,$T537:$T888=$T537,$V537:$V888=$V537,$W537:$W888=$W537)))"),"")</f>
        <v/>
      </c>
      <c r="AB537" s="18" t="str">
        <f>IFERROR(__xludf.DUMMYFUNCTION("if($F537="""","""",count(filter($S$2:$S888,$S$2:$S888=$S537,$T$2:$T888=$T537,$V$2:$V888=$V537,$W$2:$W888=$W537,$Q$2:$Q888=$Q537)))"),"")</f>
        <v/>
      </c>
      <c r="AC537" s="18" t="str">
        <f>IFERROR(__xludf.DUMMYFUNCTION("if($F537="""","""",1+AB537-count(filter($S537:$S888,$S537:$S888=$S537,$T537:$T888=$T537,$V537:$V888=$V537,$W537:$W888=$W537,$Q537:$Q888=$Q537)))"),"")</f>
        <v/>
      </c>
      <c r="AD537" s="18" t="str">
        <f>IFERROR(__xludf.DUMMYFUNCTION("if($F537="""","""",count(filter($S$2:$S888,$S$2:$S888=$S537,$T$2:$T888=$T537,$V$2:$V888=$V537,$W$2:$W888=$W537,$R$2:$R888=$R537)))"),"")</f>
        <v/>
      </c>
      <c r="AE537" s="18" t="str">
        <f>IFERROR(__xludf.DUMMYFUNCTION("if($F537="""","""",1+AD537-count(filter($S537:$S888,$S537:$S888=$S537,$T537:$T888=$T537,$V537:$V888=$V537,$W537:$W888=$W537,$R537:$R888=$R537)))"),"")</f>
        <v/>
      </c>
      <c r="AF537" s="18" t="str">
        <f t="shared" si="10"/>
        <v/>
      </c>
      <c r="AG537" s="18"/>
      <c r="AH537" s="18" t="str">
        <f t="shared" si="12"/>
        <v/>
      </c>
    </row>
    <row r="538">
      <c r="A538" s="29"/>
      <c r="B538" s="29"/>
      <c r="C538" s="29"/>
      <c r="D538" s="37"/>
      <c r="E538" s="29"/>
      <c r="F538" s="32"/>
      <c r="G538" s="32"/>
      <c r="H538" s="38"/>
      <c r="I538" s="32"/>
      <c r="J538" s="38"/>
      <c r="K538" s="32"/>
      <c r="L538" s="31"/>
      <c r="M538" s="38"/>
      <c r="N538" s="31"/>
      <c r="O538" s="18" t="str">
        <f t="shared" si="2"/>
        <v/>
      </c>
      <c r="P538" s="18" t="str">
        <f t="shared" si="3"/>
        <v/>
      </c>
      <c r="Q538" s="18" t="str">
        <f t="array" ref="Q538">if($F538="","",if($F538&lt;&gt;$F537,VLOOKUP($F538,{Index_Team!$A$2:$A$33,Index_Team!$D$2:$D$33},2,FALSE),Q537))</f>
        <v/>
      </c>
      <c r="R538" s="18" t="str">
        <f t="array" ref="R538">if($F538="","",if($F538&lt;&gt;$F537,VLOOKUP($F538,{Index_Team!$A$2:$A$33,Index_Team!$E$2:$E$33},2,FALSE),R537))</f>
        <v/>
      </c>
      <c r="S538" s="18" t="str">
        <f t="shared" ref="S538:T538" si="547">if($F538="","",if($F538&lt;&gt;$F537,0,V537))</f>
        <v/>
      </c>
      <c r="T538" s="18" t="str">
        <f t="shared" si="547"/>
        <v/>
      </c>
      <c r="U538" s="18" t="str">
        <f t="shared" si="5"/>
        <v/>
      </c>
      <c r="V538" s="18" t="str">
        <f t="shared" si="6"/>
        <v/>
      </c>
      <c r="W538" s="18" t="str">
        <f t="shared" si="7"/>
        <v/>
      </c>
      <c r="X538" s="18" t="str">
        <f t="shared" si="8"/>
        <v/>
      </c>
      <c r="Y538" s="18" t="str">
        <f t="shared" si="9"/>
        <v/>
      </c>
      <c r="Z538" s="18" t="str">
        <f>IFERROR(__xludf.DUMMYFUNCTION("if($F538="""","""",count(filter($S$2:$S888,$S$2:$S888=$S538,$T$2:$T888=$T538,$V$2:$V888=$V538,$W$2:$W888=$W538)))"),"")</f>
        <v/>
      </c>
      <c r="AA538" s="18" t="str">
        <f>IFERROR(__xludf.DUMMYFUNCTION("if($F538="""","""",1+Z538-count(filter($S538:$S888,$S538:$S888=$S538,$T538:$T888=$T538,$V538:$V888=$V538,$W538:$W888=$W538)))"),"")</f>
        <v/>
      </c>
      <c r="AB538" s="18" t="str">
        <f>IFERROR(__xludf.DUMMYFUNCTION("if($F538="""","""",count(filter($S$2:$S888,$S$2:$S888=$S538,$T$2:$T888=$T538,$V$2:$V888=$V538,$W$2:$W888=$W538,$Q$2:$Q888=$Q538)))"),"")</f>
        <v/>
      </c>
      <c r="AC538" s="18" t="str">
        <f>IFERROR(__xludf.DUMMYFUNCTION("if($F538="""","""",1+AB538-count(filter($S538:$S888,$S538:$S888=$S538,$T538:$T888=$T538,$V538:$V888=$V538,$W538:$W888=$W538,$Q538:$Q888=$Q538)))"),"")</f>
        <v/>
      </c>
      <c r="AD538" s="18" t="str">
        <f>IFERROR(__xludf.DUMMYFUNCTION("if($F538="""","""",count(filter($S$2:$S888,$S$2:$S888=$S538,$T$2:$T888=$T538,$V$2:$V888=$V538,$W$2:$W888=$W538,$R$2:$R888=$R538)))"),"")</f>
        <v/>
      </c>
      <c r="AE538" s="18" t="str">
        <f>IFERROR(__xludf.DUMMYFUNCTION("if($F538="""","""",1+AD538-count(filter($S538:$S888,$S538:$S888=$S538,$T538:$T888=$T538,$V538:$V888=$V538,$W538:$W888=$W538,$R538:$R888=$R538)))"),"")</f>
        <v/>
      </c>
      <c r="AF538" s="18" t="str">
        <f t="shared" si="10"/>
        <v/>
      </c>
      <c r="AG538" s="18"/>
      <c r="AH538" s="18" t="str">
        <f t="shared" si="12"/>
        <v/>
      </c>
    </row>
    <row r="539">
      <c r="A539" s="29"/>
      <c r="B539" s="29"/>
      <c r="C539" s="29"/>
      <c r="D539" s="37"/>
      <c r="E539" s="29"/>
      <c r="F539" s="32"/>
      <c r="G539" s="32"/>
      <c r="H539" s="38"/>
      <c r="I539" s="32"/>
      <c r="J539" s="38"/>
      <c r="K539" s="32"/>
      <c r="L539" s="31"/>
      <c r="M539" s="38"/>
      <c r="N539" s="31"/>
      <c r="O539" s="18" t="str">
        <f t="shared" si="2"/>
        <v/>
      </c>
      <c r="P539" s="18" t="str">
        <f t="shared" si="3"/>
        <v/>
      </c>
      <c r="Q539" s="18" t="str">
        <f t="array" ref="Q539">if($F539="","",if($F539&lt;&gt;$F538,VLOOKUP($F539,{Index_Team!$A$2:$A$33,Index_Team!$D$2:$D$33},2,FALSE),Q538))</f>
        <v/>
      </c>
      <c r="R539" s="18" t="str">
        <f t="array" ref="R539">if($F539="","",if($F539&lt;&gt;$F538,VLOOKUP($F539,{Index_Team!$A$2:$A$33,Index_Team!$E$2:$E$33},2,FALSE),R538))</f>
        <v/>
      </c>
      <c r="S539" s="18" t="str">
        <f t="shared" ref="S539:T539" si="548">if($F539="","",if($F539&lt;&gt;$F538,0,V538))</f>
        <v/>
      </c>
      <c r="T539" s="18" t="str">
        <f t="shared" si="548"/>
        <v/>
      </c>
      <c r="U539" s="18" t="str">
        <f t="shared" si="5"/>
        <v/>
      </c>
      <c r="V539" s="18" t="str">
        <f t="shared" si="6"/>
        <v/>
      </c>
      <c r="W539" s="18" t="str">
        <f t="shared" si="7"/>
        <v/>
      </c>
      <c r="X539" s="18" t="str">
        <f t="shared" si="8"/>
        <v/>
      </c>
      <c r="Y539" s="18" t="str">
        <f t="shared" si="9"/>
        <v/>
      </c>
      <c r="Z539" s="18" t="str">
        <f>IFERROR(__xludf.DUMMYFUNCTION("if($F539="""","""",count(filter($S$2:$S888,$S$2:$S888=$S539,$T$2:$T888=$T539,$V$2:$V888=$V539,$W$2:$W888=$W539)))"),"")</f>
        <v/>
      </c>
      <c r="AA539" s="18" t="str">
        <f>IFERROR(__xludf.DUMMYFUNCTION("if($F539="""","""",1+Z539-count(filter($S539:$S888,$S539:$S888=$S539,$T539:$T888=$T539,$V539:$V888=$V539,$W539:$W888=$W539)))"),"")</f>
        <v/>
      </c>
      <c r="AB539" s="18" t="str">
        <f>IFERROR(__xludf.DUMMYFUNCTION("if($F539="""","""",count(filter($S$2:$S888,$S$2:$S888=$S539,$T$2:$T888=$T539,$V$2:$V888=$V539,$W$2:$W888=$W539,$Q$2:$Q888=$Q539)))"),"")</f>
        <v/>
      </c>
      <c r="AC539" s="18" t="str">
        <f>IFERROR(__xludf.DUMMYFUNCTION("if($F539="""","""",1+AB539-count(filter($S539:$S888,$S539:$S888=$S539,$T539:$T888=$T539,$V539:$V888=$V539,$W539:$W888=$W539,$Q539:$Q888=$Q539)))"),"")</f>
        <v/>
      </c>
      <c r="AD539" s="18" t="str">
        <f>IFERROR(__xludf.DUMMYFUNCTION("if($F539="""","""",count(filter($S$2:$S888,$S$2:$S888=$S539,$T$2:$T888=$T539,$V$2:$V888=$V539,$W$2:$W888=$W539,$R$2:$R888=$R539)))"),"")</f>
        <v/>
      </c>
      <c r="AE539" s="18" t="str">
        <f>IFERROR(__xludf.DUMMYFUNCTION("if($F539="""","""",1+AD539-count(filter($S539:$S888,$S539:$S888=$S539,$T539:$T888=$T539,$V539:$V888=$V539,$W539:$W888=$W539,$R539:$R888=$R539)))"),"")</f>
        <v/>
      </c>
      <c r="AF539" s="18" t="str">
        <f t="shared" si="10"/>
        <v/>
      </c>
      <c r="AG539" s="18"/>
      <c r="AH539" s="18" t="str">
        <f t="shared" si="12"/>
        <v/>
      </c>
    </row>
    <row r="540">
      <c r="A540" s="29"/>
      <c r="B540" s="29"/>
      <c r="C540" s="29"/>
      <c r="D540" s="37"/>
      <c r="E540" s="29"/>
      <c r="F540" s="32"/>
      <c r="G540" s="32"/>
      <c r="H540" s="38"/>
      <c r="I540" s="32"/>
      <c r="J540" s="38"/>
      <c r="K540" s="32"/>
      <c r="L540" s="31"/>
      <c r="M540" s="38"/>
      <c r="N540" s="31"/>
      <c r="O540" s="18" t="str">
        <f t="shared" si="2"/>
        <v/>
      </c>
      <c r="P540" s="18" t="str">
        <f t="shared" si="3"/>
        <v/>
      </c>
      <c r="Q540" s="18" t="str">
        <f t="array" ref="Q540">if($F540="","",if($F540&lt;&gt;$F539,VLOOKUP($F540,{Index_Team!$A$2:$A$33,Index_Team!$D$2:$D$33},2,FALSE),Q539))</f>
        <v/>
      </c>
      <c r="R540" s="18" t="str">
        <f t="array" ref="R540">if($F540="","",if($F540&lt;&gt;$F539,VLOOKUP($F540,{Index_Team!$A$2:$A$33,Index_Team!$E$2:$E$33},2,FALSE),R539))</f>
        <v/>
      </c>
      <c r="S540" s="18" t="str">
        <f t="shared" ref="S540:T540" si="549">if($F540="","",if($F540&lt;&gt;$F539,0,V539))</f>
        <v/>
      </c>
      <c r="T540" s="18" t="str">
        <f t="shared" si="549"/>
        <v/>
      </c>
      <c r="U540" s="18" t="str">
        <f t="shared" si="5"/>
        <v/>
      </c>
      <c r="V540" s="18" t="str">
        <f t="shared" si="6"/>
        <v/>
      </c>
      <c r="W540" s="18" t="str">
        <f t="shared" si="7"/>
        <v/>
      </c>
      <c r="X540" s="18" t="str">
        <f t="shared" si="8"/>
        <v/>
      </c>
      <c r="Y540" s="18" t="str">
        <f t="shared" si="9"/>
        <v/>
      </c>
      <c r="Z540" s="18" t="str">
        <f>IFERROR(__xludf.DUMMYFUNCTION("if($F540="""","""",count(filter($S$2:$S888,$S$2:$S888=$S540,$T$2:$T888=$T540,$V$2:$V888=$V540,$W$2:$W888=$W540)))"),"")</f>
        <v/>
      </c>
      <c r="AA540" s="18" t="str">
        <f>IFERROR(__xludf.DUMMYFUNCTION("if($F540="""","""",1+Z540-count(filter($S540:$S888,$S540:$S888=$S540,$T540:$T888=$T540,$V540:$V888=$V540,$W540:$W888=$W540)))"),"")</f>
        <v/>
      </c>
      <c r="AB540" s="18" t="str">
        <f>IFERROR(__xludf.DUMMYFUNCTION("if($F540="""","""",count(filter($S$2:$S888,$S$2:$S888=$S540,$T$2:$T888=$T540,$V$2:$V888=$V540,$W$2:$W888=$W540,$Q$2:$Q888=$Q540)))"),"")</f>
        <v/>
      </c>
      <c r="AC540" s="18" t="str">
        <f>IFERROR(__xludf.DUMMYFUNCTION("if($F540="""","""",1+AB540-count(filter($S540:$S888,$S540:$S888=$S540,$T540:$T888=$T540,$V540:$V888=$V540,$W540:$W888=$W540,$Q540:$Q888=$Q540)))"),"")</f>
        <v/>
      </c>
      <c r="AD540" s="18" t="str">
        <f>IFERROR(__xludf.DUMMYFUNCTION("if($F540="""","""",count(filter($S$2:$S888,$S$2:$S888=$S540,$T$2:$T888=$T540,$V$2:$V888=$V540,$W$2:$W888=$W540,$R$2:$R888=$R540)))"),"")</f>
        <v/>
      </c>
      <c r="AE540" s="18" t="str">
        <f>IFERROR(__xludf.DUMMYFUNCTION("if($F540="""","""",1+AD540-count(filter($S540:$S888,$S540:$S888=$S540,$T540:$T888=$T540,$V540:$V888=$V540,$W540:$W888=$W540,$R540:$R888=$R540)))"),"")</f>
        <v/>
      </c>
      <c r="AF540" s="18" t="str">
        <f t="shared" si="10"/>
        <v/>
      </c>
      <c r="AG540" s="18"/>
      <c r="AH540" s="18" t="str">
        <f t="shared" si="12"/>
        <v/>
      </c>
    </row>
    <row r="541">
      <c r="A541" s="29"/>
      <c r="B541" s="29"/>
      <c r="C541" s="29"/>
      <c r="D541" s="37"/>
      <c r="E541" s="29"/>
      <c r="F541" s="32"/>
      <c r="G541" s="32"/>
      <c r="H541" s="38"/>
      <c r="I541" s="32"/>
      <c r="J541" s="38"/>
      <c r="K541" s="32"/>
      <c r="L541" s="31"/>
      <c r="M541" s="38"/>
      <c r="N541" s="31"/>
      <c r="O541" s="18" t="str">
        <f t="shared" si="2"/>
        <v/>
      </c>
      <c r="P541" s="18" t="str">
        <f t="shared" si="3"/>
        <v/>
      </c>
      <c r="Q541" s="18" t="str">
        <f t="array" ref="Q541">if($F541="","",if($F541&lt;&gt;$F540,VLOOKUP($F541,{Index_Team!$A$2:$A$33,Index_Team!$D$2:$D$33},2,FALSE),Q540))</f>
        <v/>
      </c>
      <c r="R541" s="18" t="str">
        <f t="array" ref="R541">if($F541="","",if($F541&lt;&gt;$F540,VLOOKUP($F541,{Index_Team!$A$2:$A$33,Index_Team!$E$2:$E$33},2,FALSE),R540))</f>
        <v/>
      </c>
      <c r="S541" s="18" t="str">
        <f t="shared" ref="S541:T541" si="550">if($F541="","",if($F541&lt;&gt;$F540,0,V540))</f>
        <v/>
      </c>
      <c r="T541" s="18" t="str">
        <f t="shared" si="550"/>
        <v/>
      </c>
      <c r="U541" s="18" t="str">
        <f t="shared" si="5"/>
        <v/>
      </c>
      <c r="V541" s="18" t="str">
        <f t="shared" si="6"/>
        <v/>
      </c>
      <c r="W541" s="18" t="str">
        <f t="shared" si="7"/>
        <v/>
      </c>
      <c r="X541" s="18" t="str">
        <f t="shared" si="8"/>
        <v/>
      </c>
      <c r="Y541" s="18" t="str">
        <f t="shared" si="9"/>
        <v/>
      </c>
      <c r="Z541" s="18" t="str">
        <f>IFERROR(__xludf.DUMMYFUNCTION("if($F541="""","""",count(filter($S$2:$S888,$S$2:$S888=$S541,$T$2:$T888=$T541,$V$2:$V888=$V541,$W$2:$W888=$W541)))"),"")</f>
        <v/>
      </c>
      <c r="AA541" s="18" t="str">
        <f>IFERROR(__xludf.DUMMYFUNCTION("if($F541="""","""",1+Z541-count(filter($S541:$S888,$S541:$S888=$S541,$T541:$T888=$T541,$V541:$V888=$V541,$W541:$W888=$W541)))"),"")</f>
        <v/>
      </c>
      <c r="AB541" s="18" t="str">
        <f>IFERROR(__xludf.DUMMYFUNCTION("if($F541="""","""",count(filter($S$2:$S888,$S$2:$S888=$S541,$T$2:$T888=$T541,$V$2:$V888=$V541,$W$2:$W888=$W541,$Q$2:$Q888=$Q541)))"),"")</f>
        <v/>
      </c>
      <c r="AC541" s="18" t="str">
        <f>IFERROR(__xludf.DUMMYFUNCTION("if($F541="""","""",1+AB541-count(filter($S541:$S888,$S541:$S888=$S541,$T541:$T888=$T541,$V541:$V888=$V541,$W541:$W888=$W541,$Q541:$Q888=$Q541)))"),"")</f>
        <v/>
      </c>
      <c r="AD541" s="18" t="str">
        <f>IFERROR(__xludf.DUMMYFUNCTION("if($F541="""","""",count(filter($S$2:$S888,$S$2:$S888=$S541,$T$2:$T888=$T541,$V$2:$V888=$V541,$W$2:$W888=$W541,$R$2:$R888=$R541)))"),"")</f>
        <v/>
      </c>
      <c r="AE541" s="18" t="str">
        <f>IFERROR(__xludf.DUMMYFUNCTION("if($F541="""","""",1+AD541-count(filter($S541:$S888,$S541:$S888=$S541,$T541:$T888=$T541,$V541:$V888=$V541,$W541:$W888=$W541,$R541:$R888=$R541)))"),"")</f>
        <v/>
      </c>
      <c r="AF541" s="18" t="str">
        <f t="shared" si="10"/>
        <v/>
      </c>
      <c r="AG541" s="18"/>
      <c r="AH541" s="18" t="str">
        <f t="shared" si="12"/>
        <v/>
      </c>
    </row>
    <row r="542">
      <c r="A542" s="29"/>
      <c r="B542" s="29"/>
      <c r="C542" s="29"/>
      <c r="D542" s="37"/>
      <c r="E542" s="29"/>
      <c r="F542" s="32"/>
      <c r="G542" s="32"/>
      <c r="H542" s="38"/>
      <c r="I542" s="32"/>
      <c r="J542" s="38"/>
      <c r="K542" s="32"/>
      <c r="L542" s="31"/>
      <c r="M542" s="38"/>
      <c r="N542" s="31"/>
      <c r="O542" s="18" t="str">
        <f t="shared" si="2"/>
        <v/>
      </c>
      <c r="P542" s="18" t="str">
        <f t="shared" si="3"/>
        <v/>
      </c>
      <c r="Q542" s="18" t="str">
        <f t="array" ref="Q542">if($F542="","",if($F542&lt;&gt;$F541,VLOOKUP($F542,{Index_Team!$A$2:$A$33,Index_Team!$D$2:$D$33},2,FALSE),Q541))</f>
        <v/>
      </c>
      <c r="R542" s="18" t="str">
        <f t="array" ref="R542">if($F542="","",if($F542&lt;&gt;$F541,VLOOKUP($F542,{Index_Team!$A$2:$A$33,Index_Team!$E$2:$E$33},2,FALSE),R541))</f>
        <v/>
      </c>
      <c r="S542" s="18" t="str">
        <f t="shared" ref="S542:T542" si="551">if($F542="","",if($F542&lt;&gt;$F541,0,V541))</f>
        <v/>
      </c>
      <c r="T542" s="18" t="str">
        <f t="shared" si="551"/>
        <v/>
      </c>
      <c r="U542" s="18" t="str">
        <f t="shared" si="5"/>
        <v/>
      </c>
      <c r="V542" s="18" t="str">
        <f t="shared" si="6"/>
        <v/>
      </c>
      <c r="W542" s="18" t="str">
        <f t="shared" si="7"/>
        <v/>
      </c>
      <c r="X542" s="18" t="str">
        <f t="shared" si="8"/>
        <v/>
      </c>
      <c r="Y542" s="18" t="str">
        <f t="shared" si="9"/>
        <v/>
      </c>
      <c r="Z542" s="18" t="str">
        <f>IFERROR(__xludf.DUMMYFUNCTION("if($F542="""","""",count(filter($S$2:$S888,$S$2:$S888=$S542,$T$2:$T888=$T542,$V$2:$V888=$V542,$W$2:$W888=$W542)))"),"")</f>
        <v/>
      </c>
      <c r="AA542" s="18" t="str">
        <f>IFERROR(__xludf.DUMMYFUNCTION("if($F542="""","""",1+Z542-count(filter($S542:$S888,$S542:$S888=$S542,$T542:$T888=$T542,$V542:$V888=$V542,$W542:$W888=$W542)))"),"")</f>
        <v/>
      </c>
      <c r="AB542" s="18" t="str">
        <f>IFERROR(__xludf.DUMMYFUNCTION("if($F542="""","""",count(filter($S$2:$S888,$S$2:$S888=$S542,$T$2:$T888=$T542,$V$2:$V888=$V542,$W$2:$W888=$W542,$Q$2:$Q888=$Q542)))"),"")</f>
        <v/>
      </c>
      <c r="AC542" s="18" t="str">
        <f>IFERROR(__xludf.DUMMYFUNCTION("if($F542="""","""",1+AB542-count(filter($S542:$S888,$S542:$S888=$S542,$T542:$T888=$T542,$V542:$V888=$V542,$W542:$W888=$W542,$Q542:$Q888=$Q542)))"),"")</f>
        <v/>
      </c>
      <c r="AD542" s="18" t="str">
        <f>IFERROR(__xludf.DUMMYFUNCTION("if($F542="""","""",count(filter($S$2:$S888,$S$2:$S888=$S542,$T$2:$T888=$T542,$V$2:$V888=$V542,$W$2:$W888=$W542,$R$2:$R888=$R542)))"),"")</f>
        <v/>
      </c>
      <c r="AE542" s="18" t="str">
        <f>IFERROR(__xludf.DUMMYFUNCTION("if($F542="""","""",1+AD542-count(filter($S542:$S888,$S542:$S888=$S542,$T542:$T888=$T542,$V542:$V888=$V542,$W542:$W888=$W542,$R542:$R888=$R542)))"),"")</f>
        <v/>
      </c>
      <c r="AF542" s="18" t="str">
        <f t="shared" si="10"/>
        <v/>
      </c>
      <c r="AG542" s="18"/>
      <c r="AH542" s="18" t="str">
        <f t="shared" si="12"/>
        <v/>
      </c>
    </row>
    <row r="543">
      <c r="A543" s="29"/>
      <c r="B543" s="29"/>
      <c r="C543" s="29"/>
      <c r="D543" s="37"/>
      <c r="E543" s="29"/>
      <c r="F543" s="32"/>
      <c r="G543" s="32"/>
      <c r="H543" s="38"/>
      <c r="I543" s="32"/>
      <c r="J543" s="38"/>
      <c r="K543" s="32"/>
      <c r="L543" s="31"/>
      <c r="M543" s="38"/>
      <c r="N543" s="31"/>
      <c r="O543" s="18" t="str">
        <f t="shared" si="2"/>
        <v/>
      </c>
      <c r="P543" s="18" t="str">
        <f t="shared" si="3"/>
        <v/>
      </c>
      <c r="Q543" s="18" t="str">
        <f t="array" ref="Q543">if($F543="","",if($F543&lt;&gt;$F542,VLOOKUP($F543,{Index_Team!$A$2:$A$33,Index_Team!$D$2:$D$33},2,FALSE),Q542))</f>
        <v/>
      </c>
      <c r="R543" s="18" t="str">
        <f t="array" ref="R543">if($F543="","",if($F543&lt;&gt;$F542,VLOOKUP($F543,{Index_Team!$A$2:$A$33,Index_Team!$E$2:$E$33},2,FALSE),R542))</f>
        <v/>
      </c>
      <c r="S543" s="18" t="str">
        <f t="shared" ref="S543:T543" si="552">if($F543="","",if($F543&lt;&gt;$F542,0,V542))</f>
        <v/>
      </c>
      <c r="T543" s="18" t="str">
        <f t="shared" si="552"/>
        <v/>
      </c>
      <c r="U543" s="18" t="str">
        <f t="shared" si="5"/>
        <v/>
      </c>
      <c r="V543" s="18" t="str">
        <f t="shared" si="6"/>
        <v/>
      </c>
      <c r="W543" s="18" t="str">
        <f t="shared" si="7"/>
        <v/>
      </c>
      <c r="X543" s="18" t="str">
        <f t="shared" si="8"/>
        <v/>
      </c>
      <c r="Y543" s="18" t="str">
        <f t="shared" si="9"/>
        <v/>
      </c>
      <c r="Z543" s="18" t="str">
        <f>IFERROR(__xludf.DUMMYFUNCTION("if($F543="""","""",count(filter($S$2:$S888,$S$2:$S888=$S543,$T$2:$T888=$T543,$V$2:$V888=$V543,$W$2:$W888=$W543)))"),"")</f>
        <v/>
      </c>
      <c r="AA543" s="18" t="str">
        <f>IFERROR(__xludf.DUMMYFUNCTION("if($F543="""","""",1+Z543-count(filter($S543:$S888,$S543:$S888=$S543,$T543:$T888=$T543,$V543:$V888=$V543,$W543:$W888=$W543)))"),"")</f>
        <v/>
      </c>
      <c r="AB543" s="18" t="str">
        <f>IFERROR(__xludf.DUMMYFUNCTION("if($F543="""","""",count(filter($S$2:$S888,$S$2:$S888=$S543,$T$2:$T888=$T543,$V$2:$V888=$V543,$W$2:$W888=$W543,$Q$2:$Q888=$Q543)))"),"")</f>
        <v/>
      </c>
      <c r="AC543" s="18" t="str">
        <f>IFERROR(__xludf.DUMMYFUNCTION("if($F543="""","""",1+AB543-count(filter($S543:$S888,$S543:$S888=$S543,$T543:$T888=$T543,$V543:$V888=$V543,$W543:$W888=$W543,$Q543:$Q888=$Q543)))"),"")</f>
        <v/>
      </c>
      <c r="AD543" s="18" t="str">
        <f>IFERROR(__xludf.DUMMYFUNCTION("if($F543="""","""",count(filter($S$2:$S888,$S$2:$S888=$S543,$T$2:$T888=$T543,$V$2:$V888=$V543,$W$2:$W888=$W543,$R$2:$R888=$R543)))"),"")</f>
        <v/>
      </c>
      <c r="AE543" s="18" t="str">
        <f>IFERROR(__xludf.DUMMYFUNCTION("if($F543="""","""",1+AD543-count(filter($S543:$S888,$S543:$S888=$S543,$T543:$T888=$T543,$V543:$V888=$V543,$W543:$W888=$W543,$R543:$R888=$R543)))"),"")</f>
        <v/>
      </c>
      <c r="AF543" s="18" t="str">
        <f t="shared" si="10"/>
        <v/>
      </c>
      <c r="AG543" s="18"/>
      <c r="AH543" s="18" t="str">
        <f t="shared" si="12"/>
        <v/>
      </c>
    </row>
    <row r="544">
      <c r="A544" s="29"/>
      <c r="B544" s="29"/>
      <c r="C544" s="29"/>
      <c r="D544" s="37"/>
      <c r="E544" s="29"/>
      <c r="F544" s="32"/>
      <c r="G544" s="32"/>
      <c r="H544" s="38"/>
      <c r="I544" s="32"/>
      <c r="J544" s="38"/>
      <c r="K544" s="32"/>
      <c r="L544" s="31"/>
      <c r="M544" s="38"/>
      <c r="N544" s="31"/>
      <c r="O544" s="18" t="str">
        <f t="shared" si="2"/>
        <v/>
      </c>
      <c r="P544" s="18" t="str">
        <f t="shared" si="3"/>
        <v/>
      </c>
      <c r="Q544" s="18" t="str">
        <f t="array" ref="Q544">if($F544="","",if($F544&lt;&gt;$F543,VLOOKUP($F544,{Index_Team!$A$2:$A$33,Index_Team!$D$2:$D$33},2,FALSE),Q543))</f>
        <v/>
      </c>
      <c r="R544" s="18" t="str">
        <f t="array" ref="R544">if($F544="","",if($F544&lt;&gt;$F543,VLOOKUP($F544,{Index_Team!$A$2:$A$33,Index_Team!$E$2:$E$33},2,FALSE),R543))</f>
        <v/>
      </c>
      <c r="S544" s="18" t="str">
        <f t="shared" ref="S544:T544" si="553">if($F544="","",if($F544&lt;&gt;$F543,0,V543))</f>
        <v/>
      </c>
      <c r="T544" s="18" t="str">
        <f t="shared" si="553"/>
        <v/>
      </c>
      <c r="U544" s="18" t="str">
        <f t="shared" si="5"/>
        <v/>
      </c>
      <c r="V544" s="18" t="str">
        <f t="shared" si="6"/>
        <v/>
      </c>
      <c r="W544" s="18" t="str">
        <f t="shared" si="7"/>
        <v/>
      </c>
      <c r="X544" s="18" t="str">
        <f t="shared" si="8"/>
        <v/>
      </c>
      <c r="Y544" s="18" t="str">
        <f t="shared" si="9"/>
        <v/>
      </c>
      <c r="Z544" s="18" t="str">
        <f>IFERROR(__xludf.DUMMYFUNCTION("if($F544="""","""",count(filter($S$2:$S888,$S$2:$S888=$S544,$T$2:$T888=$T544,$V$2:$V888=$V544,$W$2:$W888=$W544)))"),"")</f>
        <v/>
      </c>
      <c r="AA544" s="18" t="str">
        <f>IFERROR(__xludf.DUMMYFUNCTION("if($F544="""","""",1+Z544-count(filter($S544:$S888,$S544:$S888=$S544,$T544:$T888=$T544,$V544:$V888=$V544,$W544:$W888=$W544)))"),"")</f>
        <v/>
      </c>
      <c r="AB544" s="18" t="str">
        <f>IFERROR(__xludf.DUMMYFUNCTION("if($F544="""","""",count(filter($S$2:$S888,$S$2:$S888=$S544,$T$2:$T888=$T544,$V$2:$V888=$V544,$W$2:$W888=$W544,$Q$2:$Q888=$Q544)))"),"")</f>
        <v/>
      </c>
      <c r="AC544" s="18" t="str">
        <f>IFERROR(__xludf.DUMMYFUNCTION("if($F544="""","""",1+AB544-count(filter($S544:$S888,$S544:$S888=$S544,$T544:$T888=$T544,$V544:$V888=$V544,$W544:$W888=$W544,$Q544:$Q888=$Q544)))"),"")</f>
        <v/>
      </c>
      <c r="AD544" s="18" t="str">
        <f>IFERROR(__xludf.DUMMYFUNCTION("if($F544="""","""",count(filter($S$2:$S888,$S$2:$S888=$S544,$T$2:$T888=$T544,$V$2:$V888=$V544,$W$2:$W888=$W544,$R$2:$R888=$R544)))"),"")</f>
        <v/>
      </c>
      <c r="AE544" s="18" t="str">
        <f>IFERROR(__xludf.DUMMYFUNCTION("if($F544="""","""",1+AD544-count(filter($S544:$S888,$S544:$S888=$S544,$T544:$T888=$T544,$V544:$V888=$V544,$W544:$W888=$W544,$R544:$R888=$R544)))"),"")</f>
        <v/>
      </c>
      <c r="AF544" s="18" t="str">
        <f t="shared" si="10"/>
        <v/>
      </c>
      <c r="AG544" s="18"/>
      <c r="AH544" s="18" t="str">
        <f t="shared" si="12"/>
        <v/>
      </c>
    </row>
    <row r="545">
      <c r="A545" s="29"/>
      <c r="B545" s="29"/>
      <c r="C545" s="29"/>
      <c r="D545" s="37"/>
      <c r="E545" s="29"/>
      <c r="F545" s="32"/>
      <c r="G545" s="32"/>
      <c r="H545" s="38"/>
      <c r="I545" s="32"/>
      <c r="J545" s="38"/>
      <c r="K545" s="32"/>
      <c r="L545" s="31"/>
      <c r="M545" s="38"/>
      <c r="N545" s="31"/>
      <c r="O545" s="18" t="str">
        <f t="shared" si="2"/>
        <v/>
      </c>
      <c r="P545" s="18" t="str">
        <f t="shared" si="3"/>
        <v/>
      </c>
      <c r="Q545" s="18" t="str">
        <f t="array" ref="Q545">if($F545="","",if($F545&lt;&gt;$F544,VLOOKUP($F545,{Index_Team!$A$2:$A$33,Index_Team!$D$2:$D$33},2,FALSE),Q544))</f>
        <v/>
      </c>
      <c r="R545" s="18" t="str">
        <f t="array" ref="R545">if($F545="","",if($F545&lt;&gt;$F544,VLOOKUP($F545,{Index_Team!$A$2:$A$33,Index_Team!$E$2:$E$33},2,FALSE),R544))</f>
        <v/>
      </c>
      <c r="S545" s="18" t="str">
        <f t="shared" ref="S545:T545" si="554">if($F545="","",if($F545&lt;&gt;$F544,0,V544))</f>
        <v/>
      </c>
      <c r="T545" s="18" t="str">
        <f t="shared" si="554"/>
        <v/>
      </c>
      <c r="U545" s="18" t="str">
        <f t="shared" si="5"/>
        <v/>
      </c>
      <c r="V545" s="18" t="str">
        <f t="shared" si="6"/>
        <v/>
      </c>
      <c r="W545" s="18" t="str">
        <f t="shared" si="7"/>
        <v/>
      </c>
      <c r="X545" s="18" t="str">
        <f t="shared" si="8"/>
        <v/>
      </c>
      <c r="Y545" s="18" t="str">
        <f t="shared" si="9"/>
        <v/>
      </c>
      <c r="Z545" s="18" t="str">
        <f>IFERROR(__xludf.DUMMYFUNCTION("if($F545="""","""",count(filter($S$2:$S888,$S$2:$S888=$S545,$T$2:$T888=$T545,$V$2:$V888=$V545,$W$2:$W888=$W545)))"),"")</f>
        <v/>
      </c>
      <c r="AA545" s="18" t="str">
        <f>IFERROR(__xludf.DUMMYFUNCTION("if($F545="""","""",1+Z545-count(filter($S545:$S888,$S545:$S888=$S545,$T545:$T888=$T545,$V545:$V888=$V545,$W545:$W888=$W545)))"),"")</f>
        <v/>
      </c>
      <c r="AB545" s="18" t="str">
        <f>IFERROR(__xludf.DUMMYFUNCTION("if($F545="""","""",count(filter($S$2:$S888,$S$2:$S888=$S545,$T$2:$T888=$T545,$V$2:$V888=$V545,$W$2:$W888=$W545,$Q$2:$Q888=$Q545)))"),"")</f>
        <v/>
      </c>
      <c r="AC545" s="18" t="str">
        <f>IFERROR(__xludf.DUMMYFUNCTION("if($F545="""","""",1+AB545-count(filter($S545:$S888,$S545:$S888=$S545,$T545:$T888=$T545,$V545:$V888=$V545,$W545:$W888=$W545,$Q545:$Q888=$Q545)))"),"")</f>
        <v/>
      </c>
      <c r="AD545" s="18" t="str">
        <f>IFERROR(__xludf.DUMMYFUNCTION("if($F545="""","""",count(filter($S$2:$S888,$S$2:$S888=$S545,$T$2:$T888=$T545,$V$2:$V888=$V545,$W$2:$W888=$W545,$R$2:$R888=$R545)))"),"")</f>
        <v/>
      </c>
      <c r="AE545" s="18" t="str">
        <f>IFERROR(__xludf.DUMMYFUNCTION("if($F545="""","""",1+AD545-count(filter($S545:$S888,$S545:$S888=$S545,$T545:$T888=$T545,$V545:$V888=$V545,$W545:$W888=$W545,$R545:$R888=$R545)))"),"")</f>
        <v/>
      </c>
      <c r="AF545" s="18" t="str">
        <f t="shared" si="10"/>
        <v/>
      </c>
      <c r="AG545" s="18"/>
      <c r="AH545" s="18" t="str">
        <f t="shared" si="12"/>
        <v/>
      </c>
    </row>
    <row r="546">
      <c r="A546" s="29"/>
      <c r="B546" s="29"/>
      <c r="C546" s="29"/>
      <c r="D546" s="37"/>
      <c r="E546" s="29"/>
      <c r="F546" s="32"/>
      <c r="G546" s="32"/>
      <c r="H546" s="38"/>
      <c r="I546" s="32"/>
      <c r="J546" s="38"/>
      <c r="K546" s="32"/>
      <c r="L546" s="31"/>
      <c r="M546" s="38"/>
      <c r="N546" s="31"/>
      <c r="O546" s="18" t="str">
        <f t="shared" si="2"/>
        <v/>
      </c>
      <c r="P546" s="18" t="str">
        <f t="shared" si="3"/>
        <v/>
      </c>
      <c r="Q546" s="18" t="str">
        <f t="array" ref="Q546">if($F546="","",if($F546&lt;&gt;$F545,VLOOKUP($F546,{Index_Team!$A$2:$A$33,Index_Team!$D$2:$D$33},2,FALSE),Q545))</f>
        <v/>
      </c>
      <c r="R546" s="18" t="str">
        <f t="array" ref="R546">if($F546="","",if($F546&lt;&gt;$F545,VLOOKUP($F546,{Index_Team!$A$2:$A$33,Index_Team!$E$2:$E$33},2,FALSE),R545))</f>
        <v/>
      </c>
      <c r="S546" s="18" t="str">
        <f t="shared" ref="S546:T546" si="555">if($F546="","",if($F546&lt;&gt;$F545,0,V545))</f>
        <v/>
      </c>
      <c r="T546" s="18" t="str">
        <f t="shared" si="555"/>
        <v/>
      </c>
      <c r="U546" s="18" t="str">
        <f t="shared" si="5"/>
        <v/>
      </c>
      <c r="V546" s="18" t="str">
        <f t="shared" si="6"/>
        <v/>
      </c>
      <c r="W546" s="18" t="str">
        <f t="shared" si="7"/>
        <v/>
      </c>
      <c r="X546" s="18" t="str">
        <f t="shared" si="8"/>
        <v/>
      </c>
      <c r="Y546" s="18" t="str">
        <f t="shared" si="9"/>
        <v/>
      </c>
      <c r="Z546" s="18" t="str">
        <f>IFERROR(__xludf.DUMMYFUNCTION("if($F546="""","""",count(filter($S$2:$S888,$S$2:$S888=$S546,$T$2:$T888=$T546,$V$2:$V888=$V546,$W$2:$W888=$W546)))"),"")</f>
        <v/>
      </c>
      <c r="AA546" s="18" t="str">
        <f>IFERROR(__xludf.DUMMYFUNCTION("if($F546="""","""",1+Z546-count(filter($S546:$S888,$S546:$S888=$S546,$T546:$T888=$T546,$V546:$V888=$V546,$W546:$W888=$W546)))"),"")</f>
        <v/>
      </c>
      <c r="AB546" s="18" t="str">
        <f>IFERROR(__xludf.DUMMYFUNCTION("if($F546="""","""",count(filter($S$2:$S888,$S$2:$S888=$S546,$T$2:$T888=$T546,$V$2:$V888=$V546,$W$2:$W888=$W546,$Q$2:$Q888=$Q546)))"),"")</f>
        <v/>
      </c>
      <c r="AC546" s="18" t="str">
        <f>IFERROR(__xludf.DUMMYFUNCTION("if($F546="""","""",1+AB546-count(filter($S546:$S888,$S546:$S888=$S546,$T546:$T888=$T546,$V546:$V888=$V546,$W546:$W888=$W546,$Q546:$Q888=$Q546)))"),"")</f>
        <v/>
      </c>
      <c r="AD546" s="18" t="str">
        <f>IFERROR(__xludf.DUMMYFUNCTION("if($F546="""","""",count(filter($S$2:$S888,$S$2:$S888=$S546,$T$2:$T888=$T546,$V$2:$V888=$V546,$W$2:$W888=$W546,$R$2:$R888=$R546)))"),"")</f>
        <v/>
      </c>
      <c r="AE546" s="18" t="str">
        <f>IFERROR(__xludf.DUMMYFUNCTION("if($F546="""","""",1+AD546-count(filter($S546:$S888,$S546:$S888=$S546,$T546:$T888=$T546,$V546:$V888=$V546,$W546:$W888=$W546,$R546:$R888=$R546)))"),"")</f>
        <v/>
      </c>
      <c r="AF546" s="18" t="str">
        <f t="shared" si="10"/>
        <v/>
      </c>
      <c r="AG546" s="18"/>
      <c r="AH546" s="18" t="str">
        <f t="shared" si="12"/>
        <v/>
      </c>
    </row>
    <row r="547">
      <c r="A547" s="29"/>
      <c r="B547" s="29"/>
      <c r="C547" s="29"/>
      <c r="D547" s="37"/>
      <c r="E547" s="29"/>
      <c r="F547" s="32"/>
      <c r="G547" s="32"/>
      <c r="H547" s="38"/>
      <c r="I547" s="32"/>
      <c r="J547" s="38"/>
      <c r="K547" s="32"/>
      <c r="L547" s="31"/>
      <c r="M547" s="38"/>
      <c r="N547" s="31"/>
      <c r="O547" s="18" t="str">
        <f t="shared" si="2"/>
        <v/>
      </c>
      <c r="P547" s="18" t="str">
        <f t="shared" si="3"/>
        <v/>
      </c>
      <c r="Q547" s="18" t="str">
        <f t="array" ref="Q547">if($F547="","",if($F547&lt;&gt;$F546,VLOOKUP($F547,{Index_Team!$A$2:$A$33,Index_Team!$D$2:$D$33},2,FALSE),Q546))</f>
        <v/>
      </c>
      <c r="R547" s="18" t="str">
        <f t="array" ref="R547">if($F547="","",if($F547&lt;&gt;$F546,VLOOKUP($F547,{Index_Team!$A$2:$A$33,Index_Team!$E$2:$E$33},2,FALSE),R546))</f>
        <v/>
      </c>
      <c r="S547" s="18" t="str">
        <f t="shared" ref="S547:T547" si="556">if($F547="","",if($F547&lt;&gt;$F546,0,V546))</f>
        <v/>
      </c>
      <c r="T547" s="18" t="str">
        <f t="shared" si="556"/>
        <v/>
      </c>
      <c r="U547" s="18" t="str">
        <f t="shared" si="5"/>
        <v/>
      </c>
      <c r="V547" s="18" t="str">
        <f t="shared" si="6"/>
        <v/>
      </c>
      <c r="W547" s="18" t="str">
        <f t="shared" si="7"/>
        <v/>
      </c>
      <c r="X547" s="18" t="str">
        <f t="shared" si="8"/>
        <v/>
      </c>
      <c r="Y547" s="18" t="str">
        <f t="shared" si="9"/>
        <v/>
      </c>
      <c r="Z547" s="18" t="str">
        <f>IFERROR(__xludf.DUMMYFUNCTION("if($F547="""","""",count(filter($S$2:$S888,$S$2:$S888=$S547,$T$2:$T888=$T547,$V$2:$V888=$V547,$W$2:$W888=$W547)))"),"")</f>
        <v/>
      </c>
      <c r="AA547" s="18" t="str">
        <f>IFERROR(__xludf.DUMMYFUNCTION("if($F547="""","""",1+Z547-count(filter($S547:$S888,$S547:$S888=$S547,$T547:$T888=$T547,$V547:$V888=$V547,$W547:$W888=$W547)))"),"")</f>
        <v/>
      </c>
      <c r="AB547" s="18" t="str">
        <f>IFERROR(__xludf.DUMMYFUNCTION("if($F547="""","""",count(filter($S$2:$S888,$S$2:$S888=$S547,$T$2:$T888=$T547,$V$2:$V888=$V547,$W$2:$W888=$W547,$Q$2:$Q888=$Q547)))"),"")</f>
        <v/>
      </c>
      <c r="AC547" s="18" t="str">
        <f>IFERROR(__xludf.DUMMYFUNCTION("if($F547="""","""",1+AB547-count(filter($S547:$S888,$S547:$S888=$S547,$T547:$T888=$T547,$V547:$V888=$V547,$W547:$W888=$W547,$Q547:$Q888=$Q547)))"),"")</f>
        <v/>
      </c>
      <c r="AD547" s="18" t="str">
        <f>IFERROR(__xludf.DUMMYFUNCTION("if($F547="""","""",count(filter($S$2:$S888,$S$2:$S888=$S547,$T$2:$T888=$T547,$V$2:$V888=$V547,$W$2:$W888=$W547,$R$2:$R888=$R547)))"),"")</f>
        <v/>
      </c>
      <c r="AE547" s="18" t="str">
        <f>IFERROR(__xludf.DUMMYFUNCTION("if($F547="""","""",1+AD547-count(filter($S547:$S888,$S547:$S888=$S547,$T547:$T888=$T547,$V547:$V888=$V547,$W547:$W888=$W547,$R547:$R888=$R547)))"),"")</f>
        <v/>
      </c>
      <c r="AF547" s="18" t="str">
        <f t="shared" si="10"/>
        <v/>
      </c>
      <c r="AG547" s="18"/>
      <c r="AH547" s="18" t="str">
        <f t="shared" si="12"/>
        <v/>
      </c>
    </row>
    <row r="548">
      <c r="A548" s="29"/>
      <c r="B548" s="29"/>
      <c r="C548" s="29"/>
      <c r="D548" s="37"/>
      <c r="E548" s="29"/>
      <c r="F548" s="32"/>
      <c r="G548" s="32"/>
      <c r="H548" s="38"/>
      <c r="I548" s="32"/>
      <c r="J548" s="38"/>
      <c r="K548" s="32"/>
      <c r="L548" s="31"/>
      <c r="M548" s="38"/>
      <c r="N548" s="31"/>
      <c r="O548" s="18" t="str">
        <f t="shared" si="2"/>
        <v/>
      </c>
      <c r="P548" s="18" t="str">
        <f t="shared" si="3"/>
        <v/>
      </c>
      <c r="Q548" s="18" t="str">
        <f t="array" ref="Q548">if($F548="","",if($F548&lt;&gt;$F547,VLOOKUP($F548,{Index_Team!$A$2:$A$33,Index_Team!$D$2:$D$33},2,FALSE),Q547))</f>
        <v/>
      </c>
      <c r="R548" s="18" t="str">
        <f t="array" ref="R548">if($F548="","",if($F548&lt;&gt;$F547,VLOOKUP($F548,{Index_Team!$A$2:$A$33,Index_Team!$E$2:$E$33},2,FALSE),R547))</f>
        <v/>
      </c>
      <c r="S548" s="18" t="str">
        <f t="shared" ref="S548:T548" si="557">if($F548="","",if($F548&lt;&gt;$F547,0,V547))</f>
        <v/>
      </c>
      <c r="T548" s="18" t="str">
        <f t="shared" si="557"/>
        <v/>
      </c>
      <c r="U548" s="18" t="str">
        <f t="shared" si="5"/>
        <v/>
      </c>
      <c r="V548" s="18" t="str">
        <f t="shared" si="6"/>
        <v/>
      </c>
      <c r="W548" s="18" t="str">
        <f t="shared" si="7"/>
        <v/>
      </c>
      <c r="X548" s="18" t="str">
        <f t="shared" si="8"/>
        <v/>
      </c>
      <c r="Y548" s="18" t="str">
        <f t="shared" si="9"/>
        <v/>
      </c>
      <c r="Z548" s="18" t="str">
        <f>IFERROR(__xludf.DUMMYFUNCTION("if($F548="""","""",count(filter($S$2:$S888,$S$2:$S888=$S548,$T$2:$T888=$T548,$V$2:$V888=$V548,$W$2:$W888=$W548)))"),"")</f>
        <v/>
      </c>
      <c r="AA548" s="18" t="str">
        <f>IFERROR(__xludf.DUMMYFUNCTION("if($F548="""","""",1+Z548-count(filter($S548:$S888,$S548:$S888=$S548,$T548:$T888=$T548,$V548:$V888=$V548,$W548:$W888=$W548)))"),"")</f>
        <v/>
      </c>
      <c r="AB548" s="18" t="str">
        <f>IFERROR(__xludf.DUMMYFUNCTION("if($F548="""","""",count(filter($S$2:$S888,$S$2:$S888=$S548,$T$2:$T888=$T548,$V$2:$V888=$V548,$W$2:$W888=$W548,$Q$2:$Q888=$Q548)))"),"")</f>
        <v/>
      </c>
      <c r="AC548" s="18" t="str">
        <f>IFERROR(__xludf.DUMMYFUNCTION("if($F548="""","""",1+AB548-count(filter($S548:$S888,$S548:$S888=$S548,$T548:$T888=$T548,$V548:$V888=$V548,$W548:$W888=$W548,$Q548:$Q888=$Q548)))"),"")</f>
        <v/>
      </c>
      <c r="AD548" s="18" t="str">
        <f>IFERROR(__xludf.DUMMYFUNCTION("if($F548="""","""",count(filter($S$2:$S888,$S$2:$S888=$S548,$T$2:$T888=$T548,$V$2:$V888=$V548,$W$2:$W888=$W548,$R$2:$R888=$R548)))"),"")</f>
        <v/>
      </c>
      <c r="AE548" s="18" t="str">
        <f>IFERROR(__xludf.DUMMYFUNCTION("if($F548="""","""",1+AD548-count(filter($S548:$S888,$S548:$S888=$S548,$T548:$T888=$T548,$V548:$V888=$V548,$W548:$W888=$W548,$R548:$R888=$R548)))"),"")</f>
        <v/>
      </c>
      <c r="AF548" s="18" t="str">
        <f t="shared" si="10"/>
        <v/>
      </c>
      <c r="AG548" s="18"/>
      <c r="AH548" s="18" t="str">
        <f t="shared" si="12"/>
        <v/>
      </c>
    </row>
    <row r="549">
      <c r="A549" s="29"/>
      <c r="B549" s="29"/>
      <c r="C549" s="29"/>
      <c r="D549" s="37"/>
      <c r="E549" s="29"/>
      <c r="F549" s="32"/>
      <c r="G549" s="32"/>
      <c r="H549" s="38"/>
      <c r="I549" s="32"/>
      <c r="J549" s="38"/>
      <c r="K549" s="32"/>
      <c r="L549" s="31"/>
      <c r="M549" s="38"/>
      <c r="N549" s="31"/>
      <c r="O549" s="18" t="str">
        <f t="shared" si="2"/>
        <v/>
      </c>
      <c r="P549" s="18" t="str">
        <f t="shared" si="3"/>
        <v/>
      </c>
      <c r="Q549" s="18" t="str">
        <f t="array" ref="Q549">if($F549="","",if($F549&lt;&gt;$F548,VLOOKUP($F549,{Index_Team!$A$2:$A$33,Index_Team!$D$2:$D$33},2,FALSE),Q548))</f>
        <v/>
      </c>
      <c r="R549" s="18" t="str">
        <f t="array" ref="R549">if($F549="","",if($F549&lt;&gt;$F548,VLOOKUP($F549,{Index_Team!$A$2:$A$33,Index_Team!$E$2:$E$33},2,FALSE),R548))</f>
        <v/>
      </c>
      <c r="S549" s="18" t="str">
        <f t="shared" ref="S549:T549" si="558">if($F549="","",if($F549&lt;&gt;$F548,0,V548))</f>
        <v/>
      </c>
      <c r="T549" s="18" t="str">
        <f t="shared" si="558"/>
        <v/>
      </c>
      <c r="U549" s="18" t="str">
        <f t="shared" si="5"/>
        <v/>
      </c>
      <c r="V549" s="18" t="str">
        <f t="shared" si="6"/>
        <v/>
      </c>
      <c r="W549" s="18" t="str">
        <f t="shared" si="7"/>
        <v/>
      </c>
      <c r="X549" s="18" t="str">
        <f t="shared" si="8"/>
        <v/>
      </c>
      <c r="Y549" s="18" t="str">
        <f t="shared" si="9"/>
        <v/>
      </c>
      <c r="Z549" s="18" t="str">
        <f>IFERROR(__xludf.DUMMYFUNCTION("if($F549="""","""",count(filter($S$2:$S888,$S$2:$S888=$S549,$T$2:$T888=$T549,$V$2:$V888=$V549,$W$2:$W888=$W549)))"),"")</f>
        <v/>
      </c>
      <c r="AA549" s="18" t="str">
        <f>IFERROR(__xludf.DUMMYFUNCTION("if($F549="""","""",1+Z549-count(filter($S549:$S888,$S549:$S888=$S549,$T549:$T888=$T549,$V549:$V888=$V549,$W549:$W888=$W549)))"),"")</f>
        <v/>
      </c>
      <c r="AB549" s="18" t="str">
        <f>IFERROR(__xludf.DUMMYFUNCTION("if($F549="""","""",count(filter($S$2:$S888,$S$2:$S888=$S549,$T$2:$T888=$T549,$V$2:$V888=$V549,$W$2:$W888=$W549,$Q$2:$Q888=$Q549)))"),"")</f>
        <v/>
      </c>
      <c r="AC549" s="18" t="str">
        <f>IFERROR(__xludf.DUMMYFUNCTION("if($F549="""","""",1+AB549-count(filter($S549:$S888,$S549:$S888=$S549,$T549:$T888=$T549,$V549:$V888=$V549,$W549:$W888=$W549,$Q549:$Q888=$Q549)))"),"")</f>
        <v/>
      </c>
      <c r="AD549" s="18" t="str">
        <f>IFERROR(__xludf.DUMMYFUNCTION("if($F549="""","""",count(filter($S$2:$S888,$S$2:$S888=$S549,$T$2:$T888=$T549,$V$2:$V888=$V549,$W$2:$W888=$W549,$R$2:$R888=$R549)))"),"")</f>
        <v/>
      </c>
      <c r="AE549" s="18" t="str">
        <f>IFERROR(__xludf.DUMMYFUNCTION("if($F549="""","""",1+AD549-count(filter($S549:$S888,$S549:$S888=$S549,$T549:$T888=$T549,$V549:$V888=$V549,$W549:$W888=$W549,$R549:$R888=$R549)))"),"")</f>
        <v/>
      </c>
      <c r="AF549" s="18" t="str">
        <f t="shared" si="10"/>
        <v/>
      </c>
      <c r="AG549" s="18"/>
      <c r="AH549" s="18" t="str">
        <f t="shared" si="12"/>
        <v/>
      </c>
    </row>
    <row r="550">
      <c r="A550" s="29"/>
      <c r="B550" s="29"/>
      <c r="C550" s="29"/>
      <c r="D550" s="37"/>
      <c r="E550" s="29"/>
      <c r="F550" s="32"/>
      <c r="G550" s="32"/>
      <c r="H550" s="38"/>
      <c r="I550" s="32"/>
      <c r="J550" s="38"/>
      <c r="K550" s="32"/>
      <c r="L550" s="31"/>
      <c r="M550" s="38"/>
      <c r="N550" s="31"/>
      <c r="O550" s="18" t="str">
        <f t="shared" si="2"/>
        <v/>
      </c>
      <c r="P550" s="18" t="str">
        <f t="shared" si="3"/>
        <v/>
      </c>
      <c r="Q550" s="18" t="str">
        <f t="array" ref="Q550">if($F550="","",if($F550&lt;&gt;$F549,VLOOKUP($F550,{Index_Team!$A$2:$A$33,Index_Team!$D$2:$D$33},2,FALSE),Q549))</f>
        <v/>
      </c>
      <c r="R550" s="18" t="str">
        <f t="array" ref="R550">if($F550="","",if($F550&lt;&gt;$F549,VLOOKUP($F550,{Index_Team!$A$2:$A$33,Index_Team!$E$2:$E$33},2,FALSE),R549))</f>
        <v/>
      </c>
      <c r="S550" s="18" t="str">
        <f t="shared" ref="S550:T550" si="559">if($F550="","",if($F550&lt;&gt;$F549,0,V549))</f>
        <v/>
      </c>
      <c r="T550" s="18" t="str">
        <f t="shared" si="559"/>
        <v/>
      </c>
      <c r="U550" s="18" t="str">
        <f t="shared" si="5"/>
        <v/>
      </c>
      <c r="V550" s="18" t="str">
        <f t="shared" si="6"/>
        <v/>
      </c>
      <c r="W550" s="18" t="str">
        <f t="shared" si="7"/>
        <v/>
      </c>
      <c r="X550" s="18" t="str">
        <f t="shared" si="8"/>
        <v/>
      </c>
      <c r="Y550" s="18" t="str">
        <f t="shared" si="9"/>
        <v/>
      </c>
      <c r="Z550" s="18" t="str">
        <f>IFERROR(__xludf.DUMMYFUNCTION("if($F550="""","""",count(filter($S$2:$S888,$S$2:$S888=$S550,$T$2:$T888=$T550,$V$2:$V888=$V550,$W$2:$W888=$W550)))"),"")</f>
        <v/>
      </c>
      <c r="AA550" s="18" t="str">
        <f>IFERROR(__xludf.DUMMYFUNCTION("if($F550="""","""",1+Z550-count(filter($S550:$S888,$S550:$S888=$S550,$T550:$T888=$T550,$V550:$V888=$V550,$W550:$W888=$W550)))"),"")</f>
        <v/>
      </c>
      <c r="AB550" s="18" t="str">
        <f>IFERROR(__xludf.DUMMYFUNCTION("if($F550="""","""",count(filter($S$2:$S888,$S$2:$S888=$S550,$T$2:$T888=$T550,$V$2:$V888=$V550,$W$2:$W888=$W550,$Q$2:$Q888=$Q550)))"),"")</f>
        <v/>
      </c>
      <c r="AC550" s="18" t="str">
        <f>IFERROR(__xludf.DUMMYFUNCTION("if($F550="""","""",1+AB550-count(filter($S550:$S888,$S550:$S888=$S550,$T550:$T888=$T550,$V550:$V888=$V550,$W550:$W888=$W550,$Q550:$Q888=$Q550)))"),"")</f>
        <v/>
      </c>
      <c r="AD550" s="18" t="str">
        <f>IFERROR(__xludf.DUMMYFUNCTION("if($F550="""","""",count(filter($S$2:$S888,$S$2:$S888=$S550,$T$2:$T888=$T550,$V$2:$V888=$V550,$W$2:$W888=$W550,$R$2:$R888=$R550)))"),"")</f>
        <v/>
      </c>
      <c r="AE550" s="18" t="str">
        <f>IFERROR(__xludf.DUMMYFUNCTION("if($F550="""","""",1+AD550-count(filter($S550:$S888,$S550:$S888=$S550,$T550:$T888=$T550,$V550:$V888=$V550,$W550:$W888=$W550,$R550:$R888=$R550)))"),"")</f>
        <v/>
      </c>
      <c r="AF550" s="18" t="str">
        <f t="shared" si="10"/>
        <v/>
      </c>
      <c r="AG550" s="18"/>
      <c r="AH550" s="18" t="str">
        <f t="shared" si="12"/>
        <v/>
      </c>
    </row>
    <row r="551">
      <c r="A551" s="29"/>
      <c r="B551" s="29"/>
      <c r="C551" s="29"/>
      <c r="D551" s="37"/>
      <c r="E551" s="29"/>
      <c r="F551" s="32"/>
      <c r="G551" s="32"/>
      <c r="H551" s="38"/>
      <c r="I551" s="32"/>
      <c r="J551" s="38"/>
      <c r="K551" s="32"/>
      <c r="L551" s="31"/>
      <c r="M551" s="38"/>
      <c r="N551" s="31"/>
      <c r="O551" s="18" t="str">
        <f t="shared" si="2"/>
        <v/>
      </c>
      <c r="P551" s="18" t="str">
        <f t="shared" si="3"/>
        <v/>
      </c>
      <c r="Q551" s="18" t="str">
        <f t="array" ref="Q551">if($F551="","",if($F551&lt;&gt;$F550,VLOOKUP($F551,{Index_Team!$A$2:$A$33,Index_Team!$D$2:$D$33},2,FALSE),Q550))</f>
        <v/>
      </c>
      <c r="R551" s="18" t="str">
        <f t="array" ref="R551">if($F551="","",if($F551&lt;&gt;$F550,VLOOKUP($F551,{Index_Team!$A$2:$A$33,Index_Team!$E$2:$E$33},2,FALSE),R550))</f>
        <v/>
      </c>
      <c r="S551" s="18" t="str">
        <f t="shared" ref="S551:T551" si="560">if($F551="","",if($F551&lt;&gt;$F550,0,V550))</f>
        <v/>
      </c>
      <c r="T551" s="18" t="str">
        <f t="shared" si="560"/>
        <v/>
      </c>
      <c r="U551" s="18" t="str">
        <f t="shared" si="5"/>
        <v/>
      </c>
      <c r="V551" s="18" t="str">
        <f t="shared" si="6"/>
        <v/>
      </c>
      <c r="W551" s="18" t="str">
        <f t="shared" si="7"/>
        <v/>
      </c>
      <c r="X551" s="18" t="str">
        <f t="shared" si="8"/>
        <v/>
      </c>
      <c r="Y551" s="18" t="str">
        <f t="shared" si="9"/>
        <v/>
      </c>
      <c r="Z551" s="18" t="str">
        <f>IFERROR(__xludf.DUMMYFUNCTION("if($F551="""","""",count(filter($S$2:$S888,$S$2:$S888=$S551,$T$2:$T888=$T551,$V$2:$V888=$V551,$W$2:$W888=$W551)))"),"")</f>
        <v/>
      </c>
      <c r="AA551" s="18" t="str">
        <f>IFERROR(__xludf.DUMMYFUNCTION("if($F551="""","""",1+Z551-count(filter($S551:$S888,$S551:$S888=$S551,$T551:$T888=$T551,$V551:$V888=$V551,$W551:$W888=$W551)))"),"")</f>
        <v/>
      </c>
      <c r="AB551" s="18" t="str">
        <f>IFERROR(__xludf.DUMMYFUNCTION("if($F551="""","""",count(filter($S$2:$S888,$S$2:$S888=$S551,$T$2:$T888=$T551,$V$2:$V888=$V551,$W$2:$W888=$W551,$Q$2:$Q888=$Q551)))"),"")</f>
        <v/>
      </c>
      <c r="AC551" s="18" t="str">
        <f>IFERROR(__xludf.DUMMYFUNCTION("if($F551="""","""",1+AB551-count(filter($S551:$S888,$S551:$S888=$S551,$T551:$T888=$T551,$V551:$V888=$V551,$W551:$W888=$W551,$Q551:$Q888=$Q551)))"),"")</f>
        <v/>
      </c>
      <c r="AD551" s="18" t="str">
        <f>IFERROR(__xludf.DUMMYFUNCTION("if($F551="""","""",count(filter($S$2:$S888,$S$2:$S888=$S551,$T$2:$T888=$T551,$V$2:$V888=$V551,$W$2:$W888=$W551,$R$2:$R888=$R551)))"),"")</f>
        <v/>
      </c>
      <c r="AE551" s="18" t="str">
        <f>IFERROR(__xludf.DUMMYFUNCTION("if($F551="""","""",1+AD551-count(filter($S551:$S888,$S551:$S888=$S551,$T551:$T888=$T551,$V551:$V888=$V551,$W551:$W888=$W551,$R551:$R888=$R551)))"),"")</f>
        <v/>
      </c>
      <c r="AF551" s="18" t="str">
        <f t="shared" si="10"/>
        <v/>
      </c>
      <c r="AG551" s="18"/>
      <c r="AH551" s="18" t="str">
        <f t="shared" si="12"/>
        <v/>
      </c>
    </row>
    <row r="552">
      <c r="A552" s="29"/>
      <c r="B552" s="29"/>
      <c r="C552" s="29"/>
      <c r="D552" s="37"/>
      <c r="E552" s="29"/>
      <c r="F552" s="32"/>
      <c r="G552" s="32"/>
      <c r="H552" s="38"/>
      <c r="I552" s="32"/>
      <c r="J552" s="38"/>
      <c r="K552" s="32"/>
      <c r="L552" s="31"/>
      <c r="M552" s="38"/>
      <c r="N552" s="31"/>
      <c r="O552" s="18" t="str">
        <f t="shared" si="2"/>
        <v/>
      </c>
      <c r="P552" s="18" t="str">
        <f t="shared" si="3"/>
        <v/>
      </c>
      <c r="Q552" s="18" t="str">
        <f t="array" ref="Q552">if($F552="","",if($F552&lt;&gt;$F551,VLOOKUP($F552,{Index_Team!$A$2:$A$33,Index_Team!$D$2:$D$33},2,FALSE),Q551))</f>
        <v/>
      </c>
      <c r="R552" s="18" t="str">
        <f t="array" ref="R552">if($F552="","",if($F552&lt;&gt;$F551,VLOOKUP($F552,{Index_Team!$A$2:$A$33,Index_Team!$E$2:$E$33},2,FALSE),R551))</f>
        <v/>
      </c>
      <c r="S552" s="18" t="str">
        <f t="shared" ref="S552:T552" si="561">if($F552="","",if($F552&lt;&gt;$F551,0,V551))</f>
        <v/>
      </c>
      <c r="T552" s="18" t="str">
        <f t="shared" si="561"/>
        <v/>
      </c>
      <c r="U552" s="18" t="str">
        <f t="shared" si="5"/>
        <v/>
      </c>
      <c r="V552" s="18" t="str">
        <f t="shared" si="6"/>
        <v/>
      </c>
      <c r="W552" s="18" t="str">
        <f t="shared" si="7"/>
        <v/>
      </c>
      <c r="X552" s="18" t="str">
        <f t="shared" si="8"/>
        <v/>
      </c>
      <c r="Y552" s="18" t="str">
        <f t="shared" si="9"/>
        <v/>
      </c>
      <c r="Z552" s="18" t="str">
        <f>IFERROR(__xludf.DUMMYFUNCTION("if($F552="""","""",count(filter($S$2:$S888,$S$2:$S888=$S552,$T$2:$T888=$T552,$V$2:$V888=$V552,$W$2:$W888=$W552)))"),"")</f>
        <v/>
      </c>
      <c r="AA552" s="18" t="str">
        <f>IFERROR(__xludf.DUMMYFUNCTION("if($F552="""","""",1+Z552-count(filter($S552:$S888,$S552:$S888=$S552,$T552:$T888=$T552,$V552:$V888=$V552,$W552:$W888=$W552)))"),"")</f>
        <v/>
      </c>
      <c r="AB552" s="18" t="str">
        <f>IFERROR(__xludf.DUMMYFUNCTION("if($F552="""","""",count(filter($S$2:$S888,$S$2:$S888=$S552,$T$2:$T888=$T552,$V$2:$V888=$V552,$W$2:$W888=$W552,$Q$2:$Q888=$Q552)))"),"")</f>
        <v/>
      </c>
      <c r="AC552" s="18" t="str">
        <f>IFERROR(__xludf.DUMMYFUNCTION("if($F552="""","""",1+AB552-count(filter($S552:$S888,$S552:$S888=$S552,$T552:$T888=$T552,$V552:$V888=$V552,$W552:$W888=$W552,$Q552:$Q888=$Q552)))"),"")</f>
        <v/>
      </c>
      <c r="AD552" s="18" t="str">
        <f>IFERROR(__xludf.DUMMYFUNCTION("if($F552="""","""",count(filter($S$2:$S888,$S$2:$S888=$S552,$T$2:$T888=$T552,$V$2:$V888=$V552,$W$2:$W888=$W552,$R$2:$R888=$R552)))"),"")</f>
        <v/>
      </c>
      <c r="AE552" s="18" t="str">
        <f>IFERROR(__xludf.DUMMYFUNCTION("if($F552="""","""",1+AD552-count(filter($S552:$S888,$S552:$S888=$S552,$T552:$T888=$T552,$V552:$V888=$V552,$W552:$W888=$W552,$R552:$R888=$R552)))"),"")</f>
        <v/>
      </c>
      <c r="AF552" s="18" t="str">
        <f t="shared" si="10"/>
        <v/>
      </c>
      <c r="AG552" s="18"/>
      <c r="AH552" s="18" t="str">
        <f t="shared" si="12"/>
        <v/>
      </c>
    </row>
    <row r="553">
      <c r="A553" s="29"/>
      <c r="B553" s="29"/>
      <c r="C553" s="29"/>
      <c r="D553" s="37"/>
      <c r="E553" s="29"/>
      <c r="F553" s="32"/>
      <c r="G553" s="32"/>
      <c r="H553" s="38"/>
      <c r="I553" s="32"/>
      <c r="J553" s="38"/>
      <c r="K553" s="32"/>
      <c r="L553" s="31"/>
      <c r="M553" s="38"/>
      <c r="N553" s="31"/>
      <c r="O553" s="18" t="str">
        <f t="shared" si="2"/>
        <v/>
      </c>
      <c r="P553" s="18" t="str">
        <f t="shared" si="3"/>
        <v/>
      </c>
      <c r="Q553" s="18" t="str">
        <f t="array" ref="Q553">if($F553="","",if($F553&lt;&gt;$F552,VLOOKUP($F553,{Index_Team!$A$2:$A$33,Index_Team!$D$2:$D$33},2,FALSE),Q552))</f>
        <v/>
      </c>
      <c r="R553" s="18" t="str">
        <f t="array" ref="R553">if($F553="","",if($F553&lt;&gt;$F552,VLOOKUP($F553,{Index_Team!$A$2:$A$33,Index_Team!$E$2:$E$33},2,FALSE),R552))</f>
        <v/>
      </c>
      <c r="S553" s="18" t="str">
        <f t="shared" ref="S553:T553" si="562">if($F553="","",if($F553&lt;&gt;$F552,0,V552))</f>
        <v/>
      </c>
      <c r="T553" s="18" t="str">
        <f t="shared" si="562"/>
        <v/>
      </c>
      <c r="U553" s="18" t="str">
        <f t="shared" si="5"/>
        <v/>
      </c>
      <c r="V553" s="18" t="str">
        <f t="shared" si="6"/>
        <v/>
      </c>
      <c r="W553" s="18" t="str">
        <f t="shared" si="7"/>
        <v/>
      </c>
      <c r="X553" s="18" t="str">
        <f t="shared" si="8"/>
        <v/>
      </c>
      <c r="Y553" s="18" t="str">
        <f t="shared" si="9"/>
        <v/>
      </c>
      <c r="Z553" s="18" t="str">
        <f>IFERROR(__xludf.DUMMYFUNCTION("if($F553="""","""",count(filter($S$2:$S888,$S$2:$S888=$S553,$T$2:$T888=$T553,$V$2:$V888=$V553,$W$2:$W888=$W553)))"),"")</f>
        <v/>
      </c>
      <c r="AA553" s="18" t="str">
        <f>IFERROR(__xludf.DUMMYFUNCTION("if($F553="""","""",1+Z553-count(filter($S553:$S888,$S553:$S888=$S553,$T553:$T888=$T553,$V553:$V888=$V553,$W553:$W888=$W553)))"),"")</f>
        <v/>
      </c>
      <c r="AB553" s="18" t="str">
        <f>IFERROR(__xludf.DUMMYFUNCTION("if($F553="""","""",count(filter($S$2:$S888,$S$2:$S888=$S553,$T$2:$T888=$T553,$V$2:$V888=$V553,$W$2:$W888=$W553,$Q$2:$Q888=$Q553)))"),"")</f>
        <v/>
      </c>
      <c r="AC553" s="18" t="str">
        <f>IFERROR(__xludf.DUMMYFUNCTION("if($F553="""","""",1+AB553-count(filter($S553:$S888,$S553:$S888=$S553,$T553:$T888=$T553,$V553:$V888=$V553,$W553:$W888=$W553,$Q553:$Q888=$Q553)))"),"")</f>
        <v/>
      </c>
      <c r="AD553" s="18" t="str">
        <f>IFERROR(__xludf.DUMMYFUNCTION("if($F553="""","""",count(filter($S$2:$S888,$S$2:$S888=$S553,$T$2:$T888=$T553,$V$2:$V888=$V553,$W$2:$W888=$W553,$R$2:$R888=$R553)))"),"")</f>
        <v/>
      </c>
      <c r="AE553" s="18" t="str">
        <f>IFERROR(__xludf.DUMMYFUNCTION("if($F553="""","""",1+AD553-count(filter($S553:$S888,$S553:$S888=$S553,$T553:$T888=$T553,$V553:$V888=$V553,$W553:$W888=$W553,$R553:$R888=$R553)))"),"")</f>
        <v/>
      </c>
      <c r="AF553" s="18" t="str">
        <f t="shared" si="10"/>
        <v/>
      </c>
      <c r="AG553" s="18"/>
      <c r="AH553" s="18" t="str">
        <f t="shared" si="12"/>
        <v/>
      </c>
    </row>
    <row r="554">
      <c r="A554" s="29"/>
      <c r="B554" s="29"/>
      <c r="C554" s="29"/>
      <c r="D554" s="37"/>
      <c r="E554" s="29"/>
      <c r="F554" s="32"/>
      <c r="G554" s="32"/>
      <c r="H554" s="38"/>
      <c r="I554" s="32"/>
      <c r="J554" s="38"/>
      <c r="K554" s="32"/>
      <c r="L554" s="31"/>
      <c r="M554" s="38"/>
      <c r="N554" s="31"/>
      <c r="O554" s="18" t="str">
        <f t="shared" si="2"/>
        <v/>
      </c>
      <c r="P554" s="18" t="str">
        <f t="shared" si="3"/>
        <v/>
      </c>
      <c r="Q554" s="18" t="str">
        <f t="array" ref="Q554">if($F554="","",if($F554&lt;&gt;$F553,VLOOKUP($F554,{Index_Team!$A$2:$A$33,Index_Team!$D$2:$D$33},2,FALSE),Q553))</f>
        <v/>
      </c>
      <c r="R554" s="18" t="str">
        <f t="array" ref="R554">if($F554="","",if($F554&lt;&gt;$F553,VLOOKUP($F554,{Index_Team!$A$2:$A$33,Index_Team!$E$2:$E$33},2,FALSE),R553))</f>
        <v/>
      </c>
      <c r="S554" s="18" t="str">
        <f t="shared" ref="S554:T554" si="563">if($F554="","",if($F554&lt;&gt;$F553,0,V553))</f>
        <v/>
      </c>
      <c r="T554" s="18" t="str">
        <f t="shared" si="563"/>
        <v/>
      </c>
      <c r="U554" s="18" t="str">
        <f t="shared" si="5"/>
        <v/>
      </c>
      <c r="V554" s="18" t="str">
        <f t="shared" si="6"/>
        <v/>
      </c>
      <c r="W554" s="18" t="str">
        <f t="shared" si="7"/>
        <v/>
      </c>
      <c r="X554" s="18" t="str">
        <f t="shared" si="8"/>
        <v/>
      </c>
      <c r="Y554" s="18" t="str">
        <f t="shared" si="9"/>
        <v/>
      </c>
      <c r="Z554" s="18" t="str">
        <f>IFERROR(__xludf.DUMMYFUNCTION("if($F554="""","""",count(filter($S$2:$S888,$S$2:$S888=$S554,$T$2:$T888=$T554,$V$2:$V888=$V554,$W$2:$W888=$W554)))"),"")</f>
        <v/>
      </c>
      <c r="AA554" s="18" t="str">
        <f>IFERROR(__xludf.DUMMYFUNCTION("if($F554="""","""",1+Z554-count(filter($S554:$S888,$S554:$S888=$S554,$T554:$T888=$T554,$V554:$V888=$V554,$W554:$W888=$W554)))"),"")</f>
        <v/>
      </c>
      <c r="AB554" s="18" t="str">
        <f>IFERROR(__xludf.DUMMYFUNCTION("if($F554="""","""",count(filter($S$2:$S888,$S$2:$S888=$S554,$T$2:$T888=$T554,$V$2:$V888=$V554,$W$2:$W888=$W554,$Q$2:$Q888=$Q554)))"),"")</f>
        <v/>
      </c>
      <c r="AC554" s="18" t="str">
        <f>IFERROR(__xludf.DUMMYFUNCTION("if($F554="""","""",1+AB554-count(filter($S554:$S888,$S554:$S888=$S554,$T554:$T888=$T554,$V554:$V888=$V554,$W554:$W888=$W554,$Q554:$Q888=$Q554)))"),"")</f>
        <v/>
      </c>
      <c r="AD554" s="18" t="str">
        <f>IFERROR(__xludf.DUMMYFUNCTION("if($F554="""","""",count(filter($S$2:$S888,$S$2:$S888=$S554,$T$2:$T888=$T554,$V$2:$V888=$V554,$W$2:$W888=$W554,$R$2:$R888=$R554)))"),"")</f>
        <v/>
      </c>
      <c r="AE554" s="18" t="str">
        <f>IFERROR(__xludf.DUMMYFUNCTION("if($F554="""","""",1+AD554-count(filter($S554:$S888,$S554:$S888=$S554,$T554:$T888=$T554,$V554:$V888=$V554,$W554:$W888=$W554,$R554:$R888=$R554)))"),"")</f>
        <v/>
      </c>
      <c r="AF554" s="18" t="str">
        <f t="shared" si="10"/>
        <v/>
      </c>
      <c r="AG554" s="18"/>
      <c r="AH554" s="18" t="str">
        <f t="shared" si="12"/>
        <v/>
      </c>
    </row>
    <row r="555">
      <c r="A555" s="29"/>
      <c r="B555" s="29"/>
      <c r="C555" s="29"/>
      <c r="D555" s="37"/>
      <c r="E555" s="29"/>
      <c r="F555" s="32"/>
      <c r="G555" s="32"/>
      <c r="H555" s="38"/>
      <c r="I555" s="32"/>
      <c r="J555" s="38"/>
      <c r="K555" s="32"/>
      <c r="L555" s="31"/>
      <c r="M555" s="38"/>
      <c r="N555" s="31"/>
      <c r="O555" s="18" t="str">
        <f t="shared" si="2"/>
        <v/>
      </c>
      <c r="P555" s="18" t="str">
        <f t="shared" si="3"/>
        <v/>
      </c>
      <c r="Q555" s="18" t="str">
        <f t="array" ref="Q555">if($F555="","",if($F555&lt;&gt;$F554,VLOOKUP($F555,{Index_Team!$A$2:$A$33,Index_Team!$D$2:$D$33},2,FALSE),Q554))</f>
        <v/>
      </c>
      <c r="R555" s="18" t="str">
        <f t="array" ref="R555">if($F555="","",if($F555&lt;&gt;$F554,VLOOKUP($F555,{Index_Team!$A$2:$A$33,Index_Team!$E$2:$E$33},2,FALSE),R554))</f>
        <v/>
      </c>
      <c r="S555" s="18" t="str">
        <f t="shared" ref="S555:T555" si="564">if($F555="","",if($F555&lt;&gt;$F554,0,V554))</f>
        <v/>
      </c>
      <c r="T555" s="18" t="str">
        <f t="shared" si="564"/>
        <v/>
      </c>
      <c r="U555" s="18" t="str">
        <f t="shared" si="5"/>
        <v/>
      </c>
      <c r="V555" s="18" t="str">
        <f t="shared" si="6"/>
        <v/>
      </c>
      <c r="W555" s="18" t="str">
        <f t="shared" si="7"/>
        <v/>
      </c>
      <c r="X555" s="18" t="str">
        <f t="shared" si="8"/>
        <v/>
      </c>
      <c r="Y555" s="18" t="str">
        <f t="shared" si="9"/>
        <v/>
      </c>
      <c r="Z555" s="18" t="str">
        <f>IFERROR(__xludf.DUMMYFUNCTION("if($F555="""","""",count(filter($S$2:$S888,$S$2:$S888=$S555,$T$2:$T888=$T555,$V$2:$V888=$V555,$W$2:$W888=$W555)))"),"")</f>
        <v/>
      </c>
      <c r="AA555" s="18" t="str">
        <f>IFERROR(__xludf.DUMMYFUNCTION("if($F555="""","""",1+Z555-count(filter($S555:$S888,$S555:$S888=$S555,$T555:$T888=$T555,$V555:$V888=$V555,$W555:$W888=$W555)))"),"")</f>
        <v/>
      </c>
      <c r="AB555" s="18" t="str">
        <f>IFERROR(__xludf.DUMMYFUNCTION("if($F555="""","""",count(filter($S$2:$S888,$S$2:$S888=$S555,$T$2:$T888=$T555,$V$2:$V888=$V555,$W$2:$W888=$W555,$Q$2:$Q888=$Q555)))"),"")</f>
        <v/>
      </c>
      <c r="AC555" s="18" t="str">
        <f>IFERROR(__xludf.DUMMYFUNCTION("if($F555="""","""",1+AB555-count(filter($S555:$S888,$S555:$S888=$S555,$T555:$T888=$T555,$V555:$V888=$V555,$W555:$W888=$W555,$Q555:$Q888=$Q555)))"),"")</f>
        <v/>
      </c>
      <c r="AD555" s="18" t="str">
        <f>IFERROR(__xludf.DUMMYFUNCTION("if($F555="""","""",count(filter($S$2:$S888,$S$2:$S888=$S555,$T$2:$T888=$T555,$V$2:$V888=$V555,$W$2:$W888=$W555,$R$2:$R888=$R555)))"),"")</f>
        <v/>
      </c>
      <c r="AE555" s="18" t="str">
        <f>IFERROR(__xludf.DUMMYFUNCTION("if($F555="""","""",1+AD555-count(filter($S555:$S888,$S555:$S888=$S555,$T555:$T888=$T555,$V555:$V888=$V555,$W555:$W888=$W555,$R555:$R888=$R555)))"),"")</f>
        <v/>
      </c>
      <c r="AF555" s="18" t="str">
        <f t="shared" si="10"/>
        <v/>
      </c>
      <c r="AG555" s="18"/>
      <c r="AH555" s="18" t="str">
        <f t="shared" si="12"/>
        <v/>
      </c>
    </row>
    <row r="556">
      <c r="A556" s="29"/>
      <c r="B556" s="29"/>
      <c r="C556" s="29"/>
      <c r="D556" s="37"/>
      <c r="E556" s="29"/>
      <c r="F556" s="32"/>
      <c r="G556" s="32"/>
      <c r="H556" s="38"/>
      <c r="I556" s="32"/>
      <c r="J556" s="38"/>
      <c r="K556" s="32"/>
      <c r="L556" s="31"/>
      <c r="M556" s="38"/>
      <c r="N556" s="31"/>
      <c r="O556" s="18" t="str">
        <f t="shared" si="2"/>
        <v/>
      </c>
      <c r="P556" s="18" t="str">
        <f t="shared" si="3"/>
        <v/>
      </c>
      <c r="Q556" s="18" t="str">
        <f t="array" ref="Q556">if($F556="","",if($F556&lt;&gt;$F555,VLOOKUP($F556,{Index_Team!$A$2:$A$33,Index_Team!$D$2:$D$33},2,FALSE),Q555))</f>
        <v/>
      </c>
      <c r="R556" s="18" t="str">
        <f t="array" ref="R556">if($F556="","",if($F556&lt;&gt;$F555,VLOOKUP($F556,{Index_Team!$A$2:$A$33,Index_Team!$E$2:$E$33},2,FALSE),R555))</f>
        <v/>
      </c>
      <c r="S556" s="18" t="str">
        <f t="shared" ref="S556:T556" si="565">if($F556="","",if($F556&lt;&gt;$F555,0,V555))</f>
        <v/>
      </c>
      <c r="T556" s="18" t="str">
        <f t="shared" si="565"/>
        <v/>
      </c>
      <c r="U556" s="18" t="str">
        <f t="shared" si="5"/>
        <v/>
      </c>
      <c r="V556" s="18" t="str">
        <f t="shared" si="6"/>
        <v/>
      </c>
      <c r="W556" s="18" t="str">
        <f t="shared" si="7"/>
        <v/>
      </c>
      <c r="X556" s="18" t="str">
        <f t="shared" si="8"/>
        <v/>
      </c>
      <c r="Y556" s="18" t="str">
        <f t="shared" si="9"/>
        <v/>
      </c>
      <c r="Z556" s="18" t="str">
        <f>IFERROR(__xludf.DUMMYFUNCTION("if($F556="""","""",count(filter($S$2:$S888,$S$2:$S888=$S556,$T$2:$T888=$T556,$V$2:$V888=$V556,$W$2:$W888=$W556)))"),"")</f>
        <v/>
      </c>
      <c r="AA556" s="18" t="str">
        <f>IFERROR(__xludf.DUMMYFUNCTION("if($F556="""","""",1+Z556-count(filter($S556:$S888,$S556:$S888=$S556,$T556:$T888=$T556,$V556:$V888=$V556,$W556:$W888=$W556)))"),"")</f>
        <v/>
      </c>
      <c r="AB556" s="18" t="str">
        <f>IFERROR(__xludf.DUMMYFUNCTION("if($F556="""","""",count(filter($S$2:$S888,$S$2:$S888=$S556,$T$2:$T888=$T556,$V$2:$V888=$V556,$W$2:$W888=$W556,$Q$2:$Q888=$Q556)))"),"")</f>
        <v/>
      </c>
      <c r="AC556" s="18" t="str">
        <f>IFERROR(__xludf.DUMMYFUNCTION("if($F556="""","""",1+AB556-count(filter($S556:$S888,$S556:$S888=$S556,$T556:$T888=$T556,$V556:$V888=$V556,$W556:$W888=$W556,$Q556:$Q888=$Q556)))"),"")</f>
        <v/>
      </c>
      <c r="AD556" s="18" t="str">
        <f>IFERROR(__xludf.DUMMYFUNCTION("if($F556="""","""",count(filter($S$2:$S888,$S$2:$S888=$S556,$T$2:$T888=$T556,$V$2:$V888=$V556,$W$2:$W888=$W556,$R$2:$R888=$R556)))"),"")</f>
        <v/>
      </c>
      <c r="AE556" s="18" t="str">
        <f>IFERROR(__xludf.DUMMYFUNCTION("if($F556="""","""",1+AD556-count(filter($S556:$S888,$S556:$S888=$S556,$T556:$T888=$T556,$V556:$V888=$V556,$W556:$W888=$W556,$R556:$R888=$R556)))"),"")</f>
        <v/>
      </c>
      <c r="AF556" s="18" t="str">
        <f t="shared" si="10"/>
        <v/>
      </c>
      <c r="AG556" s="18"/>
      <c r="AH556" s="18" t="str">
        <f t="shared" si="12"/>
        <v/>
      </c>
    </row>
    <row r="557">
      <c r="A557" s="29"/>
      <c r="B557" s="29"/>
      <c r="C557" s="29"/>
      <c r="D557" s="37"/>
      <c r="E557" s="29"/>
      <c r="F557" s="32"/>
      <c r="G557" s="32"/>
      <c r="H557" s="38"/>
      <c r="I557" s="32"/>
      <c r="J557" s="38"/>
      <c r="K557" s="32"/>
      <c r="L557" s="31"/>
      <c r="M557" s="38"/>
      <c r="N557" s="31"/>
      <c r="O557" s="18" t="str">
        <f t="shared" si="2"/>
        <v/>
      </c>
      <c r="P557" s="18" t="str">
        <f t="shared" si="3"/>
        <v/>
      </c>
      <c r="Q557" s="18" t="str">
        <f t="array" ref="Q557">if($F557="","",if($F557&lt;&gt;$F556,VLOOKUP($F557,{Index_Team!$A$2:$A$33,Index_Team!$D$2:$D$33},2,FALSE),Q556))</f>
        <v/>
      </c>
      <c r="R557" s="18" t="str">
        <f t="array" ref="R557">if($F557="","",if($F557&lt;&gt;$F556,VLOOKUP($F557,{Index_Team!$A$2:$A$33,Index_Team!$E$2:$E$33},2,FALSE),R556))</f>
        <v/>
      </c>
      <c r="S557" s="18" t="str">
        <f t="shared" ref="S557:T557" si="566">if($F557="","",if($F557&lt;&gt;$F556,0,V556))</f>
        <v/>
      </c>
      <c r="T557" s="18" t="str">
        <f t="shared" si="566"/>
        <v/>
      </c>
      <c r="U557" s="18" t="str">
        <f t="shared" si="5"/>
        <v/>
      </c>
      <c r="V557" s="18" t="str">
        <f t="shared" si="6"/>
        <v/>
      </c>
      <c r="W557" s="18" t="str">
        <f t="shared" si="7"/>
        <v/>
      </c>
      <c r="X557" s="18" t="str">
        <f t="shared" si="8"/>
        <v/>
      </c>
      <c r="Y557" s="18" t="str">
        <f t="shared" si="9"/>
        <v/>
      </c>
      <c r="Z557" s="18" t="str">
        <f>IFERROR(__xludf.DUMMYFUNCTION("if($F557="""","""",count(filter($S$2:$S888,$S$2:$S888=$S557,$T$2:$T888=$T557,$V$2:$V888=$V557,$W$2:$W888=$W557)))"),"")</f>
        <v/>
      </c>
      <c r="AA557" s="18" t="str">
        <f>IFERROR(__xludf.DUMMYFUNCTION("if($F557="""","""",1+Z557-count(filter($S557:$S888,$S557:$S888=$S557,$T557:$T888=$T557,$V557:$V888=$V557,$W557:$W888=$W557)))"),"")</f>
        <v/>
      </c>
      <c r="AB557" s="18" t="str">
        <f>IFERROR(__xludf.DUMMYFUNCTION("if($F557="""","""",count(filter($S$2:$S888,$S$2:$S888=$S557,$T$2:$T888=$T557,$V$2:$V888=$V557,$W$2:$W888=$W557,$Q$2:$Q888=$Q557)))"),"")</f>
        <v/>
      </c>
      <c r="AC557" s="18" t="str">
        <f>IFERROR(__xludf.DUMMYFUNCTION("if($F557="""","""",1+AB557-count(filter($S557:$S888,$S557:$S888=$S557,$T557:$T888=$T557,$V557:$V888=$V557,$W557:$W888=$W557,$Q557:$Q888=$Q557)))"),"")</f>
        <v/>
      </c>
      <c r="AD557" s="18" t="str">
        <f>IFERROR(__xludf.DUMMYFUNCTION("if($F557="""","""",count(filter($S$2:$S888,$S$2:$S888=$S557,$T$2:$T888=$T557,$V$2:$V888=$V557,$W$2:$W888=$W557,$R$2:$R888=$R557)))"),"")</f>
        <v/>
      </c>
      <c r="AE557" s="18" t="str">
        <f>IFERROR(__xludf.DUMMYFUNCTION("if($F557="""","""",1+AD557-count(filter($S557:$S888,$S557:$S888=$S557,$T557:$T888=$T557,$V557:$V888=$V557,$W557:$W888=$W557,$R557:$R888=$R557)))"),"")</f>
        <v/>
      </c>
      <c r="AF557" s="18" t="str">
        <f t="shared" si="10"/>
        <v/>
      </c>
      <c r="AG557" s="18"/>
      <c r="AH557" s="18" t="str">
        <f t="shared" si="12"/>
        <v/>
      </c>
    </row>
    <row r="558">
      <c r="A558" s="29"/>
      <c r="B558" s="29"/>
      <c r="C558" s="29"/>
      <c r="D558" s="37"/>
      <c r="E558" s="29"/>
      <c r="F558" s="32"/>
      <c r="G558" s="32"/>
      <c r="H558" s="38"/>
      <c r="I558" s="32"/>
      <c r="J558" s="38"/>
      <c r="K558" s="32"/>
      <c r="L558" s="31"/>
      <c r="M558" s="38"/>
      <c r="N558" s="31"/>
      <c r="O558" s="18" t="str">
        <f t="shared" si="2"/>
        <v/>
      </c>
      <c r="P558" s="18" t="str">
        <f t="shared" si="3"/>
        <v/>
      </c>
      <c r="Q558" s="18" t="str">
        <f t="array" ref="Q558">if($F558="","",if($F558&lt;&gt;$F557,VLOOKUP($F558,{Index_Team!$A$2:$A$33,Index_Team!$D$2:$D$33},2,FALSE),Q557))</f>
        <v/>
      </c>
      <c r="R558" s="18" t="str">
        <f t="array" ref="R558">if($F558="","",if($F558&lt;&gt;$F557,VLOOKUP($F558,{Index_Team!$A$2:$A$33,Index_Team!$E$2:$E$33},2,FALSE),R557))</f>
        <v/>
      </c>
      <c r="S558" s="18" t="str">
        <f t="shared" ref="S558:T558" si="567">if($F558="","",if($F558&lt;&gt;$F557,0,V557))</f>
        <v/>
      </c>
      <c r="T558" s="18" t="str">
        <f t="shared" si="567"/>
        <v/>
      </c>
      <c r="U558" s="18" t="str">
        <f t="shared" si="5"/>
        <v/>
      </c>
      <c r="V558" s="18" t="str">
        <f t="shared" si="6"/>
        <v/>
      </c>
      <c r="W558" s="18" t="str">
        <f t="shared" si="7"/>
        <v/>
      </c>
      <c r="X558" s="18" t="str">
        <f t="shared" si="8"/>
        <v/>
      </c>
      <c r="Y558" s="18" t="str">
        <f t="shared" si="9"/>
        <v/>
      </c>
      <c r="Z558" s="18" t="str">
        <f>IFERROR(__xludf.DUMMYFUNCTION("if($F558="""","""",count(filter($S$2:$S888,$S$2:$S888=$S558,$T$2:$T888=$T558,$V$2:$V888=$V558,$W$2:$W888=$W558)))"),"")</f>
        <v/>
      </c>
      <c r="AA558" s="18" t="str">
        <f>IFERROR(__xludf.DUMMYFUNCTION("if($F558="""","""",1+Z558-count(filter($S558:$S888,$S558:$S888=$S558,$T558:$T888=$T558,$V558:$V888=$V558,$W558:$W888=$W558)))"),"")</f>
        <v/>
      </c>
      <c r="AB558" s="18" t="str">
        <f>IFERROR(__xludf.DUMMYFUNCTION("if($F558="""","""",count(filter($S$2:$S888,$S$2:$S888=$S558,$T$2:$T888=$T558,$V$2:$V888=$V558,$W$2:$W888=$W558,$Q$2:$Q888=$Q558)))"),"")</f>
        <v/>
      </c>
      <c r="AC558" s="18" t="str">
        <f>IFERROR(__xludf.DUMMYFUNCTION("if($F558="""","""",1+AB558-count(filter($S558:$S888,$S558:$S888=$S558,$T558:$T888=$T558,$V558:$V888=$V558,$W558:$W888=$W558,$Q558:$Q888=$Q558)))"),"")</f>
        <v/>
      </c>
      <c r="AD558" s="18" t="str">
        <f>IFERROR(__xludf.DUMMYFUNCTION("if($F558="""","""",count(filter($S$2:$S888,$S$2:$S888=$S558,$T$2:$T888=$T558,$V$2:$V888=$V558,$W$2:$W888=$W558,$R$2:$R888=$R558)))"),"")</f>
        <v/>
      </c>
      <c r="AE558" s="18" t="str">
        <f>IFERROR(__xludf.DUMMYFUNCTION("if($F558="""","""",1+AD558-count(filter($S558:$S888,$S558:$S888=$S558,$T558:$T888=$T558,$V558:$V888=$V558,$W558:$W888=$W558,$R558:$R888=$R558)))"),"")</f>
        <v/>
      </c>
      <c r="AF558" s="18" t="str">
        <f t="shared" si="10"/>
        <v/>
      </c>
      <c r="AG558" s="18"/>
      <c r="AH558" s="18" t="str">
        <f t="shared" si="12"/>
        <v/>
      </c>
    </row>
    <row r="559">
      <c r="A559" s="29"/>
      <c r="B559" s="29"/>
      <c r="C559" s="29"/>
      <c r="D559" s="37"/>
      <c r="E559" s="29"/>
      <c r="F559" s="32"/>
      <c r="G559" s="32"/>
      <c r="H559" s="38"/>
      <c r="I559" s="32"/>
      <c r="J559" s="38"/>
      <c r="K559" s="32"/>
      <c r="L559" s="31"/>
      <c r="M559" s="38"/>
      <c r="N559" s="31"/>
      <c r="O559" s="18" t="str">
        <f t="shared" si="2"/>
        <v/>
      </c>
      <c r="P559" s="18" t="str">
        <f t="shared" si="3"/>
        <v/>
      </c>
      <c r="Q559" s="18" t="str">
        <f t="array" ref="Q559">if($F559="","",if($F559&lt;&gt;$F558,VLOOKUP($F559,{Index_Team!$A$2:$A$33,Index_Team!$D$2:$D$33},2,FALSE),Q558))</f>
        <v/>
      </c>
      <c r="R559" s="18" t="str">
        <f t="array" ref="R559">if($F559="","",if($F559&lt;&gt;$F558,VLOOKUP($F559,{Index_Team!$A$2:$A$33,Index_Team!$E$2:$E$33},2,FALSE),R558))</f>
        <v/>
      </c>
      <c r="S559" s="18" t="str">
        <f t="shared" ref="S559:T559" si="568">if($F559="","",if($F559&lt;&gt;$F558,0,V558))</f>
        <v/>
      </c>
      <c r="T559" s="18" t="str">
        <f t="shared" si="568"/>
        <v/>
      </c>
      <c r="U559" s="18" t="str">
        <f t="shared" si="5"/>
        <v/>
      </c>
      <c r="V559" s="18" t="str">
        <f t="shared" si="6"/>
        <v/>
      </c>
      <c r="W559" s="18" t="str">
        <f t="shared" si="7"/>
        <v/>
      </c>
      <c r="X559" s="18" t="str">
        <f t="shared" si="8"/>
        <v/>
      </c>
      <c r="Y559" s="18" t="str">
        <f t="shared" si="9"/>
        <v/>
      </c>
      <c r="Z559" s="18" t="str">
        <f>IFERROR(__xludf.DUMMYFUNCTION("if($F559="""","""",count(filter($S$2:$S888,$S$2:$S888=$S559,$T$2:$T888=$T559,$V$2:$V888=$V559,$W$2:$W888=$W559)))"),"")</f>
        <v/>
      </c>
      <c r="AA559" s="18" t="str">
        <f>IFERROR(__xludf.DUMMYFUNCTION("if($F559="""","""",1+Z559-count(filter($S559:$S888,$S559:$S888=$S559,$T559:$T888=$T559,$V559:$V888=$V559,$W559:$W888=$W559)))"),"")</f>
        <v/>
      </c>
      <c r="AB559" s="18" t="str">
        <f>IFERROR(__xludf.DUMMYFUNCTION("if($F559="""","""",count(filter($S$2:$S888,$S$2:$S888=$S559,$T$2:$T888=$T559,$V$2:$V888=$V559,$W$2:$W888=$W559,$Q$2:$Q888=$Q559)))"),"")</f>
        <v/>
      </c>
      <c r="AC559" s="18" t="str">
        <f>IFERROR(__xludf.DUMMYFUNCTION("if($F559="""","""",1+AB559-count(filter($S559:$S888,$S559:$S888=$S559,$T559:$T888=$T559,$V559:$V888=$V559,$W559:$W888=$W559,$Q559:$Q888=$Q559)))"),"")</f>
        <v/>
      </c>
      <c r="AD559" s="18" t="str">
        <f>IFERROR(__xludf.DUMMYFUNCTION("if($F559="""","""",count(filter($S$2:$S888,$S$2:$S888=$S559,$T$2:$T888=$T559,$V$2:$V888=$V559,$W$2:$W888=$W559,$R$2:$R888=$R559)))"),"")</f>
        <v/>
      </c>
      <c r="AE559" s="18" t="str">
        <f>IFERROR(__xludf.DUMMYFUNCTION("if($F559="""","""",1+AD559-count(filter($S559:$S888,$S559:$S888=$S559,$T559:$T888=$T559,$V559:$V888=$V559,$W559:$W888=$W559,$R559:$R888=$R559)))"),"")</f>
        <v/>
      </c>
      <c r="AF559" s="18" t="str">
        <f t="shared" si="10"/>
        <v/>
      </c>
      <c r="AG559" s="18"/>
      <c r="AH559" s="18" t="str">
        <f t="shared" si="12"/>
        <v/>
      </c>
    </row>
    <row r="560">
      <c r="A560" s="29"/>
      <c r="B560" s="29"/>
      <c r="C560" s="29"/>
      <c r="D560" s="37"/>
      <c r="E560" s="29"/>
      <c r="F560" s="32"/>
      <c r="G560" s="32"/>
      <c r="H560" s="38"/>
      <c r="I560" s="32"/>
      <c r="J560" s="38"/>
      <c r="K560" s="32"/>
      <c r="L560" s="31"/>
      <c r="M560" s="38"/>
      <c r="N560" s="31"/>
      <c r="O560" s="18" t="str">
        <f t="shared" si="2"/>
        <v/>
      </c>
      <c r="P560" s="18" t="str">
        <f t="shared" si="3"/>
        <v/>
      </c>
      <c r="Q560" s="18" t="str">
        <f t="array" ref="Q560">if($F560="","",if($F560&lt;&gt;$F559,VLOOKUP($F560,{Index_Team!$A$2:$A$33,Index_Team!$D$2:$D$33},2,FALSE),Q559))</f>
        <v/>
      </c>
      <c r="R560" s="18" t="str">
        <f t="array" ref="R560">if($F560="","",if($F560&lt;&gt;$F559,VLOOKUP($F560,{Index_Team!$A$2:$A$33,Index_Team!$E$2:$E$33},2,FALSE),R559))</f>
        <v/>
      </c>
      <c r="S560" s="18" t="str">
        <f t="shared" ref="S560:T560" si="569">if($F560="","",if($F560&lt;&gt;$F559,0,V559))</f>
        <v/>
      </c>
      <c r="T560" s="18" t="str">
        <f t="shared" si="569"/>
        <v/>
      </c>
      <c r="U560" s="18" t="str">
        <f t="shared" si="5"/>
        <v/>
      </c>
      <c r="V560" s="18" t="str">
        <f t="shared" si="6"/>
        <v/>
      </c>
      <c r="W560" s="18" t="str">
        <f t="shared" si="7"/>
        <v/>
      </c>
      <c r="X560" s="18" t="str">
        <f t="shared" si="8"/>
        <v/>
      </c>
      <c r="Y560" s="18" t="str">
        <f t="shared" si="9"/>
        <v/>
      </c>
      <c r="Z560" s="18" t="str">
        <f>IFERROR(__xludf.DUMMYFUNCTION("if($F560="""","""",count(filter($S$2:$S888,$S$2:$S888=$S560,$T$2:$T888=$T560,$V$2:$V888=$V560,$W$2:$W888=$W560)))"),"")</f>
        <v/>
      </c>
      <c r="AA560" s="18" t="str">
        <f>IFERROR(__xludf.DUMMYFUNCTION("if($F560="""","""",1+Z560-count(filter($S560:$S888,$S560:$S888=$S560,$T560:$T888=$T560,$V560:$V888=$V560,$W560:$W888=$W560)))"),"")</f>
        <v/>
      </c>
      <c r="AB560" s="18" t="str">
        <f>IFERROR(__xludf.DUMMYFUNCTION("if($F560="""","""",count(filter($S$2:$S888,$S$2:$S888=$S560,$T$2:$T888=$T560,$V$2:$V888=$V560,$W$2:$W888=$W560,$Q$2:$Q888=$Q560)))"),"")</f>
        <v/>
      </c>
      <c r="AC560" s="18" t="str">
        <f>IFERROR(__xludf.DUMMYFUNCTION("if($F560="""","""",1+AB560-count(filter($S560:$S888,$S560:$S888=$S560,$T560:$T888=$T560,$V560:$V888=$V560,$W560:$W888=$W560,$Q560:$Q888=$Q560)))"),"")</f>
        <v/>
      </c>
      <c r="AD560" s="18" t="str">
        <f>IFERROR(__xludf.DUMMYFUNCTION("if($F560="""","""",count(filter($S$2:$S888,$S$2:$S888=$S560,$T$2:$T888=$T560,$V$2:$V888=$V560,$W$2:$W888=$W560,$R$2:$R888=$R560)))"),"")</f>
        <v/>
      </c>
      <c r="AE560" s="18" t="str">
        <f>IFERROR(__xludf.DUMMYFUNCTION("if($F560="""","""",1+AD560-count(filter($S560:$S888,$S560:$S888=$S560,$T560:$T888=$T560,$V560:$V888=$V560,$W560:$W888=$W560,$R560:$R888=$R560)))"),"")</f>
        <v/>
      </c>
      <c r="AF560" s="18" t="str">
        <f t="shared" si="10"/>
        <v/>
      </c>
      <c r="AG560" s="18"/>
      <c r="AH560" s="18" t="str">
        <f t="shared" si="12"/>
        <v/>
      </c>
    </row>
    <row r="561">
      <c r="A561" s="29"/>
      <c r="B561" s="29"/>
      <c r="C561" s="29"/>
      <c r="D561" s="37"/>
      <c r="E561" s="29"/>
      <c r="F561" s="32"/>
      <c r="G561" s="32"/>
      <c r="H561" s="38"/>
      <c r="I561" s="32"/>
      <c r="J561" s="38"/>
      <c r="K561" s="32"/>
      <c r="L561" s="31"/>
      <c r="M561" s="38"/>
      <c r="N561" s="31"/>
      <c r="O561" s="18" t="str">
        <f t="shared" si="2"/>
        <v/>
      </c>
      <c r="P561" s="18" t="str">
        <f t="shared" si="3"/>
        <v/>
      </c>
      <c r="Q561" s="18" t="str">
        <f t="array" ref="Q561">if($F561="","",if($F561&lt;&gt;$F560,VLOOKUP($F561,{Index_Team!$A$2:$A$33,Index_Team!$D$2:$D$33},2,FALSE),Q560))</f>
        <v/>
      </c>
      <c r="R561" s="18" t="str">
        <f t="array" ref="R561">if($F561="","",if($F561&lt;&gt;$F560,VLOOKUP($F561,{Index_Team!$A$2:$A$33,Index_Team!$E$2:$E$33},2,FALSE),R560))</f>
        <v/>
      </c>
      <c r="S561" s="18" t="str">
        <f t="shared" ref="S561:T561" si="570">if($F561="","",if($F561&lt;&gt;$F560,0,V560))</f>
        <v/>
      </c>
      <c r="T561" s="18" t="str">
        <f t="shared" si="570"/>
        <v/>
      </c>
      <c r="U561" s="18" t="str">
        <f t="shared" si="5"/>
        <v/>
      </c>
      <c r="V561" s="18" t="str">
        <f t="shared" si="6"/>
        <v/>
      </c>
      <c r="W561" s="18" t="str">
        <f t="shared" si="7"/>
        <v/>
      </c>
      <c r="X561" s="18" t="str">
        <f t="shared" si="8"/>
        <v/>
      </c>
      <c r="Y561" s="18" t="str">
        <f t="shared" si="9"/>
        <v/>
      </c>
      <c r="Z561" s="18" t="str">
        <f>IFERROR(__xludf.DUMMYFUNCTION("if($F561="""","""",count(filter($S$2:$S888,$S$2:$S888=$S561,$T$2:$T888=$T561,$V$2:$V888=$V561,$W$2:$W888=$W561)))"),"")</f>
        <v/>
      </c>
      <c r="AA561" s="18" t="str">
        <f>IFERROR(__xludf.DUMMYFUNCTION("if($F561="""","""",1+Z561-count(filter($S561:$S888,$S561:$S888=$S561,$T561:$T888=$T561,$V561:$V888=$V561,$W561:$W888=$W561)))"),"")</f>
        <v/>
      </c>
      <c r="AB561" s="18" t="str">
        <f>IFERROR(__xludf.DUMMYFUNCTION("if($F561="""","""",count(filter($S$2:$S888,$S$2:$S888=$S561,$T$2:$T888=$T561,$V$2:$V888=$V561,$W$2:$W888=$W561,$Q$2:$Q888=$Q561)))"),"")</f>
        <v/>
      </c>
      <c r="AC561" s="18" t="str">
        <f>IFERROR(__xludf.DUMMYFUNCTION("if($F561="""","""",1+AB561-count(filter($S561:$S888,$S561:$S888=$S561,$T561:$T888=$T561,$V561:$V888=$V561,$W561:$W888=$W561,$Q561:$Q888=$Q561)))"),"")</f>
        <v/>
      </c>
      <c r="AD561" s="18" t="str">
        <f>IFERROR(__xludf.DUMMYFUNCTION("if($F561="""","""",count(filter($S$2:$S888,$S$2:$S888=$S561,$T$2:$T888=$T561,$V$2:$V888=$V561,$W$2:$W888=$W561,$R$2:$R888=$R561)))"),"")</f>
        <v/>
      </c>
      <c r="AE561" s="18" t="str">
        <f>IFERROR(__xludf.DUMMYFUNCTION("if($F561="""","""",1+AD561-count(filter($S561:$S888,$S561:$S888=$S561,$T561:$T888=$T561,$V561:$V888=$V561,$W561:$W888=$W561,$R561:$R888=$R561)))"),"")</f>
        <v/>
      </c>
      <c r="AF561" s="18" t="str">
        <f t="shared" si="10"/>
        <v/>
      </c>
      <c r="AG561" s="18"/>
      <c r="AH561" s="18" t="str">
        <f t="shared" si="12"/>
        <v/>
      </c>
    </row>
    <row r="562">
      <c r="A562" s="29"/>
      <c r="B562" s="29"/>
      <c r="C562" s="29"/>
      <c r="D562" s="37"/>
      <c r="E562" s="29"/>
      <c r="F562" s="32"/>
      <c r="G562" s="32"/>
      <c r="H562" s="38"/>
      <c r="I562" s="32"/>
      <c r="J562" s="38"/>
      <c r="K562" s="32"/>
      <c r="L562" s="31"/>
      <c r="M562" s="38"/>
      <c r="N562" s="31"/>
      <c r="O562" s="18" t="str">
        <f t="shared" si="2"/>
        <v/>
      </c>
      <c r="P562" s="18" t="str">
        <f t="shared" si="3"/>
        <v/>
      </c>
      <c r="Q562" s="18" t="str">
        <f t="array" ref="Q562">if($F562="","",if($F562&lt;&gt;$F561,VLOOKUP($F562,{Index_Team!$A$2:$A$33,Index_Team!$D$2:$D$33},2,FALSE),Q561))</f>
        <v/>
      </c>
      <c r="R562" s="18" t="str">
        <f t="array" ref="R562">if($F562="","",if($F562&lt;&gt;$F561,VLOOKUP($F562,{Index_Team!$A$2:$A$33,Index_Team!$E$2:$E$33},2,FALSE),R561))</f>
        <v/>
      </c>
      <c r="S562" s="18" t="str">
        <f t="shared" ref="S562:T562" si="571">if($F562="","",if($F562&lt;&gt;$F561,0,V561))</f>
        <v/>
      </c>
      <c r="T562" s="18" t="str">
        <f t="shared" si="571"/>
        <v/>
      </c>
      <c r="U562" s="18" t="str">
        <f t="shared" si="5"/>
        <v/>
      </c>
      <c r="V562" s="18" t="str">
        <f t="shared" si="6"/>
        <v/>
      </c>
      <c r="W562" s="18" t="str">
        <f t="shared" si="7"/>
        <v/>
      </c>
      <c r="X562" s="18" t="str">
        <f t="shared" si="8"/>
        <v/>
      </c>
      <c r="Y562" s="18" t="str">
        <f t="shared" si="9"/>
        <v/>
      </c>
      <c r="Z562" s="18" t="str">
        <f>IFERROR(__xludf.DUMMYFUNCTION("if($F562="""","""",count(filter($S$2:$S888,$S$2:$S888=$S562,$T$2:$T888=$T562,$V$2:$V888=$V562,$W$2:$W888=$W562)))"),"")</f>
        <v/>
      </c>
      <c r="AA562" s="18" t="str">
        <f>IFERROR(__xludf.DUMMYFUNCTION("if($F562="""","""",1+Z562-count(filter($S562:$S888,$S562:$S888=$S562,$T562:$T888=$T562,$V562:$V888=$V562,$W562:$W888=$W562)))"),"")</f>
        <v/>
      </c>
      <c r="AB562" s="18" t="str">
        <f>IFERROR(__xludf.DUMMYFUNCTION("if($F562="""","""",count(filter($S$2:$S888,$S$2:$S888=$S562,$T$2:$T888=$T562,$V$2:$V888=$V562,$W$2:$W888=$W562,$Q$2:$Q888=$Q562)))"),"")</f>
        <v/>
      </c>
      <c r="AC562" s="18" t="str">
        <f>IFERROR(__xludf.DUMMYFUNCTION("if($F562="""","""",1+AB562-count(filter($S562:$S888,$S562:$S888=$S562,$T562:$T888=$T562,$V562:$V888=$V562,$W562:$W888=$W562,$Q562:$Q888=$Q562)))"),"")</f>
        <v/>
      </c>
      <c r="AD562" s="18" t="str">
        <f>IFERROR(__xludf.DUMMYFUNCTION("if($F562="""","""",count(filter($S$2:$S888,$S$2:$S888=$S562,$T$2:$T888=$T562,$V$2:$V888=$V562,$W$2:$W888=$W562,$R$2:$R888=$R562)))"),"")</f>
        <v/>
      </c>
      <c r="AE562" s="18" t="str">
        <f>IFERROR(__xludf.DUMMYFUNCTION("if($F562="""","""",1+AD562-count(filter($S562:$S888,$S562:$S888=$S562,$T562:$T888=$T562,$V562:$V888=$V562,$W562:$W888=$W562,$R562:$R888=$R562)))"),"")</f>
        <v/>
      </c>
      <c r="AF562" s="18" t="str">
        <f t="shared" si="10"/>
        <v/>
      </c>
      <c r="AG562" s="18"/>
      <c r="AH562" s="18" t="str">
        <f t="shared" si="12"/>
        <v/>
      </c>
    </row>
    <row r="563">
      <c r="A563" s="29"/>
      <c r="B563" s="29"/>
      <c r="C563" s="29"/>
      <c r="D563" s="37"/>
      <c r="E563" s="29"/>
      <c r="F563" s="32"/>
      <c r="G563" s="32"/>
      <c r="H563" s="38"/>
      <c r="I563" s="32"/>
      <c r="J563" s="38"/>
      <c r="K563" s="32"/>
      <c r="L563" s="31"/>
      <c r="M563" s="38"/>
      <c r="N563" s="31"/>
      <c r="O563" s="18" t="str">
        <f t="shared" si="2"/>
        <v/>
      </c>
      <c r="P563" s="18" t="str">
        <f t="shared" si="3"/>
        <v/>
      </c>
      <c r="Q563" s="18" t="str">
        <f t="array" ref="Q563">if($F563="","",if($F563&lt;&gt;$F562,VLOOKUP($F563,{Index_Team!$A$2:$A$33,Index_Team!$D$2:$D$33},2,FALSE),Q562))</f>
        <v/>
      </c>
      <c r="R563" s="18" t="str">
        <f t="array" ref="R563">if($F563="","",if($F563&lt;&gt;$F562,VLOOKUP($F563,{Index_Team!$A$2:$A$33,Index_Team!$E$2:$E$33},2,FALSE),R562))</f>
        <v/>
      </c>
      <c r="S563" s="18" t="str">
        <f t="shared" ref="S563:T563" si="572">if($F563="","",if($F563&lt;&gt;$F562,0,V562))</f>
        <v/>
      </c>
      <c r="T563" s="18" t="str">
        <f t="shared" si="572"/>
        <v/>
      </c>
      <c r="U563" s="18" t="str">
        <f t="shared" si="5"/>
        <v/>
      </c>
      <c r="V563" s="18" t="str">
        <f t="shared" si="6"/>
        <v/>
      </c>
      <c r="W563" s="18" t="str">
        <f t="shared" si="7"/>
        <v/>
      </c>
      <c r="X563" s="18" t="str">
        <f t="shared" si="8"/>
        <v/>
      </c>
      <c r="Y563" s="18" t="str">
        <f t="shared" si="9"/>
        <v/>
      </c>
      <c r="Z563" s="18" t="str">
        <f>IFERROR(__xludf.DUMMYFUNCTION("if($F563="""","""",count(filter($S$2:$S888,$S$2:$S888=$S563,$T$2:$T888=$T563,$V$2:$V888=$V563,$W$2:$W888=$W563)))"),"")</f>
        <v/>
      </c>
      <c r="AA563" s="18" t="str">
        <f>IFERROR(__xludf.DUMMYFUNCTION("if($F563="""","""",1+Z563-count(filter($S563:$S888,$S563:$S888=$S563,$T563:$T888=$T563,$V563:$V888=$V563,$W563:$W888=$W563)))"),"")</f>
        <v/>
      </c>
      <c r="AB563" s="18" t="str">
        <f>IFERROR(__xludf.DUMMYFUNCTION("if($F563="""","""",count(filter($S$2:$S888,$S$2:$S888=$S563,$T$2:$T888=$T563,$V$2:$V888=$V563,$W$2:$W888=$W563,$Q$2:$Q888=$Q563)))"),"")</f>
        <v/>
      </c>
      <c r="AC563" s="18" t="str">
        <f>IFERROR(__xludf.DUMMYFUNCTION("if($F563="""","""",1+AB563-count(filter($S563:$S888,$S563:$S888=$S563,$T563:$T888=$T563,$V563:$V888=$V563,$W563:$W888=$W563,$Q563:$Q888=$Q563)))"),"")</f>
        <v/>
      </c>
      <c r="AD563" s="18" t="str">
        <f>IFERROR(__xludf.DUMMYFUNCTION("if($F563="""","""",count(filter($S$2:$S888,$S$2:$S888=$S563,$T$2:$T888=$T563,$V$2:$V888=$V563,$W$2:$W888=$W563,$R$2:$R888=$R563)))"),"")</f>
        <v/>
      </c>
      <c r="AE563" s="18" t="str">
        <f>IFERROR(__xludf.DUMMYFUNCTION("if($F563="""","""",1+AD563-count(filter($S563:$S888,$S563:$S888=$S563,$T563:$T888=$T563,$V563:$V888=$V563,$W563:$W888=$W563,$R563:$R888=$R563)))"),"")</f>
        <v/>
      </c>
      <c r="AF563" s="18" t="str">
        <f t="shared" si="10"/>
        <v/>
      </c>
      <c r="AG563" s="18"/>
      <c r="AH563" s="18" t="str">
        <f t="shared" si="12"/>
        <v/>
      </c>
    </row>
    <row r="564">
      <c r="A564" s="29"/>
      <c r="B564" s="29"/>
      <c r="C564" s="29"/>
      <c r="D564" s="37"/>
      <c r="E564" s="29"/>
      <c r="F564" s="32"/>
      <c r="G564" s="32"/>
      <c r="H564" s="38"/>
      <c r="I564" s="32"/>
      <c r="J564" s="38"/>
      <c r="K564" s="32"/>
      <c r="L564" s="31"/>
      <c r="M564" s="38"/>
      <c r="N564" s="31"/>
      <c r="O564" s="18" t="str">
        <f t="shared" si="2"/>
        <v/>
      </c>
      <c r="P564" s="18" t="str">
        <f t="shared" si="3"/>
        <v/>
      </c>
      <c r="Q564" s="18" t="str">
        <f t="array" ref="Q564">if($F564="","",if($F564&lt;&gt;$F563,VLOOKUP($F564,{Index_Team!$A$2:$A$33,Index_Team!$D$2:$D$33},2,FALSE),Q563))</f>
        <v/>
      </c>
      <c r="R564" s="18" t="str">
        <f t="array" ref="R564">if($F564="","",if($F564&lt;&gt;$F563,VLOOKUP($F564,{Index_Team!$A$2:$A$33,Index_Team!$E$2:$E$33},2,FALSE),R563))</f>
        <v/>
      </c>
      <c r="S564" s="18" t="str">
        <f t="shared" ref="S564:T564" si="573">if($F564="","",if($F564&lt;&gt;$F563,0,V563))</f>
        <v/>
      </c>
      <c r="T564" s="18" t="str">
        <f t="shared" si="573"/>
        <v/>
      </c>
      <c r="U564" s="18" t="str">
        <f t="shared" si="5"/>
        <v/>
      </c>
      <c r="V564" s="18" t="str">
        <f t="shared" si="6"/>
        <v/>
      </c>
      <c r="W564" s="18" t="str">
        <f t="shared" si="7"/>
        <v/>
      </c>
      <c r="X564" s="18" t="str">
        <f t="shared" si="8"/>
        <v/>
      </c>
      <c r="Y564" s="18" t="str">
        <f t="shared" si="9"/>
        <v/>
      </c>
      <c r="Z564" s="18" t="str">
        <f>IFERROR(__xludf.DUMMYFUNCTION("if($F564="""","""",count(filter($S$2:$S888,$S$2:$S888=$S564,$T$2:$T888=$T564,$V$2:$V888=$V564,$W$2:$W888=$W564)))"),"")</f>
        <v/>
      </c>
      <c r="AA564" s="18" t="str">
        <f>IFERROR(__xludf.DUMMYFUNCTION("if($F564="""","""",1+Z564-count(filter($S564:$S888,$S564:$S888=$S564,$T564:$T888=$T564,$V564:$V888=$V564,$W564:$W888=$W564)))"),"")</f>
        <v/>
      </c>
      <c r="AB564" s="18" t="str">
        <f>IFERROR(__xludf.DUMMYFUNCTION("if($F564="""","""",count(filter($S$2:$S888,$S$2:$S888=$S564,$T$2:$T888=$T564,$V$2:$V888=$V564,$W$2:$W888=$W564,$Q$2:$Q888=$Q564)))"),"")</f>
        <v/>
      </c>
      <c r="AC564" s="18" t="str">
        <f>IFERROR(__xludf.DUMMYFUNCTION("if($F564="""","""",1+AB564-count(filter($S564:$S888,$S564:$S888=$S564,$T564:$T888=$T564,$V564:$V888=$V564,$W564:$W888=$W564,$Q564:$Q888=$Q564)))"),"")</f>
        <v/>
      </c>
      <c r="AD564" s="18" t="str">
        <f>IFERROR(__xludf.DUMMYFUNCTION("if($F564="""","""",count(filter($S$2:$S888,$S$2:$S888=$S564,$T$2:$T888=$T564,$V$2:$V888=$V564,$W$2:$W888=$W564,$R$2:$R888=$R564)))"),"")</f>
        <v/>
      </c>
      <c r="AE564" s="18" t="str">
        <f>IFERROR(__xludf.DUMMYFUNCTION("if($F564="""","""",1+AD564-count(filter($S564:$S888,$S564:$S888=$S564,$T564:$T888=$T564,$V564:$V888=$V564,$W564:$W888=$W564,$R564:$R888=$R564)))"),"")</f>
        <v/>
      </c>
      <c r="AF564" s="18" t="str">
        <f t="shared" si="10"/>
        <v/>
      </c>
      <c r="AG564" s="18"/>
      <c r="AH564" s="18" t="str">
        <f t="shared" si="12"/>
        <v/>
      </c>
    </row>
    <row r="565">
      <c r="A565" s="29"/>
      <c r="B565" s="29"/>
      <c r="C565" s="29"/>
      <c r="D565" s="37"/>
      <c r="E565" s="29"/>
      <c r="F565" s="32"/>
      <c r="G565" s="32"/>
      <c r="H565" s="38"/>
      <c r="I565" s="32"/>
      <c r="J565" s="38"/>
      <c r="K565" s="32"/>
      <c r="L565" s="31"/>
      <c r="M565" s="38"/>
      <c r="N565" s="31"/>
      <c r="O565" s="18" t="str">
        <f t="shared" si="2"/>
        <v/>
      </c>
      <c r="P565" s="18" t="str">
        <f t="shared" si="3"/>
        <v/>
      </c>
      <c r="Q565" s="18" t="str">
        <f t="array" ref="Q565">if($F565="","",if($F565&lt;&gt;$F564,VLOOKUP($F565,{Index_Team!$A$2:$A$33,Index_Team!$D$2:$D$33},2,FALSE),Q564))</f>
        <v/>
      </c>
      <c r="R565" s="18" t="str">
        <f t="array" ref="R565">if($F565="","",if($F565&lt;&gt;$F564,VLOOKUP($F565,{Index_Team!$A$2:$A$33,Index_Team!$E$2:$E$33},2,FALSE),R564))</f>
        <v/>
      </c>
      <c r="S565" s="18" t="str">
        <f t="shared" ref="S565:T565" si="574">if($F565="","",if($F565&lt;&gt;$F564,0,V564))</f>
        <v/>
      </c>
      <c r="T565" s="18" t="str">
        <f t="shared" si="574"/>
        <v/>
      </c>
      <c r="U565" s="18" t="str">
        <f t="shared" si="5"/>
        <v/>
      </c>
      <c r="V565" s="18" t="str">
        <f t="shared" si="6"/>
        <v/>
      </c>
      <c r="W565" s="18" t="str">
        <f t="shared" si="7"/>
        <v/>
      </c>
      <c r="X565" s="18" t="str">
        <f t="shared" si="8"/>
        <v/>
      </c>
      <c r="Y565" s="18" t="str">
        <f t="shared" si="9"/>
        <v/>
      </c>
      <c r="Z565" s="18" t="str">
        <f>IFERROR(__xludf.DUMMYFUNCTION("if($F565="""","""",count(filter($S$2:$S888,$S$2:$S888=$S565,$T$2:$T888=$T565,$V$2:$V888=$V565,$W$2:$W888=$W565)))"),"")</f>
        <v/>
      </c>
      <c r="AA565" s="18" t="str">
        <f>IFERROR(__xludf.DUMMYFUNCTION("if($F565="""","""",1+Z565-count(filter($S565:$S888,$S565:$S888=$S565,$T565:$T888=$T565,$V565:$V888=$V565,$W565:$W888=$W565)))"),"")</f>
        <v/>
      </c>
      <c r="AB565" s="18" t="str">
        <f>IFERROR(__xludf.DUMMYFUNCTION("if($F565="""","""",count(filter($S$2:$S888,$S$2:$S888=$S565,$T$2:$T888=$T565,$V$2:$V888=$V565,$W$2:$W888=$W565,$Q$2:$Q888=$Q565)))"),"")</f>
        <v/>
      </c>
      <c r="AC565" s="18" t="str">
        <f>IFERROR(__xludf.DUMMYFUNCTION("if($F565="""","""",1+AB565-count(filter($S565:$S888,$S565:$S888=$S565,$T565:$T888=$T565,$V565:$V888=$V565,$W565:$W888=$W565,$Q565:$Q888=$Q565)))"),"")</f>
        <v/>
      </c>
      <c r="AD565" s="18" t="str">
        <f>IFERROR(__xludf.DUMMYFUNCTION("if($F565="""","""",count(filter($S$2:$S888,$S$2:$S888=$S565,$T$2:$T888=$T565,$V$2:$V888=$V565,$W$2:$W888=$W565,$R$2:$R888=$R565)))"),"")</f>
        <v/>
      </c>
      <c r="AE565" s="18" t="str">
        <f>IFERROR(__xludf.DUMMYFUNCTION("if($F565="""","""",1+AD565-count(filter($S565:$S888,$S565:$S888=$S565,$T565:$T888=$T565,$V565:$V888=$V565,$W565:$W888=$W565,$R565:$R888=$R565)))"),"")</f>
        <v/>
      </c>
      <c r="AF565" s="18" t="str">
        <f t="shared" si="10"/>
        <v/>
      </c>
      <c r="AG565" s="18"/>
      <c r="AH565" s="18" t="str">
        <f t="shared" si="12"/>
        <v/>
      </c>
    </row>
    <row r="566">
      <c r="A566" s="29"/>
      <c r="B566" s="29"/>
      <c r="C566" s="29"/>
      <c r="D566" s="37"/>
      <c r="E566" s="29"/>
      <c r="F566" s="32"/>
      <c r="G566" s="32"/>
      <c r="H566" s="38"/>
      <c r="I566" s="32"/>
      <c r="J566" s="38"/>
      <c r="K566" s="32"/>
      <c r="L566" s="31"/>
      <c r="M566" s="38"/>
      <c r="N566" s="31"/>
      <c r="O566" s="18" t="str">
        <f t="shared" si="2"/>
        <v/>
      </c>
      <c r="P566" s="18" t="str">
        <f t="shared" si="3"/>
        <v/>
      </c>
      <c r="Q566" s="18" t="str">
        <f t="array" ref="Q566">if($F566="","",if($F566&lt;&gt;$F565,VLOOKUP($F566,{Index_Team!$A$2:$A$33,Index_Team!$D$2:$D$33},2,FALSE),Q565))</f>
        <v/>
      </c>
      <c r="R566" s="18" t="str">
        <f t="array" ref="R566">if($F566="","",if($F566&lt;&gt;$F565,VLOOKUP($F566,{Index_Team!$A$2:$A$33,Index_Team!$E$2:$E$33},2,FALSE),R565))</f>
        <v/>
      </c>
      <c r="S566" s="18" t="str">
        <f t="shared" ref="S566:T566" si="575">if($F566="","",if($F566&lt;&gt;$F565,0,V565))</f>
        <v/>
      </c>
      <c r="T566" s="18" t="str">
        <f t="shared" si="575"/>
        <v/>
      </c>
      <c r="U566" s="18" t="str">
        <f t="shared" si="5"/>
        <v/>
      </c>
      <c r="V566" s="18" t="str">
        <f t="shared" si="6"/>
        <v/>
      </c>
      <c r="W566" s="18" t="str">
        <f t="shared" si="7"/>
        <v/>
      </c>
      <c r="X566" s="18" t="str">
        <f t="shared" si="8"/>
        <v/>
      </c>
      <c r="Y566" s="18" t="str">
        <f t="shared" si="9"/>
        <v/>
      </c>
      <c r="Z566" s="18" t="str">
        <f>IFERROR(__xludf.DUMMYFUNCTION("if($F566="""","""",count(filter($S$2:$S888,$S$2:$S888=$S566,$T$2:$T888=$T566,$V$2:$V888=$V566,$W$2:$W888=$W566)))"),"")</f>
        <v/>
      </c>
      <c r="AA566" s="18" t="str">
        <f>IFERROR(__xludf.DUMMYFUNCTION("if($F566="""","""",1+Z566-count(filter($S566:$S888,$S566:$S888=$S566,$T566:$T888=$T566,$V566:$V888=$V566,$W566:$W888=$W566)))"),"")</f>
        <v/>
      </c>
      <c r="AB566" s="18" t="str">
        <f>IFERROR(__xludf.DUMMYFUNCTION("if($F566="""","""",count(filter($S$2:$S888,$S$2:$S888=$S566,$T$2:$T888=$T566,$V$2:$V888=$V566,$W$2:$W888=$W566,$Q$2:$Q888=$Q566)))"),"")</f>
        <v/>
      </c>
      <c r="AC566" s="18" t="str">
        <f>IFERROR(__xludf.DUMMYFUNCTION("if($F566="""","""",1+AB566-count(filter($S566:$S888,$S566:$S888=$S566,$T566:$T888=$T566,$V566:$V888=$V566,$W566:$W888=$W566,$Q566:$Q888=$Q566)))"),"")</f>
        <v/>
      </c>
      <c r="AD566" s="18" t="str">
        <f>IFERROR(__xludf.DUMMYFUNCTION("if($F566="""","""",count(filter($S$2:$S888,$S$2:$S888=$S566,$T$2:$T888=$T566,$V$2:$V888=$V566,$W$2:$W888=$W566,$R$2:$R888=$R566)))"),"")</f>
        <v/>
      </c>
      <c r="AE566" s="18" t="str">
        <f>IFERROR(__xludf.DUMMYFUNCTION("if($F566="""","""",1+AD566-count(filter($S566:$S888,$S566:$S888=$S566,$T566:$T888=$T566,$V566:$V888=$V566,$W566:$W888=$W566,$R566:$R888=$R566)))"),"")</f>
        <v/>
      </c>
      <c r="AF566" s="18" t="str">
        <f t="shared" si="10"/>
        <v/>
      </c>
      <c r="AG566" s="18"/>
      <c r="AH566" s="18" t="str">
        <f t="shared" si="12"/>
        <v/>
      </c>
    </row>
    <row r="567">
      <c r="A567" s="29"/>
      <c r="B567" s="29"/>
      <c r="C567" s="29"/>
      <c r="D567" s="37"/>
      <c r="E567" s="29"/>
      <c r="F567" s="32"/>
      <c r="G567" s="32"/>
      <c r="H567" s="38"/>
      <c r="I567" s="32"/>
      <c r="J567" s="38"/>
      <c r="K567" s="32"/>
      <c r="L567" s="31"/>
      <c r="M567" s="38"/>
      <c r="N567" s="31"/>
      <c r="O567" s="18" t="str">
        <f t="shared" si="2"/>
        <v/>
      </c>
      <c r="P567" s="18" t="str">
        <f t="shared" si="3"/>
        <v/>
      </c>
      <c r="Q567" s="18" t="str">
        <f t="array" ref="Q567">if($F567="","",if($F567&lt;&gt;$F566,VLOOKUP($F567,{Index_Team!$A$2:$A$33,Index_Team!$D$2:$D$33},2,FALSE),Q566))</f>
        <v/>
      </c>
      <c r="R567" s="18" t="str">
        <f t="array" ref="R567">if($F567="","",if($F567&lt;&gt;$F566,VLOOKUP($F567,{Index_Team!$A$2:$A$33,Index_Team!$E$2:$E$33},2,FALSE),R566))</f>
        <v/>
      </c>
      <c r="S567" s="18" t="str">
        <f t="shared" ref="S567:T567" si="576">if($F567="","",if($F567&lt;&gt;$F566,0,V566))</f>
        <v/>
      </c>
      <c r="T567" s="18" t="str">
        <f t="shared" si="576"/>
        <v/>
      </c>
      <c r="U567" s="18" t="str">
        <f t="shared" si="5"/>
        <v/>
      </c>
      <c r="V567" s="18" t="str">
        <f t="shared" si="6"/>
        <v/>
      </c>
      <c r="W567" s="18" t="str">
        <f t="shared" si="7"/>
        <v/>
      </c>
      <c r="X567" s="18" t="str">
        <f t="shared" si="8"/>
        <v/>
      </c>
      <c r="Y567" s="18" t="str">
        <f t="shared" si="9"/>
        <v/>
      </c>
      <c r="Z567" s="18" t="str">
        <f>IFERROR(__xludf.DUMMYFUNCTION("if($F567="""","""",count(filter($S$2:$S888,$S$2:$S888=$S567,$T$2:$T888=$T567,$V$2:$V888=$V567,$W$2:$W888=$W567)))"),"")</f>
        <v/>
      </c>
      <c r="AA567" s="18" t="str">
        <f>IFERROR(__xludf.DUMMYFUNCTION("if($F567="""","""",1+Z567-count(filter($S567:$S888,$S567:$S888=$S567,$T567:$T888=$T567,$V567:$V888=$V567,$W567:$W888=$W567)))"),"")</f>
        <v/>
      </c>
      <c r="AB567" s="18" t="str">
        <f>IFERROR(__xludf.DUMMYFUNCTION("if($F567="""","""",count(filter($S$2:$S888,$S$2:$S888=$S567,$T$2:$T888=$T567,$V$2:$V888=$V567,$W$2:$W888=$W567,$Q$2:$Q888=$Q567)))"),"")</f>
        <v/>
      </c>
      <c r="AC567" s="18" t="str">
        <f>IFERROR(__xludf.DUMMYFUNCTION("if($F567="""","""",1+AB567-count(filter($S567:$S888,$S567:$S888=$S567,$T567:$T888=$T567,$V567:$V888=$V567,$W567:$W888=$W567,$Q567:$Q888=$Q567)))"),"")</f>
        <v/>
      </c>
      <c r="AD567" s="18" t="str">
        <f>IFERROR(__xludf.DUMMYFUNCTION("if($F567="""","""",count(filter($S$2:$S888,$S$2:$S888=$S567,$T$2:$T888=$T567,$V$2:$V888=$V567,$W$2:$W888=$W567,$R$2:$R888=$R567)))"),"")</f>
        <v/>
      </c>
      <c r="AE567" s="18" t="str">
        <f>IFERROR(__xludf.DUMMYFUNCTION("if($F567="""","""",1+AD567-count(filter($S567:$S888,$S567:$S888=$S567,$T567:$T888=$T567,$V567:$V888=$V567,$W567:$W888=$W567,$R567:$R888=$R567)))"),"")</f>
        <v/>
      </c>
      <c r="AF567" s="18" t="str">
        <f t="shared" si="10"/>
        <v/>
      </c>
      <c r="AG567" s="18"/>
      <c r="AH567" s="18" t="str">
        <f t="shared" si="12"/>
        <v/>
      </c>
    </row>
    <row r="568">
      <c r="A568" s="29"/>
      <c r="B568" s="29"/>
      <c r="C568" s="29"/>
      <c r="D568" s="37"/>
      <c r="E568" s="29"/>
      <c r="F568" s="32"/>
      <c r="G568" s="32"/>
      <c r="H568" s="38"/>
      <c r="I568" s="32"/>
      <c r="J568" s="38"/>
      <c r="K568" s="32"/>
      <c r="L568" s="31"/>
      <c r="M568" s="38"/>
      <c r="N568" s="31"/>
      <c r="O568" s="18" t="str">
        <f t="shared" si="2"/>
        <v/>
      </c>
      <c r="P568" s="18" t="str">
        <f t="shared" si="3"/>
        <v/>
      </c>
      <c r="Q568" s="18" t="str">
        <f t="array" ref="Q568">if($F568="","",if($F568&lt;&gt;$F567,VLOOKUP($F568,{Index_Team!$A$2:$A$33,Index_Team!$D$2:$D$33},2,FALSE),Q567))</f>
        <v/>
      </c>
      <c r="R568" s="18" t="str">
        <f t="array" ref="R568">if($F568="","",if($F568&lt;&gt;$F567,VLOOKUP($F568,{Index_Team!$A$2:$A$33,Index_Team!$E$2:$E$33},2,FALSE),R567))</f>
        <v/>
      </c>
      <c r="S568" s="18" t="str">
        <f t="shared" ref="S568:T568" si="577">if($F568="","",if($F568&lt;&gt;$F567,0,V567))</f>
        <v/>
      </c>
      <c r="T568" s="18" t="str">
        <f t="shared" si="577"/>
        <v/>
      </c>
      <c r="U568" s="18" t="str">
        <f t="shared" si="5"/>
        <v/>
      </c>
      <c r="V568" s="18" t="str">
        <f t="shared" si="6"/>
        <v/>
      </c>
      <c r="W568" s="18" t="str">
        <f t="shared" si="7"/>
        <v/>
      </c>
      <c r="X568" s="18" t="str">
        <f t="shared" si="8"/>
        <v/>
      </c>
      <c r="Y568" s="18" t="str">
        <f t="shared" si="9"/>
        <v/>
      </c>
      <c r="Z568" s="18" t="str">
        <f>IFERROR(__xludf.DUMMYFUNCTION("if($F568="""","""",count(filter($S$2:$S888,$S$2:$S888=$S568,$T$2:$T888=$T568,$V$2:$V888=$V568,$W$2:$W888=$W568)))"),"")</f>
        <v/>
      </c>
      <c r="AA568" s="18" t="str">
        <f>IFERROR(__xludf.DUMMYFUNCTION("if($F568="""","""",1+Z568-count(filter($S568:$S888,$S568:$S888=$S568,$T568:$T888=$T568,$V568:$V888=$V568,$W568:$W888=$W568)))"),"")</f>
        <v/>
      </c>
      <c r="AB568" s="18" t="str">
        <f>IFERROR(__xludf.DUMMYFUNCTION("if($F568="""","""",count(filter($S$2:$S888,$S$2:$S888=$S568,$T$2:$T888=$T568,$V$2:$V888=$V568,$W$2:$W888=$W568,$Q$2:$Q888=$Q568)))"),"")</f>
        <v/>
      </c>
      <c r="AC568" s="18" t="str">
        <f>IFERROR(__xludf.DUMMYFUNCTION("if($F568="""","""",1+AB568-count(filter($S568:$S888,$S568:$S888=$S568,$T568:$T888=$T568,$V568:$V888=$V568,$W568:$W888=$W568,$Q568:$Q888=$Q568)))"),"")</f>
        <v/>
      </c>
      <c r="AD568" s="18" t="str">
        <f>IFERROR(__xludf.DUMMYFUNCTION("if($F568="""","""",count(filter($S$2:$S888,$S$2:$S888=$S568,$T$2:$T888=$T568,$V$2:$V888=$V568,$W$2:$W888=$W568,$R$2:$R888=$R568)))"),"")</f>
        <v/>
      </c>
      <c r="AE568" s="18" t="str">
        <f>IFERROR(__xludf.DUMMYFUNCTION("if($F568="""","""",1+AD568-count(filter($S568:$S888,$S568:$S888=$S568,$T568:$T888=$T568,$V568:$V888=$V568,$W568:$W888=$W568,$R568:$R888=$R568)))"),"")</f>
        <v/>
      </c>
      <c r="AF568" s="18" t="str">
        <f t="shared" si="10"/>
        <v/>
      </c>
      <c r="AG568" s="18"/>
      <c r="AH568" s="18" t="str">
        <f t="shared" si="12"/>
        <v/>
      </c>
    </row>
    <row r="569">
      <c r="A569" s="29"/>
      <c r="B569" s="29"/>
      <c r="C569" s="29"/>
      <c r="D569" s="37"/>
      <c r="E569" s="29"/>
      <c r="F569" s="32"/>
      <c r="G569" s="32"/>
      <c r="H569" s="38"/>
      <c r="I569" s="32"/>
      <c r="J569" s="38"/>
      <c r="K569" s="32"/>
      <c r="L569" s="31"/>
      <c r="M569" s="38"/>
      <c r="N569" s="31"/>
      <c r="O569" s="18" t="str">
        <f t="shared" si="2"/>
        <v/>
      </c>
      <c r="P569" s="18" t="str">
        <f t="shared" si="3"/>
        <v/>
      </c>
      <c r="Q569" s="18" t="str">
        <f t="array" ref="Q569">if($F569="","",if($F569&lt;&gt;$F568,VLOOKUP($F569,{Index_Team!$A$2:$A$33,Index_Team!$D$2:$D$33},2,FALSE),Q568))</f>
        <v/>
      </c>
      <c r="R569" s="18" t="str">
        <f t="array" ref="R569">if($F569="","",if($F569&lt;&gt;$F568,VLOOKUP($F569,{Index_Team!$A$2:$A$33,Index_Team!$E$2:$E$33},2,FALSE),R568))</f>
        <v/>
      </c>
      <c r="S569" s="18" t="str">
        <f t="shared" ref="S569:T569" si="578">if($F569="","",if($F569&lt;&gt;$F568,0,V568))</f>
        <v/>
      </c>
      <c r="T569" s="18" t="str">
        <f t="shared" si="578"/>
        <v/>
      </c>
      <c r="U569" s="18" t="str">
        <f t="shared" si="5"/>
        <v/>
      </c>
      <c r="V569" s="18" t="str">
        <f t="shared" si="6"/>
        <v/>
      </c>
      <c r="W569" s="18" t="str">
        <f t="shared" si="7"/>
        <v/>
      </c>
      <c r="X569" s="18" t="str">
        <f t="shared" si="8"/>
        <v/>
      </c>
      <c r="Y569" s="18" t="str">
        <f t="shared" si="9"/>
        <v/>
      </c>
      <c r="Z569" s="18" t="str">
        <f>IFERROR(__xludf.DUMMYFUNCTION("if($F569="""","""",count(filter($S$2:$S888,$S$2:$S888=$S569,$T$2:$T888=$T569,$V$2:$V888=$V569,$W$2:$W888=$W569)))"),"")</f>
        <v/>
      </c>
      <c r="AA569" s="18" t="str">
        <f>IFERROR(__xludf.DUMMYFUNCTION("if($F569="""","""",1+Z569-count(filter($S569:$S888,$S569:$S888=$S569,$T569:$T888=$T569,$V569:$V888=$V569,$W569:$W888=$W569)))"),"")</f>
        <v/>
      </c>
      <c r="AB569" s="18" t="str">
        <f>IFERROR(__xludf.DUMMYFUNCTION("if($F569="""","""",count(filter($S$2:$S888,$S$2:$S888=$S569,$T$2:$T888=$T569,$V$2:$V888=$V569,$W$2:$W888=$W569,$Q$2:$Q888=$Q569)))"),"")</f>
        <v/>
      </c>
      <c r="AC569" s="18" t="str">
        <f>IFERROR(__xludf.DUMMYFUNCTION("if($F569="""","""",1+AB569-count(filter($S569:$S888,$S569:$S888=$S569,$T569:$T888=$T569,$V569:$V888=$V569,$W569:$W888=$W569,$Q569:$Q888=$Q569)))"),"")</f>
        <v/>
      </c>
      <c r="AD569" s="18" t="str">
        <f>IFERROR(__xludf.DUMMYFUNCTION("if($F569="""","""",count(filter($S$2:$S888,$S$2:$S888=$S569,$T$2:$T888=$T569,$V$2:$V888=$V569,$W$2:$W888=$W569,$R$2:$R888=$R569)))"),"")</f>
        <v/>
      </c>
      <c r="AE569" s="18" t="str">
        <f>IFERROR(__xludf.DUMMYFUNCTION("if($F569="""","""",1+AD569-count(filter($S569:$S888,$S569:$S888=$S569,$T569:$T888=$T569,$V569:$V888=$V569,$W569:$W888=$W569,$R569:$R888=$R569)))"),"")</f>
        <v/>
      </c>
      <c r="AF569" s="18" t="str">
        <f t="shared" si="10"/>
        <v/>
      </c>
      <c r="AG569" s="18"/>
      <c r="AH569" s="18" t="str">
        <f t="shared" si="12"/>
        <v/>
      </c>
    </row>
    <row r="570">
      <c r="A570" s="29"/>
      <c r="B570" s="29"/>
      <c r="C570" s="29"/>
      <c r="D570" s="37"/>
      <c r="E570" s="29"/>
      <c r="F570" s="32"/>
      <c r="G570" s="32"/>
      <c r="H570" s="38"/>
      <c r="I570" s="32"/>
      <c r="J570" s="38"/>
      <c r="K570" s="32"/>
      <c r="L570" s="31"/>
      <c r="M570" s="38"/>
      <c r="N570" s="31"/>
      <c r="O570" s="18" t="str">
        <f t="shared" si="2"/>
        <v/>
      </c>
      <c r="P570" s="18" t="str">
        <f t="shared" si="3"/>
        <v/>
      </c>
      <c r="Q570" s="18" t="str">
        <f t="array" ref="Q570">if($F570="","",if($F570&lt;&gt;$F569,VLOOKUP($F570,{Index_Team!$A$2:$A$33,Index_Team!$D$2:$D$33},2,FALSE),Q569))</f>
        <v/>
      </c>
      <c r="R570" s="18" t="str">
        <f t="array" ref="R570">if($F570="","",if($F570&lt;&gt;$F569,VLOOKUP($F570,{Index_Team!$A$2:$A$33,Index_Team!$E$2:$E$33},2,FALSE),R569))</f>
        <v/>
      </c>
      <c r="S570" s="18" t="str">
        <f t="shared" ref="S570:T570" si="579">if($F570="","",if($F570&lt;&gt;$F569,0,V569))</f>
        <v/>
      </c>
      <c r="T570" s="18" t="str">
        <f t="shared" si="579"/>
        <v/>
      </c>
      <c r="U570" s="18" t="str">
        <f t="shared" si="5"/>
        <v/>
      </c>
      <c r="V570" s="18" t="str">
        <f t="shared" si="6"/>
        <v/>
      </c>
      <c r="W570" s="18" t="str">
        <f t="shared" si="7"/>
        <v/>
      </c>
      <c r="X570" s="18" t="str">
        <f t="shared" si="8"/>
        <v/>
      </c>
      <c r="Y570" s="18" t="str">
        <f t="shared" si="9"/>
        <v/>
      </c>
      <c r="Z570" s="18" t="str">
        <f>IFERROR(__xludf.DUMMYFUNCTION("if($F570="""","""",count(filter($S$2:$S888,$S$2:$S888=$S570,$T$2:$T888=$T570,$V$2:$V888=$V570,$W$2:$W888=$W570)))"),"")</f>
        <v/>
      </c>
      <c r="AA570" s="18" t="str">
        <f>IFERROR(__xludf.DUMMYFUNCTION("if($F570="""","""",1+Z570-count(filter($S570:$S888,$S570:$S888=$S570,$T570:$T888=$T570,$V570:$V888=$V570,$W570:$W888=$W570)))"),"")</f>
        <v/>
      </c>
      <c r="AB570" s="18" t="str">
        <f>IFERROR(__xludf.DUMMYFUNCTION("if($F570="""","""",count(filter($S$2:$S888,$S$2:$S888=$S570,$T$2:$T888=$T570,$V$2:$V888=$V570,$W$2:$W888=$W570,$Q$2:$Q888=$Q570)))"),"")</f>
        <v/>
      </c>
      <c r="AC570" s="18" t="str">
        <f>IFERROR(__xludf.DUMMYFUNCTION("if($F570="""","""",1+AB570-count(filter($S570:$S888,$S570:$S888=$S570,$T570:$T888=$T570,$V570:$V888=$V570,$W570:$W888=$W570,$Q570:$Q888=$Q570)))"),"")</f>
        <v/>
      </c>
      <c r="AD570" s="18" t="str">
        <f>IFERROR(__xludf.DUMMYFUNCTION("if($F570="""","""",count(filter($S$2:$S888,$S$2:$S888=$S570,$T$2:$T888=$T570,$V$2:$V888=$V570,$W$2:$W888=$W570,$R$2:$R888=$R570)))"),"")</f>
        <v/>
      </c>
      <c r="AE570" s="18" t="str">
        <f>IFERROR(__xludf.DUMMYFUNCTION("if($F570="""","""",1+AD570-count(filter($S570:$S888,$S570:$S888=$S570,$T570:$T888=$T570,$V570:$V888=$V570,$W570:$W888=$W570,$R570:$R888=$R570)))"),"")</f>
        <v/>
      </c>
      <c r="AF570" s="18" t="str">
        <f t="shared" si="10"/>
        <v/>
      </c>
      <c r="AG570" s="18"/>
      <c r="AH570" s="18" t="str">
        <f t="shared" si="12"/>
        <v/>
      </c>
    </row>
    <row r="571">
      <c r="A571" s="29"/>
      <c r="B571" s="29"/>
      <c r="C571" s="29"/>
      <c r="D571" s="37"/>
      <c r="E571" s="29"/>
      <c r="F571" s="32"/>
      <c r="G571" s="32"/>
      <c r="H571" s="38"/>
      <c r="I571" s="32"/>
      <c r="J571" s="38"/>
      <c r="K571" s="32"/>
      <c r="L571" s="31"/>
      <c r="M571" s="38"/>
      <c r="N571" s="31"/>
      <c r="O571" s="18" t="str">
        <f t="shared" si="2"/>
        <v/>
      </c>
      <c r="P571" s="18" t="str">
        <f t="shared" si="3"/>
        <v/>
      </c>
      <c r="Q571" s="18" t="str">
        <f t="array" ref="Q571">if($F571="","",if($F571&lt;&gt;$F570,VLOOKUP($F571,{Index_Team!$A$2:$A$33,Index_Team!$D$2:$D$33},2,FALSE),Q570))</f>
        <v/>
      </c>
      <c r="R571" s="18" t="str">
        <f t="array" ref="R571">if($F571="","",if($F571&lt;&gt;$F570,VLOOKUP($F571,{Index_Team!$A$2:$A$33,Index_Team!$E$2:$E$33},2,FALSE),R570))</f>
        <v/>
      </c>
      <c r="S571" s="18" t="str">
        <f t="shared" ref="S571:T571" si="580">if($F571="","",if($F571&lt;&gt;$F570,0,V570))</f>
        <v/>
      </c>
      <c r="T571" s="18" t="str">
        <f t="shared" si="580"/>
        <v/>
      </c>
      <c r="U571" s="18" t="str">
        <f t="shared" si="5"/>
        <v/>
      </c>
      <c r="V571" s="18" t="str">
        <f t="shared" si="6"/>
        <v/>
      </c>
      <c r="W571" s="18" t="str">
        <f t="shared" si="7"/>
        <v/>
      </c>
      <c r="X571" s="18" t="str">
        <f t="shared" si="8"/>
        <v/>
      </c>
      <c r="Y571" s="18" t="str">
        <f t="shared" si="9"/>
        <v/>
      </c>
      <c r="Z571" s="18" t="str">
        <f>IFERROR(__xludf.DUMMYFUNCTION("if($F571="""","""",count(filter($S$2:$S888,$S$2:$S888=$S571,$T$2:$T888=$T571,$V$2:$V888=$V571,$W$2:$W888=$W571)))"),"")</f>
        <v/>
      </c>
      <c r="AA571" s="18" t="str">
        <f>IFERROR(__xludf.DUMMYFUNCTION("if($F571="""","""",1+Z571-count(filter($S571:$S888,$S571:$S888=$S571,$T571:$T888=$T571,$V571:$V888=$V571,$W571:$W888=$W571)))"),"")</f>
        <v/>
      </c>
      <c r="AB571" s="18" t="str">
        <f>IFERROR(__xludf.DUMMYFUNCTION("if($F571="""","""",count(filter($S$2:$S888,$S$2:$S888=$S571,$T$2:$T888=$T571,$V$2:$V888=$V571,$W$2:$W888=$W571,$Q$2:$Q888=$Q571)))"),"")</f>
        <v/>
      </c>
      <c r="AC571" s="18" t="str">
        <f>IFERROR(__xludf.DUMMYFUNCTION("if($F571="""","""",1+AB571-count(filter($S571:$S888,$S571:$S888=$S571,$T571:$T888=$T571,$V571:$V888=$V571,$W571:$W888=$W571,$Q571:$Q888=$Q571)))"),"")</f>
        <v/>
      </c>
      <c r="AD571" s="18" t="str">
        <f>IFERROR(__xludf.DUMMYFUNCTION("if($F571="""","""",count(filter($S$2:$S888,$S$2:$S888=$S571,$T$2:$T888=$T571,$V$2:$V888=$V571,$W$2:$W888=$W571,$R$2:$R888=$R571)))"),"")</f>
        <v/>
      </c>
      <c r="AE571" s="18" t="str">
        <f>IFERROR(__xludf.DUMMYFUNCTION("if($F571="""","""",1+AD571-count(filter($S571:$S888,$S571:$S888=$S571,$T571:$T888=$T571,$V571:$V888=$V571,$W571:$W888=$W571,$R571:$R888=$R571)))"),"")</f>
        <v/>
      </c>
      <c r="AF571" s="18" t="str">
        <f t="shared" si="10"/>
        <v/>
      </c>
      <c r="AG571" s="18"/>
      <c r="AH571" s="18" t="str">
        <f t="shared" si="12"/>
        <v/>
      </c>
    </row>
    <row r="572">
      <c r="A572" s="29"/>
      <c r="B572" s="29"/>
      <c r="C572" s="29"/>
      <c r="D572" s="37"/>
      <c r="E572" s="29"/>
      <c r="F572" s="32"/>
      <c r="G572" s="32"/>
      <c r="H572" s="38"/>
      <c r="I572" s="32"/>
      <c r="J572" s="38"/>
      <c r="K572" s="32"/>
      <c r="L572" s="31"/>
      <c r="M572" s="38"/>
      <c r="N572" s="31"/>
      <c r="O572" s="18" t="str">
        <f t="shared" si="2"/>
        <v/>
      </c>
      <c r="P572" s="18" t="str">
        <f t="shared" si="3"/>
        <v/>
      </c>
      <c r="Q572" s="18" t="str">
        <f t="array" ref="Q572">if($F572="","",if($F572&lt;&gt;$F571,VLOOKUP($F572,{Index_Team!$A$2:$A$33,Index_Team!$D$2:$D$33},2,FALSE),Q571))</f>
        <v/>
      </c>
      <c r="R572" s="18" t="str">
        <f t="array" ref="R572">if($F572="","",if($F572&lt;&gt;$F571,VLOOKUP($F572,{Index_Team!$A$2:$A$33,Index_Team!$E$2:$E$33},2,FALSE),R571))</f>
        <v/>
      </c>
      <c r="S572" s="18" t="str">
        <f t="shared" ref="S572:T572" si="581">if($F572="","",if($F572&lt;&gt;$F571,0,V571))</f>
        <v/>
      </c>
      <c r="T572" s="18" t="str">
        <f t="shared" si="581"/>
        <v/>
      </c>
      <c r="U572" s="18" t="str">
        <f t="shared" si="5"/>
        <v/>
      </c>
      <c r="V572" s="18" t="str">
        <f t="shared" si="6"/>
        <v/>
      </c>
      <c r="W572" s="18" t="str">
        <f t="shared" si="7"/>
        <v/>
      </c>
      <c r="X572" s="18" t="str">
        <f t="shared" si="8"/>
        <v/>
      </c>
      <c r="Y572" s="18" t="str">
        <f t="shared" si="9"/>
        <v/>
      </c>
      <c r="Z572" s="18" t="str">
        <f>IFERROR(__xludf.DUMMYFUNCTION("if($F572="""","""",count(filter($S$2:$S888,$S$2:$S888=$S572,$T$2:$T888=$T572,$V$2:$V888=$V572,$W$2:$W888=$W572)))"),"")</f>
        <v/>
      </c>
      <c r="AA572" s="18" t="str">
        <f>IFERROR(__xludf.DUMMYFUNCTION("if($F572="""","""",1+Z572-count(filter($S572:$S888,$S572:$S888=$S572,$T572:$T888=$T572,$V572:$V888=$V572,$W572:$W888=$W572)))"),"")</f>
        <v/>
      </c>
      <c r="AB572" s="18" t="str">
        <f>IFERROR(__xludf.DUMMYFUNCTION("if($F572="""","""",count(filter($S$2:$S888,$S$2:$S888=$S572,$T$2:$T888=$T572,$V$2:$V888=$V572,$W$2:$W888=$W572,$Q$2:$Q888=$Q572)))"),"")</f>
        <v/>
      </c>
      <c r="AC572" s="18" t="str">
        <f>IFERROR(__xludf.DUMMYFUNCTION("if($F572="""","""",1+AB572-count(filter($S572:$S888,$S572:$S888=$S572,$T572:$T888=$T572,$V572:$V888=$V572,$W572:$W888=$W572,$Q572:$Q888=$Q572)))"),"")</f>
        <v/>
      </c>
      <c r="AD572" s="18" t="str">
        <f>IFERROR(__xludf.DUMMYFUNCTION("if($F572="""","""",count(filter($S$2:$S888,$S$2:$S888=$S572,$T$2:$T888=$T572,$V$2:$V888=$V572,$W$2:$W888=$W572,$R$2:$R888=$R572)))"),"")</f>
        <v/>
      </c>
      <c r="AE572" s="18" t="str">
        <f>IFERROR(__xludf.DUMMYFUNCTION("if($F572="""","""",1+AD572-count(filter($S572:$S888,$S572:$S888=$S572,$T572:$T888=$T572,$V572:$V888=$V572,$W572:$W888=$W572,$R572:$R888=$R572)))"),"")</f>
        <v/>
      </c>
      <c r="AF572" s="18" t="str">
        <f t="shared" si="10"/>
        <v/>
      </c>
      <c r="AG572" s="18"/>
      <c r="AH572" s="18" t="str">
        <f t="shared" si="12"/>
        <v/>
      </c>
    </row>
    <row r="573">
      <c r="A573" s="29"/>
      <c r="B573" s="29"/>
      <c r="C573" s="29"/>
      <c r="D573" s="37"/>
      <c r="E573" s="29"/>
      <c r="F573" s="32"/>
      <c r="G573" s="32"/>
      <c r="H573" s="38"/>
      <c r="I573" s="32"/>
      <c r="J573" s="38"/>
      <c r="K573" s="32"/>
      <c r="L573" s="31"/>
      <c r="M573" s="38"/>
      <c r="N573" s="31"/>
      <c r="O573" s="18" t="str">
        <f t="shared" si="2"/>
        <v/>
      </c>
      <c r="P573" s="18" t="str">
        <f t="shared" si="3"/>
        <v/>
      </c>
      <c r="Q573" s="18" t="str">
        <f t="array" ref="Q573">if($F573="","",if($F573&lt;&gt;$F572,VLOOKUP($F573,{Index_Team!$A$2:$A$33,Index_Team!$D$2:$D$33},2,FALSE),Q572))</f>
        <v/>
      </c>
      <c r="R573" s="18" t="str">
        <f t="array" ref="R573">if($F573="","",if($F573&lt;&gt;$F572,VLOOKUP($F573,{Index_Team!$A$2:$A$33,Index_Team!$E$2:$E$33},2,FALSE),R572))</f>
        <v/>
      </c>
      <c r="S573" s="18" t="str">
        <f t="shared" ref="S573:T573" si="582">if($F573="","",if($F573&lt;&gt;$F572,0,V572))</f>
        <v/>
      </c>
      <c r="T573" s="18" t="str">
        <f t="shared" si="582"/>
        <v/>
      </c>
      <c r="U573" s="18" t="str">
        <f t="shared" si="5"/>
        <v/>
      </c>
      <c r="V573" s="18" t="str">
        <f t="shared" si="6"/>
        <v/>
      </c>
      <c r="W573" s="18" t="str">
        <f t="shared" si="7"/>
        <v/>
      </c>
      <c r="X573" s="18" t="str">
        <f t="shared" si="8"/>
        <v/>
      </c>
      <c r="Y573" s="18" t="str">
        <f t="shared" si="9"/>
        <v/>
      </c>
      <c r="Z573" s="18" t="str">
        <f>IFERROR(__xludf.DUMMYFUNCTION("if($F573="""","""",count(filter($S$2:$S888,$S$2:$S888=$S573,$T$2:$T888=$T573,$V$2:$V888=$V573,$W$2:$W888=$W573)))"),"")</f>
        <v/>
      </c>
      <c r="AA573" s="18" t="str">
        <f>IFERROR(__xludf.DUMMYFUNCTION("if($F573="""","""",1+Z573-count(filter($S573:$S888,$S573:$S888=$S573,$T573:$T888=$T573,$V573:$V888=$V573,$W573:$W888=$W573)))"),"")</f>
        <v/>
      </c>
      <c r="AB573" s="18" t="str">
        <f>IFERROR(__xludf.DUMMYFUNCTION("if($F573="""","""",count(filter($S$2:$S888,$S$2:$S888=$S573,$T$2:$T888=$T573,$V$2:$V888=$V573,$W$2:$W888=$W573,$Q$2:$Q888=$Q573)))"),"")</f>
        <v/>
      </c>
      <c r="AC573" s="18" t="str">
        <f>IFERROR(__xludf.DUMMYFUNCTION("if($F573="""","""",1+AB573-count(filter($S573:$S888,$S573:$S888=$S573,$T573:$T888=$T573,$V573:$V888=$V573,$W573:$W888=$W573,$Q573:$Q888=$Q573)))"),"")</f>
        <v/>
      </c>
      <c r="AD573" s="18" t="str">
        <f>IFERROR(__xludf.DUMMYFUNCTION("if($F573="""","""",count(filter($S$2:$S888,$S$2:$S888=$S573,$T$2:$T888=$T573,$V$2:$V888=$V573,$W$2:$W888=$W573,$R$2:$R888=$R573)))"),"")</f>
        <v/>
      </c>
      <c r="AE573" s="18" t="str">
        <f>IFERROR(__xludf.DUMMYFUNCTION("if($F573="""","""",1+AD573-count(filter($S573:$S888,$S573:$S888=$S573,$T573:$T888=$T573,$V573:$V888=$V573,$W573:$W888=$W573,$R573:$R888=$R573)))"),"")</f>
        <v/>
      </c>
      <c r="AF573" s="18" t="str">
        <f t="shared" si="10"/>
        <v/>
      </c>
      <c r="AG573" s="18"/>
      <c r="AH573" s="18" t="str">
        <f t="shared" si="12"/>
        <v/>
      </c>
    </row>
    <row r="574">
      <c r="A574" s="29"/>
      <c r="B574" s="29"/>
      <c r="C574" s="29"/>
      <c r="D574" s="37"/>
      <c r="E574" s="29"/>
      <c r="F574" s="32"/>
      <c r="G574" s="32"/>
      <c r="H574" s="38"/>
      <c r="I574" s="32"/>
      <c r="J574" s="38"/>
      <c r="K574" s="32"/>
      <c r="L574" s="31"/>
      <c r="M574" s="38"/>
      <c r="N574" s="31"/>
      <c r="O574" s="18" t="str">
        <f t="shared" si="2"/>
        <v/>
      </c>
      <c r="P574" s="18" t="str">
        <f t="shared" si="3"/>
        <v/>
      </c>
      <c r="Q574" s="18" t="str">
        <f t="array" ref="Q574">if($F574="","",if($F574&lt;&gt;$F573,VLOOKUP($F574,{Index_Team!$A$2:$A$33,Index_Team!$D$2:$D$33},2,FALSE),Q573))</f>
        <v/>
      </c>
      <c r="R574" s="18" t="str">
        <f t="array" ref="R574">if($F574="","",if($F574&lt;&gt;$F573,VLOOKUP($F574,{Index_Team!$A$2:$A$33,Index_Team!$E$2:$E$33},2,FALSE),R573))</f>
        <v/>
      </c>
      <c r="S574" s="18" t="str">
        <f t="shared" ref="S574:T574" si="583">if($F574="","",if($F574&lt;&gt;$F573,0,V573))</f>
        <v/>
      </c>
      <c r="T574" s="18" t="str">
        <f t="shared" si="583"/>
        <v/>
      </c>
      <c r="U574" s="18" t="str">
        <f t="shared" si="5"/>
        <v/>
      </c>
      <c r="V574" s="18" t="str">
        <f t="shared" si="6"/>
        <v/>
      </c>
      <c r="W574" s="18" t="str">
        <f t="shared" si="7"/>
        <v/>
      </c>
      <c r="X574" s="18" t="str">
        <f t="shared" si="8"/>
        <v/>
      </c>
      <c r="Y574" s="18" t="str">
        <f t="shared" si="9"/>
        <v/>
      </c>
      <c r="Z574" s="18" t="str">
        <f>IFERROR(__xludf.DUMMYFUNCTION("if($F574="""","""",count(filter($S$2:$S888,$S$2:$S888=$S574,$T$2:$T888=$T574,$V$2:$V888=$V574,$W$2:$W888=$W574)))"),"")</f>
        <v/>
      </c>
      <c r="AA574" s="18" t="str">
        <f>IFERROR(__xludf.DUMMYFUNCTION("if($F574="""","""",1+Z574-count(filter($S574:$S888,$S574:$S888=$S574,$T574:$T888=$T574,$V574:$V888=$V574,$W574:$W888=$W574)))"),"")</f>
        <v/>
      </c>
      <c r="AB574" s="18" t="str">
        <f>IFERROR(__xludf.DUMMYFUNCTION("if($F574="""","""",count(filter($S$2:$S888,$S$2:$S888=$S574,$T$2:$T888=$T574,$V$2:$V888=$V574,$W$2:$W888=$W574,$Q$2:$Q888=$Q574)))"),"")</f>
        <v/>
      </c>
      <c r="AC574" s="18" t="str">
        <f>IFERROR(__xludf.DUMMYFUNCTION("if($F574="""","""",1+AB574-count(filter($S574:$S888,$S574:$S888=$S574,$T574:$T888=$T574,$V574:$V888=$V574,$W574:$W888=$W574,$Q574:$Q888=$Q574)))"),"")</f>
        <v/>
      </c>
      <c r="AD574" s="18" t="str">
        <f>IFERROR(__xludf.DUMMYFUNCTION("if($F574="""","""",count(filter($S$2:$S888,$S$2:$S888=$S574,$T$2:$T888=$T574,$V$2:$V888=$V574,$W$2:$W888=$W574,$R$2:$R888=$R574)))"),"")</f>
        <v/>
      </c>
      <c r="AE574" s="18" t="str">
        <f>IFERROR(__xludf.DUMMYFUNCTION("if($F574="""","""",1+AD574-count(filter($S574:$S888,$S574:$S888=$S574,$T574:$T888=$T574,$V574:$V888=$V574,$W574:$W888=$W574,$R574:$R888=$R574)))"),"")</f>
        <v/>
      </c>
      <c r="AF574" s="18" t="str">
        <f t="shared" si="10"/>
        <v/>
      </c>
      <c r="AG574" s="18"/>
      <c r="AH574" s="18" t="str">
        <f t="shared" si="12"/>
        <v/>
      </c>
    </row>
    <row r="575">
      <c r="A575" s="29"/>
      <c r="B575" s="29"/>
      <c r="C575" s="29"/>
      <c r="D575" s="37"/>
      <c r="E575" s="29"/>
      <c r="F575" s="32"/>
      <c r="G575" s="32"/>
      <c r="H575" s="38"/>
      <c r="I575" s="32"/>
      <c r="J575" s="38"/>
      <c r="K575" s="32"/>
      <c r="L575" s="31"/>
      <c r="M575" s="38"/>
      <c r="N575" s="31"/>
      <c r="O575" s="18" t="str">
        <f t="shared" si="2"/>
        <v/>
      </c>
      <c r="P575" s="18" t="str">
        <f t="shared" si="3"/>
        <v/>
      </c>
      <c r="Q575" s="18" t="str">
        <f t="array" ref="Q575">if($F575="","",if($F575&lt;&gt;$F574,VLOOKUP($F575,{Index_Team!$A$2:$A$33,Index_Team!$D$2:$D$33},2,FALSE),Q574))</f>
        <v/>
      </c>
      <c r="R575" s="18" t="str">
        <f t="array" ref="R575">if($F575="","",if($F575&lt;&gt;$F574,VLOOKUP($F575,{Index_Team!$A$2:$A$33,Index_Team!$E$2:$E$33},2,FALSE),R574))</f>
        <v/>
      </c>
      <c r="S575" s="18" t="str">
        <f t="shared" ref="S575:T575" si="584">if($F575="","",if($F575&lt;&gt;$F574,0,V574))</f>
        <v/>
      </c>
      <c r="T575" s="18" t="str">
        <f t="shared" si="584"/>
        <v/>
      </c>
      <c r="U575" s="18" t="str">
        <f t="shared" si="5"/>
        <v/>
      </c>
      <c r="V575" s="18" t="str">
        <f t="shared" si="6"/>
        <v/>
      </c>
      <c r="W575" s="18" t="str">
        <f t="shared" si="7"/>
        <v/>
      </c>
      <c r="X575" s="18" t="str">
        <f t="shared" si="8"/>
        <v/>
      </c>
      <c r="Y575" s="18" t="str">
        <f t="shared" si="9"/>
        <v/>
      </c>
      <c r="Z575" s="18" t="str">
        <f>IFERROR(__xludf.DUMMYFUNCTION("if($F575="""","""",count(filter($S$2:$S888,$S$2:$S888=$S575,$T$2:$T888=$T575,$V$2:$V888=$V575,$W$2:$W888=$W575)))"),"")</f>
        <v/>
      </c>
      <c r="AA575" s="18" t="str">
        <f>IFERROR(__xludf.DUMMYFUNCTION("if($F575="""","""",1+Z575-count(filter($S575:$S888,$S575:$S888=$S575,$T575:$T888=$T575,$V575:$V888=$V575,$W575:$W888=$W575)))"),"")</f>
        <v/>
      </c>
      <c r="AB575" s="18" t="str">
        <f>IFERROR(__xludf.DUMMYFUNCTION("if($F575="""","""",count(filter($S$2:$S888,$S$2:$S888=$S575,$T$2:$T888=$T575,$V$2:$V888=$V575,$W$2:$W888=$W575,$Q$2:$Q888=$Q575)))"),"")</f>
        <v/>
      </c>
      <c r="AC575" s="18" t="str">
        <f>IFERROR(__xludf.DUMMYFUNCTION("if($F575="""","""",1+AB575-count(filter($S575:$S888,$S575:$S888=$S575,$T575:$T888=$T575,$V575:$V888=$V575,$W575:$W888=$W575,$Q575:$Q888=$Q575)))"),"")</f>
        <v/>
      </c>
      <c r="AD575" s="18" t="str">
        <f>IFERROR(__xludf.DUMMYFUNCTION("if($F575="""","""",count(filter($S$2:$S888,$S$2:$S888=$S575,$T$2:$T888=$T575,$V$2:$V888=$V575,$W$2:$W888=$W575,$R$2:$R888=$R575)))"),"")</f>
        <v/>
      </c>
      <c r="AE575" s="18" t="str">
        <f>IFERROR(__xludf.DUMMYFUNCTION("if($F575="""","""",1+AD575-count(filter($S575:$S888,$S575:$S888=$S575,$T575:$T888=$T575,$V575:$V888=$V575,$W575:$W888=$W575,$R575:$R888=$R575)))"),"")</f>
        <v/>
      </c>
      <c r="AF575" s="18" t="str">
        <f t="shared" si="10"/>
        <v/>
      </c>
      <c r="AG575" s="18"/>
      <c r="AH575" s="18" t="str">
        <f t="shared" si="12"/>
        <v/>
      </c>
    </row>
    <row r="576">
      <c r="A576" s="29"/>
      <c r="B576" s="29"/>
      <c r="C576" s="29"/>
      <c r="D576" s="37"/>
      <c r="E576" s="29"/>
      <c r="F576" s="32"/>
      <c r="G576" s="32"/>
      <c r="H576" s="38"/>
      <c r="I576" s="32"/>
      <c r="J576" s="38"/>
      <c r="K576" s="32"/>
      <c r="L576" s="31"/>
      <c r="M576" s="38"/>
      <c r="N576" s="31"/>
      <c r="O576" s="18" t="str">
        <f t="shared" si="2"/>
        <v/>
      </c>
      <c r="P576" s="18" t="str">
        <f t="shared" si="3"/>
        <v/>
      </c>
      <c r="Q576" s="18" t="str">
        <f t="array" ref="Q576">if($F576="","",if($F576&lt;&gt;$F575,VLOOKUP($F576,{Index_Team!$A$2:$A$33,Index_Team!$D$2:$D$33},2,FALSE),Q575))</f>
        <v/>
      </c>
      <c r="R576" s="18" t="str">
        <f t="array" ref="R576">if($F576="","",if($F576&lt;&gt;$F575,VLOOKUP($F576,{Index_Team!$A$2:$A$33,Index_Team!$E$2:$E$33},2,FALSE),R575))</f>
        <v/>
      </c>
      <c r="S576" s="18" t="str">
        <f t="shared" ref="S576:T576" si="585">if($F576="","",if($F576&lt;&gt;$F575,0,V575))</f>
        <v/>
      </c>
      <c r="T576" s="18" t="str">
        <f t="shared" si="585"/>
        <v/>
      </c>
      <c r="U576" s="18" t="str">
        <f t="shared" si="5"/>
        <v/>
      </c>
      <c r="V576" s="18" t="str">
        <f t="shared" si="6"/>
        <v/>
      </c>
      <c r="W576" s="18" t="str">
        <f t="shared" si="7"/>
        <v/>
      </c>
      <c r="X576" s="18" t="str">
        <f t="shared" si="8"/>
        <v/>
      </c>
      <c r="Y576" s="18" t="str">
        <f t="shared" si="9"/>
        <v/>
      </c>
      <c r="Z576" s="18" t="str">
        <f>IFERROR(__xludf.DUMMYFUNCTION("if($F576="""","""",count(filter($S$2:$S888,$S$2:$S888=$S576,$T$2:$T888=$T576,$V$2:$V888=$V576,$W$2:$W888=$W576)))"),"")</f>
        <v/>
      </c>
      <c r="AA576" s="18" t="str">
        <f>IFERROR(__xludf.DUMMYFUNCTION("if($F576="""","""",1+Z576-count(filter($S576:$S888,$S576:$S888=$S576,$T576:$T888=$T576,$V576:$V888=$V576,$W576:$W888=$W576)))"),"")</f>
        <v/>
      </c>
      <c r="AB576" s="18" t="str">
        <f>IFERROR(__xludf.DUMMYFUNCTION("if($F576="""","""",count(filter($S$2:$S888,$S$2:$S888=$S576,$T$2:$T888=$T576,$V$2:$V888=$V576,$W$2:$W888=$W576,$Q$2:$Q888=$Q576)))"),"")</f>
        <v/>
      </c>
      <c r="AC576" s="18" t="str">
        <f>IFERROR(__xludf.DUMMYFUNCTION("if($F576="""","""",1+AB576-count(filter($S576:$S888,$S576:$S888=$S576,$T576:$T888=$T576,$V576:$V888=$V576,$W576:$W888=$W576,$Q576:$Q888=$Q576)))"),"")</f>
        <v/>
      </c>
      <c r="AD576" s="18" t="str">
        <f>IFERROR(__xludf.DUMMYFUNCTION("if($F576="""","""",count(filter($S$2:$S888,$S$2:$S888=$S576,$T$2:$T888=$T576,$V$2:$V888=$V576,$W$2:$W888=$W576,$R$2:$R888=$R576)))"),"")</f>
        <v/>
      </c>
      <c r="AE576" s="18" t="str">
        <f>IFERROR(__xludf.DUMMYFUNCTION("if($F576="""","""",1+AD576-count(filter($S576:$S888,$S576:$S888=$S576,$T576:$T888=$T576,$V576:$V888=$V576,$W576:$W888=$W576,$R576:$R888=$R576)))"),"")</f>
        <v/>
      </c>
      <c r="AF576" s="18" t="str">
        <f t="shared" si="10"/>
        <v/>
      </c>
      <c r="AG576" s="18"/>
      <c r="AH576" s="18" t="str">
        <f t="shared" si="12"/>
        <v/>
      </c>
    </row>
    <row r="577">
      <c r="A577" s="29"/>
      <c r="B577" s="29"/>
      <c r="C577" s="29"/>
      <c r="D577" s="37"/>
      <c r="E577" s="29"/>
      <c r="F577" s="32"/>
      <c r="G577" s="32"/>
      <c r="H577" s="38"/>
      <c r="I577" s="32"/>
      <c r="J577" s="38"/>
      <c r="K577" s="32"/>
      <c r="L577" s="31"/>
      <c r="M577" s="38"/>
      <c r="N577" s="31"/>
      <c r="O577" s="18" t="str">
        <f t="shared" si="2"/>
        <v/>
      </c>
      <c r="P577" s="18" t="str">
        <f t="shared" si="3"/>
        <v/>
      </c>
      <c r="Q577" s="18" t="str">
        <f t="array" ref="Q577">if($F577="","",if($F577&lt;&gt;$F576,VLOOKUP($F577,{Index_Team!$A$2:$A$33,Index_Team!$D$2:$D$33},2,FALSE),Q576))</f>
        <v/>
      </c>
      <c r="R577" s="18" t="str">
        <f t="array" ref="R577">if($F577="","",if($F577&lt;&gt;$F576,VLOOKUP($F577,{Index_Team!$A$2:$A$33,Index_Team!$E$2:$E$33},2,FALSE),R576))</f>
        <v/>
      </c>
      <c r="S577" s="18" t="str">
        <f t="shared" ref="S577:T577" si="586">if($F577="","",if($F577&lt;&gt;$F576,0,V576))</f>
        <v/>
      </c>
      <c r="T577" s="18" t="str">
        <f t="shared" si="586"/>
        <v/>
      </c>
      <c r="U577" s="18" t="str">
        <f t="shared" si="5"/>
        <v/>
      </c>
      <c r="V577" s="18" t="str">
        <f t="shared" si="6"/>
        <v/>
      </c>
      <c r="W577" s="18" t="str">
        <f t="shared" si="7"/>
        <v/>
      </c>
      <c r="X577" s="18" t="str">
        <f t="shared" si="8"/>
        <v/>
      </c>
      <c r="Y577" s="18" t="str">
        <f t="shared" si="9"/>
        <v/>
      </c>
      <c r="Z577" s="18" t="str">
        <f>IFERROR(__xludf.DUMMYFUNCTION("if($F577="""","""",count(filter($S$2:$S888,$S$2:$S888=$S577,$T$2:$T888=$T577,$V$2:$V888=$V577,$W$2:$W888=$W577)))"),"")</f>
        <v/>
      </c>
      <c r="AA577" s="18" t="str">
        <f>IFERROR(__xludf.DUMMYFUNCTION("if($F577="""","""",1+Z577-count(filter($S577:$S888,$S577:$S888=$S577,$T577:$T888=$T577,$V577:$V888=$V577,$W577:$W888=$W577)))"),"")</f>
        <v/>
      </c>
      <c r="AB577" s="18" t="str">
        <f>IFERROR(__xludf.DUMMYFUNCTION("if($F577="""","""",count(filter($S$2:$S888,$S$2:$S888=$S577,$T$2:$T888=$T577,$V$2:$V888=$V577,$W$2:$W888=$W577,$Q$2:$Q888=$Q577)))"),"")</f>
        <v/>
      </c>
      <c r="AC577" s="18" t="str">
        <f>IFERROR(__xludf.DUMMYFUNCTION("if($F577="""","""",1+AB577-count(filter($S577:$S888,$S577:$S888=$S577,$T577:$T888=$T577,$V577:$V888=$V577,$W577:$W888=$W577,$Q577:$Q888=$Q577)))"),"")</f>
        <v/>
      </c>
      <c r="AD577" s="18" t="str">
        <f>IFERROR(__xludf.DUMMYFUNCTION("if($F577="""","""",count(filter($S$2:$S888,$S$2:$S888=$S577,$T$2:$T888=$T577,$V$2:$V888=$V577,$W$2:$W888=$W577,$R$2:$R888=$R577)))"),"")</f>
        <v/>
      </c>
      <c r="AE577" s="18" t="str">
        <f>IFERROR(__xludf.DUMMYFUNCTION("if($F577="""","""",1+AD577-count(filter($S577:$S888,$S577:$S888=$S577,$T577:$T888=$T577,$V577:$V888=$V577,$W577:$W888=$W577,$R577:$R888=$R577)))"),"")</f>
        <v/>
      </c>
      <c r="AF577" s="18" t="str">
        <f t="shared" si="10"/>
        <v/>
      </c>
      <c r="AG577" s="18"/>
      <c r="AH577" s="18" t="str">
        <f t="shared" si="12"/>
        <v/>
      </c>
    </row>
    <row r="578">
      <c r="A578" s="29"/>
      <c r="B578" s="29"/>
      <c r="C578" s="29"/>
      <c r="D578" s="37"/>
      <c r="E578" s="29"/>
      <c r="F578" s="32"/>
      <c r="G578" s="32"/>
      <c r="H578" s="38"/>
      <c r="I578" s="32"/>
      <c r="J578" s="38"/>
      <c r="K578" s="32"/>
      <c r="L578" s="31"/>
      <c r="M578" s="38"/>
      <c r="N578" s="31"/>
      <c r="O578" s="18" t="str">
        <f t="shared" si="2"/>
        <v/>
      </c>
      <c r="P578" s="18" t="str">
        <f t="shared" si="3"/>
        <v/>
      </c>
      <c r="Q578" s="18" t="str">
        <f t="array" ref="Q578">if($F578="","",if($F578&lt;&gt;$F577,VLOOKUP($F578,{Index_Team!$A$2:$A$33,Index_Team!$D$2:$D$33},2,FALSE),Q577))</f>
        <v/>
      </c>
      <c r="R578" s="18" t="str">
        <f t="array" ref="R578">if($F578="","",if($F578&lt;&gt;$F577,VLOOKUP($F578,{Index_Team!$A$2:$A$33,Index_Team!$E$2:$E$33},2,FALSE),R577))</f>
        <v/>
      </c>
      <c r="S578" s="18" t="str">
        <f t="shared" ref="S578:T578" si="587">if($F578="","",if($F578&lt;&gt;$F577,0,V577))</f>
        <v/>
      </c>
      <c r="T578" s="18" t="str">
        <f t="shared" si="587"/>
        <v/>
      </c>
      <c r="U578" s="18" t="str">
        <f t="shared" si="5"/>
        <v/>
      </c>
      <c r="V578" s="18" t="str">
        <f t="shared" si="6"/>
        <v/>
      </c>
      <c r="W578" s="18" t="str">
        <f t="shared" si="7"/>
        <v/>
      </c>
      <c r="X578" s="18" t="str">
        <f t="shared" si="8"/>
        <v/>
      </c>
      <c r="Y578" s="18" t="str">
        <f t="shared" si="9"/>
        <v/>
      </c>
      <c r="Z578" s="18" t="str">
        <f>IFERROR(__xludf.DUMMYFUNCTION("if($F578="""","""",count(filter($S$2:$S888,$S$2:$S888=$S578,$T$2:$T888=$T578,$V$2:$V888=$V578,$W$2:$W888=$W578)))"),"")</f>
        <v/>
      </c>
      <c r="AA578" s="18" t="str">
        <f>IFERROR(__xludf.DUMMYFUNCTION("if($F578="""","""",1+Z578-count(filter($S578:$S888,$S578:$S888=$S578,$T578:$T888=$T578,$V578:$V888=$V578,$W578:$W888=$W578)))"),"")</f>
        <v/>
      </c>
      <c r="AB578" s="18" t="str">
        <f>IFERROR(__xludf.DUMMYFUNCTION("if($F578="""","""",count(filter($S$2:$S888,$S$2:$S888=$S578,$T$2:$T888=$T578,$V$2:$V888=$V578,$W$2:$W888=$W578,$Q$2:$Q888=$Q578)))"),"")</f>
        <v/>
      </c>
      <c r="AC578" s="18" t="str">
        <f>IFERROR(__xludf.DUMMYFUNCTION("if($F578="""","""",1+AB578-count(filter($S578:$S888,$S578:$S888=$S578,$T578:$T888=$T578,$V578:$V888=$V578,$W578:$W888=$W578,$Q578:$Q888=$Q578)))"),"")</f>
        <v/>
      </c>
      <c r="AD578" s="18" t="str">
        <f>IFERROR(__xludf.DUMMYFUNCTION("if($F578="""","""",count(filter($S$2:$S888,$S$2:$S888=$S578,$T$2:$T888=$T578,$V$2:$V888=$V578,$W$2:$W888=$W578,$R$2:$R888=$R578)))"),"")</f>
        <v/>
      </c>
      <c r="AE578" s="18" t="str">
        <f>IFERROR(__xludf.DUMMYFUNCTION("if($F578="""","""",1+AD578-count(filter($S578:$S888,$S578:$S888=$S578,$T578:$T888=$T578,$V578:$V888=$V578,$W578:$W888=$W578,$R578:$R888=$R578)))"),"")</f>
        <v/>
      </c>
      <c r="AF578" s="18" t="str">
        <f t="shared" si="10"/>
        <v/>
      </c>
      <c r="AG578" s="18"/>
      <c r="AH578" s="18" t="str">
        <f t="shared" si="12"/>
        <v/>
      </c>
    </row>
    <row r="579">
      <c r="A579" s="29"/>
      <c r="B579" s="29"/>
      <c r="C579" s="29"/>
      <c r="D579" s="37"/>
      <c r="E579" s="29"/>
      <c r="F579" s="32"/>
      <c r="G579" s="32"/>
      <c r="H579" s="38"/>
      <c r="I579" s="32"/>
      <c r="J579" s="38"/>
      <c r="K579" s="32"/>
      <c r="L579" s="31"/>
      <c r="M579" s="38"/>
      <c r="N579" s="31"/>
      <c r="O579" s="18" t="str">
        <f t="shared" si="2"/>
        <v/>
      </c>
      <c r="P579" s="18" t="str">
        <f t="shared" si="3"/>
        <v/>
      </c>
      <c r="Q579" s="18" t="str">
        <f t="array" ref="Q579">if($F579="","",if($F579&lt;&gt;$F578,VLOOKUP($F579,{Index_Team!$A$2:$A$33,Index_Team!$D$2:$D$33},2,FALSE),Q578))</f>
        <v/>
      </c>
      <c r="R579" s="18" t="str">
        <f t="array" ref="R579">if($F579="","",if($F579&lt;&gt;$F578,VLOOKUP($F579,{Index_Team!$A$2:$A$33,Index_Team!$E$2:$E$33},2,FALSE),R578))</f>
        <v/>
      </c>
      <c r="S579" s="18" t="str">
        <f t="shared" ref="S579:T579" si="588">if($F579="","",if($F579&lt;&gt;$F578,0,V578))</f>
        <v/>
      </c>
      <c r="T579" s="18" t="str">
        <f t="shared" si="588"/>
        <v/>
      </c>
      <c r="U579" s="18" t="str">
        <f t="shared" si="5"/>
        <v/>
      </c>
      <c r="V579" s="18" t="str">
        <f t="shared" si="6"/>
        <v/>
      </c>
      <c r="W579" s="18" t="str">
        <f t="shared" si="7"/>
        <v/>
      </c>
      <c r="X579" s="18" t="str">
        <f t="shared" si="8"/>
        <v/>
      </c>
      <c r="Y579" s="18" t="str">
        <f t="shared" si="9"/>
        <v/>
      </c>
      <c r="Z579" s="18" t="str">
        <f>IFERROR(__xludf.DUMMYFUNCTION("if($F579="""","""",count(filter($S$2:$S888,$S$2:$S888=$S579,$T$2:$T888=$T579,$V$2:$V888=$V579,$W$2:$W888=$W579)))"),"")</f>
        <v/>
      </c>
      <c r="AA579" s="18" t="str">
        <f>IFERROR(__xludf.DUMMYFUNCTION("if($F579="""","""",1+Z579-count(filter($S579:$S888,$S579:$S888=$S579,$T579:$T888=$T579,$V579:$V888=$V579,$W579:$W888=$W579)))"),"")</f>
        <v/>
      </c>
      <c r="AB579" s="18" t="str">
        <f>IFERROR(__xludf.DUMMYFUNCTION("if($F579="""","""",count(filter($S$2:$S888,$S$2:$S888=$S579,$T$2:$T888=$T579,$V$2:$V888=$V579,$W$2:$W888=$W579,$Q$2:$Q888=$Q579)))"),"")</f>
        <v/>
      </c>
      <c r="AC579" s="18" t="str">
        <f>IFERROR(__xludf.DUMMYFUNCTION("if($F579="""","""",1+AB579-count(filter($S579:$S888,$S579:$S888=$S579,$T579:$T888=$T579,$V579:$V888=$V579,$W579:$W888=$W579,$Q579:$Q888=$Q579)))"),"")</f>
        <v/>
      </c>
      <c r="AD579" s="18" t="str">
        <f>IFERROR(__xludf.DUMMYFUNCTION("if($F579="""","""",count(filter($S$2:$S888,$S$2:$S888=$S579,$T$2:$T888=$T579,$V$2:$V888=$V579,$W$2:$W888=$W579,$R$2:$R888=$R579)))"),"")</f>
        <v/>
      </c>
      <c r="AE579" s="18" t="str">
        <f>IFERROR(__xludf.DUMMYFUNCTION("if($F579="""","""",1+AD579-count(filter($S579:$S888,$S579:$S888=$S579,$T579:$T888=$T579,$V579:$V888=$V579,$W579:$W888=$W579,$R579:$R888=$R579)))"),"")</f>
        <v/>
      </c>
      <c r="AF579" s="18" t="str">
        <f t="shared" si="10"/>
        <v/>
      </c>
      <c r="AG579" s="18"/>
      <c r="AH579" s="18" t="str">
        <f t="shared" si="12"/>
        <v/>
      </c>
    </row>
    <row r="580">
      <c r="A580" s="29"/>
      <c r="B580" s="29"/>
      <c r="C580" s="29"/>
      <c r="D580" s="37"/>
      <c r="E580" s="29"/>
      <c r="F580" s="32"/>
      <c r="G580" s="32"/>
      <c r="H580" s="38"/>
      <c r="I580" s="32"/>
      <c r="J580" s="38"/>
      <c r="K580" s="32"/>
      <c r="L580" s="31"/>
      <c r="M580" s="38"/>
      <c r="N580" s="31"/>
      <c r="O580" s="18" t="str">
        <f t="shared" si="2"/>
        <v/>
      </c>
      <c r="P580" s="18" t="str">
        <f t="shared" si="3"/>
        <v/>
      </c>
      <c r="Q580" s="18" t="str">
        <f t="array" ref="Q580">if($F580="","",if($F580&lt;&gt;$F579,VLOOKUP($F580,{Index_Team!$A$2:$A$33,Index_Team!$D$2:$D$33},2,FALSE),Q579))</f>
        <v/>
      </c>
      <c r="R580" s="18" t="str">
        <f t="array" ref="R580">if($F580="","",if($F580&lt;&gt;$F579,VLOOKUP($F580,{Index_Team!$A$2:$A$33,Index_Team!$E$2:$E$33},2,FALSE),R579))</f>
        <v/>
      </c>
      <c r="S580" s="18" t="str">
        <f t="shared" ref="S580:T580" si="589">if($F580="","",if($F580&lt;&gt;$F579,0,V579))</f>
        <v/>
      </c>
      <c r="T580" s="18" t="str">
        <f t="shared" si="589"/>
        <v/>
      </c>
      <c r="U580" s="18" t="str">
        <f t="shared" si="5"/>
        <v/>
      </c>
      <c r="V580" s="18" t="str">
        <f t="shared" si="6"/>
        <v/>
      </c>
      <c r="W580" s="18" t="str">
        <f t="shared" si="7"/>
        <v/>
      </c>
      <c r="X580" s="18" t="str">
        <f t="shared" si="8"/>
        <v/>
      </c>
      <c r="Y580" s="18" t="str">
        <f t="shared" si="9"/>
        <v/>
      </c>
      <c r="Z580" s="18" t="str">
        <f>IFERROR(__xludf.DUMMYFUNCTION("if($F580="""","""",count(filter($S$2:$S888,$S$2:$S888=$S580,$T$2:$T888=$T580,$V$2:$V888=$V580,$W$2:$W888=$W580)))"),"")</f>
        <v/>
      </c>
      <c r="AA580" s="18" t="str">
        <f>IFERROR(__xludf.DUMMYFUNCTION("if($F580="""","""",1+Z580-count(filter($S580:$S888,$S580:$S888=$S580,$T580:$T888=$T580,$V580:$V888=$V580,$W580:$W888=$W580)))"),"")</f>
        <v/>
      </c>
      <c r="AB580" s="18" t="str">
        <f>IFERROR(__xludf.DUMMYFUNCTION("if($F580="""","""",count(filter($S$2:$S888,$S$2:$S888=$S580,$T$2:$T888=$T580,$V$2:$V888=$V580,$W$2:$W888=$W580,$Q$2:$Q888=$Q580)))"),"")</f>
        <v/>
      </c>
      <c r="AC580" s="18" t="str">
        <f>IFERROR(__xludf.DUMMYFUNCTION("if($F580="""","""",1+AB580-count(filter($S580:$S888,$S580:$S888=$S580,$T580:$T888=$T580,$V580:$V888=$V580,$W580:$W888=$W580,$Q580:$Q888=$Q580)))"),"")</f>
        <v/>
      </c>
      <c r="AD580" s="18" t="str">
        <f>IFERROR(__xludf.DUMMYFUNCTION("if($F580="""","""",count(filter($S$2:$S888,$S$2:$S888=$S580,$T$2:$T888=$T580,$V$2:$V888=$V580,$W$2:$W888=$W580,$R$2:$R888=$R580)))"),"")</f>
        <v/>
      </c>
      <c r="AE580" s="18" t="str">
        <f>IFERROR(__xludf.DUMMYFUNCTION("if($F580="""","""",1+AD580-count(filter($S580:$S888,$S580:$S888=$S580,$T580:$T888=$T580,$V580:$V888=$V580,$W580:$W888=$W580,$R580:$R888=$R580)))"),"")</f>
        <v/>
      </c>
      <c r="AF580" s="18" t="str">
        <f t="shared" si="10"/>
        <v/>
      </c>
      <c r="AG580" s="18"/>
      <c r="AH580" s="18" t="str">
        <f t="shared" si="12"/>
        <v/>
      </c>
    </row>
    <row r="581">
      <c r="A581" s="29"/>
      <c r="B581" s="29"/>
      <c r="C581" s="29"/>
      <c r="D581" s="37"/>
      <c r="E581" s="29"/>
      <c r="F581" s="32"/>
      <c r="G581" s="32"/>
      <c r="H581" s="38"/>
      <c r="I581" s="32"/>
      <c r="J581" s="38"/>
      <c r="K581" s="32"/>
      <c r="L581" s="31"/>
      <c r="M581" s="38"/>
      <c r="N581" s="31"/>
      <c r="O581" s="18" t="str">
        <f t="shared" si="2"/>
        <v/>
      </c>
      <c r="P581" s="18" t="str">
        <f t="shared" si="3"/>
        <v/>
      </c>
      <c r="Q581" s="18" t="str">
        <f t="array" ref="Q581">if($F581="","",if($F581&lt;&gt;$F580,VLOOKUP($F581,{Index_Team!$A$2:$A$33,Index_Team!$D$2:$D$33},2,FALSE),Q580))</f>
        <v/>
      </c>
      <c r="R581" s="18" t="str">
        <f t="array" ref="R581">if($F581="","",if($F581&lt;&gt;$F580,VLOOKUP($F581,{Index_Team!$A$2:$A$33,Index_Team!$E$2:$E$33},2,FALSE),R580))</f>
        <v/>
      </c>
      <c r="S581" s="18" t="str">
        <f t="shared" ref="S581:T581" si="590">if($F581="","",if($F581&lt;&gt;$F580,0,V580))</f>
        <v/>
      </c>
      <c r="T581" s="18" t="str">
        <f t="shared" si="590"/>
        <v/>
      </c>
      <c r="U581" s="18" t="str">
        <f t="shared" si="5"/>
        <v/>
      </c>
      <c r="V581" s="18" t="str">
        <f t="shared" si="6"/>
        <v/>
      </c>
      <c r="W581" s="18" t="str">
        <f t="shared" si="7"/>
        <v/>
      </c>
      <c r="X581" s="18" t="str">
        <f t="shared" si="8"/>
        <v/>
      </c>
      <c r="Y581" s="18" t="str">
        <f t="shared" si="9"/>
        <v/>
      </c>
      <c r="Z581" s="18" t="str">
        <f>IFERROR(__xludf.DUMMYFUNCTION("if($F581="""","""",count(filter($S$2:$S888,$S$2:$S888=$S581,$T$2:$T888=$T581,$V$2:$V888=$V581,$W$2:$W888=$W581)))"),"")</f>
        <v/>
      </c>
      <c r="AA581" s="18" t="str">
        <f>IFERROR(__xludf.DUMMYFUNCTION("if($F581="""","""",1+Z581-count(filter($S581:$S888,$S581:$S888=$S581,$T581:$T888=$T581,$V581:$V888=$V581,$W581:$W888=$W581)))"),"")</f>
        <v/>
      </c>
      <c r="AB581" s="18" t="str">
        <f>IFERROR(__xludf.DUMMYFUNCTION("if($F581="""","""",count(filter($S$2:$S888,$S$2:$S888=$S581,$T$2:$T888=$T581,$V$2:$V888=$V581,$W$2:$W888=$W581,$Q$2:$Q888=$Q581)))"),"")</f>
        <v/>
      </c>
      <c r="AC581" s="18" t="str">
        <f>IFERROR(__xludf.DUMMYFUNCTION("if($F581="""","""",1+AB581-count(filter($S581:$S888,$S581:$S888=$S581,$T581:$T888=$T581,$V581:$V888=$V581,$W581:$W888=$W581,$Q581:$Q888=$Q581)))"),"")</f>
        <v/>
      </c>
      <c r="AD581" s="18" t="str">
        <f>IFERROR(__xludf.DUMMYFUNCTION("if($F581="""","""",count(filter($S$2:$S888,$S$2:$S888=$S581,$T$2:$T888=$T581,$V$2:$V888=$V581,$W$2:$W888=$W581,$R$2:$R888=$R581)))"),"")</f>
        <v/>
      </c>
      <c r="AE581" s="18" t="str">
        <f>IFERROR(__xludf.DUMMYFUNCTION("if($F581="""","""",1+AD581-count(filter($S581:$S888,$S581:$S888=$S581,$T581:$T888=$T581,$V581:$V888=$V581,$W581:$W888=$W581,$R581:$R888=$R581)))"),"")</f>
        <v/>
      </c>
      <c r="AF581" s="18" t="str">
        <f t="shared" si="10"/>
        <v/>
      </c>
      <c r="AG581" s="18"/>
      <c r="AH581" s="18" t="str">
        <f t="shared" si="12"/>
        <v/>
      </c>
    </row>
    <row r="582">
      <c r="A582" s="29"/>
      <c r="B582" s="29"/>
      <c r="C582" s="29"/>
      <c r="D582" s="37"/>
      <c r="E582" s="29"/>
      <c r="F582" s="32"/>
      <c r="G582" s="32"/>
      <c r="H582" s="38"/>
      <c r="I582" s="32"/>
      <c r="J582" s="38"/>
      <c r="K582" s="32"/>
      <c r="L582" s="31"/>
      <c r="M582" s="38"/>
      <c r="N582" s="31"/>
      <c r="O582" s="18" t="str">
        <f t="shared" si="2"/>
        <v/>
      </c>
      <c r="P582" s="18" t="str">
        <f t="shared" si="3"/>
        <v/>
      </c>
      <c r="Q582" s="18" t="str">
        <f t="array" ref="Q582">if($F582="","",if($F582&lt;&gt;$F581,VLOOKUP($F582,{Index_Team!$A$2:$A$33,Index_Team!$D$2:$D$33},2,FALSE),Q581))</f>
        <v/>
      </c>
      <c r="R582" s="18" t="str">
        <f t="array" ref="R582">if($F582="","",if($F582&lt;&gt;$F581,VLOOKUP($F582,{Index_Team!$A$2:$A$33,Index_Team!$E$2:$E$33},2,FALSE),R581))</f>
        <v/>
      </c>
      <c r="S582" s="18" t="str">
        <f t="shared" ref="S582:T582" si="591">if($F582="","",if($F582&lt;&gt;$F581,0,V581))</f>
        <v/>
      </c>
      <c r="T582" s="18" t="str">
        <f t="shared" si="591"/>
        <v/>
      </c>
      <c r="U582" s="18" t="str">
        <f t="shared" si="5"/>
        <v/>
      </c>
      <c r="V582" s="18" t="str">
        <f t="shared" si="6"/>
        <v/>
      </c>
      <c r="W582" s="18" t="str">
        <f t="shared" si="7"/>
        <v/>
      </c>
      <c r="X582" s="18" t="str">
        <f t="shared" si="8"/>
        <v/>
      </c>
      <c r="Y582" s="18" t="str">
        <f t="shared" si="9"/>
        <v/>
      </c>
      <c r="Z582" s="18" t="str">
        <f>IFERROR(__xludf.DUMMYFUNCTION("if($F582="""","""",count(filter($S$2:$S888,$S$2:$S888=$S582,$T$2:$T888=$T582,$V$2:$V888=$V582,$W$2:$W888=$W582)))"),"")</f>
        <v/>
      </c>
      <c r="AA582" s="18" t="str">
        <f>IFERROR(__xludf.DUMMYFUNCTION("if($F582="""","""",1+Z582-count(filter($S582:$S888,$S582:$S888=$S582,$T582:$T888=$T582,$V582:$V888=$V582,$W582:$W888=$W582)))"),"")</f>
        <v/>
      </c>
      <c r="AB582" s="18" t="str">
        <f>IFERROR(__xludf.DUMMYFUNCTION("if($F582="""","""",count(filter($S$2:$S888,$S$2:$S888=$S582,$T$2:$T888=$T582,$V$2:$V888=$V582,$W$2:$W888=$W582,$Q$2:$Q888=$Q582)))"),"")</f>
        <v/>
      </c>
      <c r="AC582" s="18" t="str">
        <f>IFERROR(__xludf.DUMMYFUNCTION("if($F582="""","""",1+AB582-count(filter($S582:$S888,$S582:$S888=$S582,$T582:$T888=$T582,$V582:$V888=$V582,$W582:$W888=$W582,$Q582:$Q888=$Q582)))"),"")</f>
        <v/>
      </c>
      <c r="AD582" s="18" t="str">
        <f>IFERROR(__xludf.DUMMYFUNCTION("if($F582="""","""",count(filter($S$2:$S888,$S$2:$S888=$S582,$T$2:$T888=$T582,$V$2:$V888=$V582,$W$2:$W888=$W582,$R$2:$R888=$R582)))"),"")</f>
        <v/>
      </c>
      <c r="AE582" s="18" t="str">
        <f>IFERROR(__xludf.DUMMYFUNCTION("if($F582="""","""",1+AD582-count(filter($S582:$S888,$S582:$S888=$S582,$T582:$T888=$T582,$V582:$V888=$V582,$W582:$W888=$W582,$R582:$R888=$R582)))"),"")</f>
        <v/>
      </c>
      <c r="AF582" s="18" t="str">
        <f t="shared" si="10"/>
        <v/>
      </c>
      <c r="AG582" s="18"/>
      <c r="AH582" s="18" t="str">
        <f t="shared" si="12"/>
        <v/>
      </c>
    </row>
    <row r="583">
      <c r="A583" s="29"/>
      <c r="B583" s="29"/>
      <c r="C583" s="29"/>
      <c r="D583" s="37"/>
      <c r="E583" s="29"/>
      <c r="F583" s="32"/>
      <c r="G583" s="32"/>
      <c r="H583" s="38"/>
      <c r="I583" s="32"/>
      <c r="J583" s="38"/>
      <c r="K583" s="32"/>
      <c r="L583" s="31"/>
      <c r="M583" s="38"/>
      <c r="N583" s="31"/>
      <c r="O583" s="18" t="str">
        <f t="shared" si="2"/>
        <v/>
      </c>
      <c r="P583" s="18" t="str">
        <f t="shared" si="3"/>
        <v/>
      </c>
      <c r="Q583" s="18" t="str">
        <f t="array" ref="Q583">if($F583="","",if($F583&lt;&gt;$F582,VLOOKUP($F583,{Index_Team!$A$2:$A$33,Index_Team!$D$2:$D$33},2,FALSE),Q582))</f>
        <v/>
      </c>
      <c r="R583" s="18" t="str">
        <f t="array" ref="R583">if($F583="","",if($F583&lt;&gt;$F582,VLOOKUP($F583,{Index_Team!$A$2:$A$33,Index_Team!$E$2:$E$33},2,FALSE),R582))</f>
        <v/>
      </c>
      <c r="S583" s="18" t="str">
        <f t="shared" ref="S583:T583" si="592">if($F583="","",if($F583&lt;&gt;$F582,0,V582))</f>
        <v/>
      </c>
      <c r="T583" s="18" t="str">
        <f t="shared" si="592"/>
        <v/>
      </c>
      <c r="U583" s="18" t="str">
        <f t="shared" si="5"/>
        <v/>
      </c>
      <c r="V583" s="18" t="str">
        <f t="shared" si="6"/>
        <v/>
      </c>
      <c r="W583" s="18" t="str">
        <f t="shared" si="7"/>
        <v/>
      </c>
      <c r="X583" s="18" t="str">
        <f t="shared" si="8"/>
        <v/>
      </c>
      <c r="Y583" s="18" t="str">
        <f t="shared" si="9"/>
        <v/>
      </c>
      <c r="Z583" s="18" t="str">
        <f>IFERROR(__xludf.DUMMYFUNCTION("if($F583="""","""",count(filter($S$2:$S888,$S$2:$S888=$S583,$T$2:$T888=$T583,$V$2:$V888=$V583,$W$2:$W888=$W583)))"),"")</f>
        <v/>
      </c>
      <c r="AA583" s="18" t="str">
        <f>IFERROR(__xludf.DUMMYFUNCTION("if($F583="""","""",1+Z583-count(filter($S583:$S888,$S583:$S888=$S583,$T583:$T888=$T583,$V583:$V888=$V583,$W583:$W888=$W583)))"),"")</f>
        <v/>
      </c>
      <c r="AB583" s="18" t="str">
        <f>IFERROR(__xludf.DUMMYFUNCTION("if($F583="""","""",count(filter($S$2:$S888,$S$2:$S888=$S583,$T$2:$T888=$T583,$V$2:$V888=$V583,$W$2:$W888=$W583,$Q$2:$Q888=$Q583)))"),"")</f>
        <v/>
      </c>
      <c r="AC583" s="18" t="str">
        <f>IFERROR(__xludf.DUMMYFUNCTION("if($F583="""","""",1+AB583-count(filter($S583:$S888,$S583:$S888=$S583,$T583:$T888=$T583,$V583:$V888=$V583,$W583:$W888=$W583,$Q583:$Q888=$Q583)))"),"")</f>
        <v/>
      </c>
      <c r="AD583" s="18" t="str">
        <f>IFERROR(__xludf.DUMMYFUNCTION("if($F583="""","""",count(filter($S$2:$S888,$S$2:$S888=$S583,$T$2:$T888=$T583,$V$2:$V888=$V583,$W$2:$W888=$W583,$R$2:$R888=$R583)))"),"")</f>
        <v/>
      </c>
      <c r="AE583" s="18" t="str">
        <f>IFERROR(__xludf.DUMMYFUNCTION("if($F583="""","""",1+AD583-count(filter($S583:$S888,$S583:$S888=$S583,$T583:$T888=$T583,$V583:$V888=$V583,$W583:$W888=$W583,$R583:$R888=$R583)))"),"")</f>
        <v/>
      </c>
      <c r="AF583" s="18" t="str">
        <f t="shared" si="10"/>
        <v/>
      </c>
      <c r="AG583" s="18"/>
      <c r="AH583" s="18" t="str">
        <f t="shared" si="12"/>
        <v/>
      </c>
    </row>
    <row r="584">
      <c r="A584" s="29"/>
      <c r="B584" s="29"/>
      <c r="C584" s="29"/>
      <c r="D584" s="37"/>
      <c r="E584" s="29"/>
      <c r="F584" s="32"/>
      <c r="G584" s="32"/>
      <c r="H584" s="38"/>
      <c r="I584" s="32"/>
      <c r="J584" s="38"/>
      <c r="K584" s="32"/>
      <c r="L584" s="31"/>
      <c r="M584" s="38"/>
      <c r="N584" s="31"/>
      <c r="O584" s="18" t="str">
        <f t="shared" si="2"/>
        <v/>
      </c>
      <c r="P584" s="18" t="str">
        <f t="shared" si="3"/>
        <v/>
      </c>
      <c r="Q584" s="18" t="str">
        <f t="array" ref="Q584">if($F584="","",if($F584&lt;&gt;$F583,VLOOKUP($F584,{Index_Team!$A$2:$A$33,Index_Team!$D$2:$D$33},2,FALSE),Q583))</f>
        <v/>
      </c>
      <c r="R584" s="18" t="str">
        <f t="array" ref="R584">if($F584="","",if($F584&lt;&gt;$F583,VLOOKUP($F584,{Index_Team!$A$2:$A$33,Index_Team!$E$2:$E$33},2,FALSE),R583))</f>
        <v/>
      </c>
      <c r="S584" s="18" t="str">
        <f t="shared" ref="S584:T584" si="593">if($F584="","",if($F584&lt;&gt;$F583,0,V583))</f>
        <v/>
      </c>
      <c r="T584" s="18" t="str">
        <f t="shared" si="593"/>
        <v/>
      </c>
      <c r="U584" s="18" t="str">
        <f t="shared" si="5"/>
        <v/>
      </c>
      <c r="V584" s="18" t="str">
        <f t="shared" si="6"/>
        <v/>
      </c>
      <c r="W584" s="18" t="str">
        <f t="shared" si="7"/>
        <v/>
      </c>
      <c r="X584" s="18" t="str">
        <f t="shared" si="8"/>
        <v/>
      </c>
      <c r="Y584" s="18" t="str">
        <f t="shared" si="9"/>
        <v/>
      </c>
      <c r="Z584" s="18" t="str">
        <f>IFERROR(__xludf.DUMMYFUNCTION("if($F584="""","""",count(filter($S$2:$S888,$S$2:$S888=$S584,$T$2:$T888=$T584,$V$2:$V888=$V584,$W$2:$W888=$W584)))"),"")</f>
        <v/>
      </c>
      <c r="AA584" s="18" t="str">
        <f>IFERROR(__xludf.DUMMYFUNCTION("if($F584="""","""",1+Z584-count(filter($S584:$S888,$S584:$S888=$S584,$T584:$T888=$T584,$V584:$V888=$V584,$W584:$W888=$W584)))"),"")</f>
        <v/>
      </c>
      <c r="AB584" s="18" t="str">
        <f>IFERROR(__xludf.DUMMYFUNCTION("if($F584="""","""",count(filter($S$2:$S888,$S$2:$S888=$S584,$T$2:$T888=$T584,$V$2:$V888=$V584,$W$2:$W888=$W584,$Q$2:$Q888=$Q584)))"),"")</f>
        <v/>
      </c>
      <c r="AC584" s="18" t="str">
        <f>IFERROR(__xludf.DUMMYFUNCTION("if($F584="""","""",1+AB584-count(filter($S584:$S888,$S584:$S888=$S584,$T584:$T888=$T584,$V584:$V888=$V584,$W584:$W888=$W584,$Q584:$Q888=$Q584)))"),"")</f>
        <v/>
      </c>
      <c r="AD584" s="18" t="str">
        <f>IFERROR(__xludf.DUMMYFUNCTION("if($F584="""","""",count(filter($S$2:$S888,$S$2:$S888=$S584,$T$2:$T888=$T584,$V$2:$V888=$V584,$W$2:$W888=$W584,$R$2:$R888=$R584)))"),"")</f>
        <v/>
      </c>
      <c r="AE584" s="18" t="str">
        <f>IFERROR(__xludf.DUMMYFUNCTION("if($F584="""","""",1+AD584-count(filter($S584:$S888,$S584:$S888=$S584,$T584:$T888=$T584,$V584:$V888=$V584,$W584:$W888=$W584,$R584:$R888=$R584)))"),"")</f>
        <v/>
      </c>
      <c r="AF584" s="18" t="str">
        <f t="shared" si="10"/>
        <v/>
      </c>
      <c r="AG584" s="18"/>
      <c r="AH584" s="18" t="str">
        <f t="shared" si="12"/>
        <v/>
      </c>
    </row>
    <row r="585">
      <c r="A585" s="29"/>
      <c r="B585" s="29"/>
      <c r="C585" s="29"/>
      <c r="D585" s="37"/>
      <c r="E585" s="29"/>
      <c r="F585" s="32"/>
      <c r="G585" s="32"/>
      <c r="H585" s="38"/>
      <c r="I585" s="32"/>
      <c r="J585" s="38"/>
      <c r="K585" s="32"/>
      <c r="L585" s="31"/>
      <c r="M585" s="38"/>
      <c r="N585" s="31"/>
      <c r="O585" s="18" t="str">
        <f t="shared" si="2"/>
        <v/>
      </c>
      <c r="P585" s="18" t="str">
        <f t="shared" si="3"/>
        <v/>
      </c>
      <c r="Q585" s="18" t="str">
        <f t="array" ref="Q585">if($F585="","",if($F585&lt;&gt;$F584,VLOOKUP($F585,{Index_Team!$A$2:$A$33,Index_Team!$D$2:$D$33},2,FALSE),Q584))</f>
        <v/>
      </c>
      <c r="R585" s="18" t="str">
        <f t="array" ref="R585">if($F585="","",if($F585&lt;&gt;$F584,VLOOKUP($F585,{Index_Team!$A$2:$A$33,Index_Team!$E$2:$E$33},2,FALSE),R584))</f>
        <v/>
      </c>
      <c r="S585" s="18" t="str">
        <f t="shared" ref="S585:T585" si="594">if($F585="","",if($F585&lt;&gt;$F584,0,V584))</f>
        <v/>
      </c>
      <c r="T585" s="18" t="str">
        <f t="shared" si="594"/>
        <v/>
      </c>
      <c r="U585" s="18" t="str">
        <f t="shared" si="5"/>
        <v/>
      </c>
      <c r="V585" s="18" t="str">
        <f t="shared" si="6"/>
        <v/>
      </c>
      <c r="W585" s="18" t="str">
        <f t="shared" si="7"/>
        <v/>
      </c>
      <c r="X585" s="18" t="str">
        <f t="shared" si="8"/>
        <v/>
      </c>
      <c r="Y585" s="18" t="str">
        <f t="shared" si="9"/>
        <v/>
      </c>
      <c r="Z585" s="18" t="str">
        <f>IFERROR(__xludf.DUMMYFUNCTION("if($F585="""","""",count(filter($S$2:$S888,$S$2:$S888=$S585,$T$2:$T888=$T585,$V$2:$V888=$V585,$W$2:$W888=$W585)))"),"")</f>
        <v/>
      </c>
      <c r="AA585" s="18" t="str">
        <f>IFERROR(__xludf.DUMMYFUNCTION("if($F585="""","""",1+Z585-count(filter($S585:$S888,$S585:$S888=$S585,$T585:$T888=$T585,$V585:$V888=$V585,$W585:$W888=$W585)))"),"")</f>
        <v/>
      </c>
      <c r="AB585" s="18" t="str">
        <f>IFERROR(__xludf.DUMMYFUNCTION("if($F585="""","""",count(filter($S$2:$S888,$S$2:$S888=$S585,$T$2:$T888=$T585,$V$2:$V888=$V585,$W$2:$W888=$W585,$Q$2:$Q888=$Q585)))"),"")</f>
        <v/>
      </c>
      <c r="AC585" s="18" t="str">
        <f>IFERROR(__xludf.DUMMYFUNCTION("if($F585="""","""",1+AB585-count(filter($S585:$S888,$S585:$S888=$S585,$T585:$T888=$T585,$V585:$V888=$V585,$W585:$W888=$W585,$Q585:$Q888=$Q585)))"),"")</f>
        <v/>
      </c>
      <c r="AD585" s="18" t="str">
        <f>IFERROR(__xludf.DUMMYFUNCTION("if($F585="""","""",count(filter($S$2:$S888,$S$2:$S888=$S585,$T$2:$T888=$T585,$V$2:$V888=$V585,$W$2:$W888=$W585,$R$2:$R888=$R585)))"),"")</f>
        <v/>
      </c>
      <c r="AE585" s="18" t="str">
        <f>IFERROR(__xludf.DUMMYFUNCTION("if($F585="""","""",1+AD585-count(filter($S585:$S888,$S585:$S888=$S585,$T585:$T888=$T585,$V585:$V888=$V585,$W585:$W888=$W585,$R585:$R888=$R585)))"),"")</f>
        <v/>
      </c>
      <c r="AF585" s="18" t="str">
        <f t="shared" si="10"/>
        <v/>
      </c>
      <c r="AG585" s="18"/>
      <c r="AH585" s="18" t="str">
        <f t="shared" si="12"/>
        <v/>
      </c>
    </row>
    <row r="586">
      <c r="A586" s="29"/>
      <c r="B586" s="29"/>
      <c r="C586" s="29"/>
      <c r="D586" s="37"/>
      <c r="E586" s="29"/>
      <c r="F586" s="32"/>
      <c r="G586" s="32"/>
      <c r="H586" s="38"/>
      <c r="I586" s="32"/>
      <c r="J586" s="38"/>
      <c r="K586" s="32"/>
      <c r="L586" s="31"/>
      <c r="M586" s="38"/>
      <c r="N586" s="31"/>
      <c r="O586" s="18" t="str">
        <f t="shared" si="2"/>
        <v/>
      </c>
      <c r="P586" s="18" t="str">
        <f t="shared" si="3"/>
        <v/>
      </c>
      <c r="Q586" s="18" t="str">
        <f t="array" ref="Q586">if($F586="","",if($F586&lt;&gt;$F585,VLOOKUP($F586,{Index_Team!$A$2:$A$33,Index_Team!$D$2:$D$33},2,FALSE),Q585))</f>
        <v/>
      </c>
      <c r="R586" s="18" t="str">
        <f t="array" ref="R586">if($F586="","",if($F586&lt;&gt;$F585,VLOOKUP($F586,{Index_Team!$A$2:$A$33,Index_Team!$E$2:$E$33},2,FALSE),R585))</f>
        <v/>
      </c>
      <c r="S586" s="18" t="str">
        <f t="shared" ref="S586:T586" si="595">if($F586="","",if($F586&lt;&gt;$F585,0,V585))</f>
        <v/>
      </c>
      <c r="T586" s="18" t="str">
        <f t="shared" si="595"/>
        <v/>
      </c>
      <c r="U586" s="18" t="str">
        <f t="shared" si="5"/>
        <v/>
      </c>
      <c r="V586" s="18" t="str">
        <f t="shared" si="6"/>
        <v/>
      </c>
      <c r="W586" s="18" t="str">
        <f t="shared" si="7"/>
        <v/>
      </c>
      <c r="X586" s="18" t="str">
        <f t="shared" si="8"/>
        <v/>
      </c>
      <c r="Y586" s="18" t="str">
        <f t="shared" si="9"/>
        <v/>
      </c>
      <c r="Z586" s="18" t="str">
        <f>IFERROR(__xludf.DUMMYFUNCTION("if($F586="""","""",count(filter($S$2:$S888,$S$2:$S888=$S586,$T$2:$T888=$T586,$V$2:$V888=$V586,$W$2:$W888=$W586)))"),"")</f>
        <v/>
      </c>
      <c r="AA586" s="18" t="str">
        <f>IFERROR(__xludf.DUMMYFUNCTION("if($F586="""","""",1+Z586-count(filter($S586:$S888,$S586:$S888=$S586,$T586:$T888=$T586,$V586:$V888=$V586,$W586:$W888=$W586)))"),"")</f>
        <v/>
      </c>
      <c r="AB586" s="18" t="str">
        <f>IFERROR(__xludf.DUMMYFUNCTION("if($F586="""","""",count(filter($S$2:$S888,$S$2:$S888=$S586,$T$2:$T888=$T586,$V$2:$V888=$V586,$W$2:$W888=$W586,$Q$2:$Q888=$Q586)))"),"")</f>
        <v/>
      </c>
      <c r="AC586" s="18" t="str">
        <f>IFERROR(__xludf.DUMMYFUNCTION("if($F586="""","""",1+AB586-count(filter($S586:$S888,$S586:$S888=$S586,$T586:$T888=$T586,$V586:$V888=$V586,$W586:$W888=$W586,$Q586:$Q888=$Q586)))"),"")</f>
        <v/>
      </c>
      <c r="AD586" s="18" t="str">
        <f>IFERROR(__xludf.DUMMYFUNCTION("if($F586="""","""",count(filter($S$2:$S888,$S$2:$S888=$S586,$T$2:$T888=$T586,$V$2:$V888=$V586,$W$2:$W888=$W586,$R$2:$R888=$R586)))"),"")</f>
        <v/>
      </c>
      <c r="AE586" s="18" t="str">
        <f>IFERROR(__xludf.DUMMYFUNCTION("if($F586="""","""",1+AD586-count(filter($S586:$S888,$S586:$S888=$S586,$T586:$T888=$T586,$V586:$V888=$V586,$W586:$W888=$W586,$R586:$R888=$R586)))"),"")</f>
        <v/>
      </c>
      <c r="AF586" s="18" t="str">
        <f t="shared" si="10"/>
        <v/>
      </c>
      <c r="AG586" s="18"/>
      <c r="AH586" s="18" t="str">
        <f t="shared" si="12"/>
        <v/>
      </c>
    </row>
    <row r="587">
      <c r="A587" s="29"/>
      <c r="B587" s="29"/>
      <c r="C587" s="29"/>
      <c r="D587" s="37"/>
      <c r="E587" s="29"/>
      <c r="F587" s="32"/>
      <c r="G587" s="32"/>
      <c r="H587" s="38"/>
      <c r="I587" s="32"/>
      <c r="J587" s="38"/>
      <c r="K587" s="32"/>
      <c r="L587" s="31"/>
      <c r="M587" s="38"/>
      <c r="N587" s="31"/>
      <c r="O587" s="18" t="str">
        <f t="shared" si="2"/>
        <v/>
      </c>
      <c r="P587" s="18" t="str">
        <f t="shared" si="3"/>
        <v/>
      </c>
      <c r="Q587" s="18" t="str">
        <f t="array" ref="Q587">if($F587="","",if($F587&lt;&gt;$F586,VLOOKUP($F587,{Index_Team!$A$2:$A$33,Index_Team!$D$2:$D$33},2,FALSE),Q586))</f>
        <v/>
      </c>
      <c r="R587" s="18" t="str">
        <f t="array" ref="R587">if($F587="","",if($F587&lt;&gt;$F586,VLOOKUP($F587,{Index_Team!$A$2:$A$33,Index_Team!$E$2:$E$33},2,FALSE),R586))</f>
        <v/>
      </c>
      <c r="S587" s="18" t="str">
        <f t="shared" ref="S587:T587" si="596">if($F587="","",if($F587&lt;&gt;$F586,0,V586))</f>
        <v/>
      </c>
      <c r="T587" s="18" t="str">
        <f t="shared" si="596"/>
        <v/>
      </c>
      <c r="U587" s="18" t="str">
        <f t="shared" si="5"/>
        <v/>
      </c>
      <c r="V587" s="18" t="str">
        <f t="shared" si="6"/>
        <v/>
      </c>
      <c r="W587" s="18" t="str">
        <f t="shared" si="7"/>
        <v/>
      </c>
      <c r="X587" s="18" t="str">
        <f t="shared" si="8"/>
        <v/>
      </c>
      <c r="Y587" s="18" t="str">
        <f t="shared" si="9"/>
        <v/>
      </c>
      <c r="Z587" s="18" t="str">
        <f>IFERROR(__xludf.DUMMYFUNCTION("if($F587="""","""",count(filter($S$2:$S888,$S$2:$S888=$S587,$T$2:$T888=$T587,$V$2:$V888=$V587,$W$2:$W888=$W587)))"),"")</f>
        <v/>
      </c>
      <c r="AA587" s="18" t="str">
        <f>IFERROR(__xludf.DUMMYFUNCTION("if($F587="""","""",1+Z587-count(filter($S587:$S888,$S587:$S888=$S587,$T587:$T888=$T587,$V587:$V888=$V587,$W587:$W888=$W587)))"),"")</f>
        <v/>
      </c>
      <c r="AB587" s="18" t="str">
        <f>IFERROR(__xludf.DUMMYFUNCTION("if($F587="""","""",count(filter($S$2:$S888,$S$2:$S888=$S587,$T$2:$T888=$T587,$V$2:$V888=$V587,$W$2:$W888=$W587,$Q$2:$Q888=$Q587)))"),"")</f>
        <v/>
      </c>
      <c r="AC587" s="18" t="str">
        <f>IFERROR(__xludf.DUMMYFUNCTION("if($F587="""","""",1+AB587-count(filter($S587:$S888,$S587:$S888=$S587,$T587:$T888=$T587,$V587:$V888=$V587,$W587:$W888=$W587,$Q587:$Q888=$Q587)))"),"")</f>
        <v/>
      </c>
      <c r="AD587" s="18" t="str">
        <f>IFERROR(__xludf.DUMMYFUNCTION("if($F587="""","""",count(filter($S$2:$S888,$S$2:$S888=$S587,$T$2:$T888=$T587,$V$2:$V888=$V587,$W$2:$W888=$W587,$R$2:$R888=$R587)))"),"")</f>
        <v/>
      </c>
      <c r="AE587" s="18" t="str">
        <f>IFERROR(__xludf.DUMMYFUNCTION("if($F587="""","""",1+AD587-count(filter($S587:$S888,$S587:$S888=$S587,$T587:$T888=$T587,$V587:$V888=$V587,$W587:$W888=$W587,$R587:$R888=$R587)))"),"")</f>
        <v/>
      </c>
      <c r="AF587" s="18" t="str">
        <f t="shared" si="10"/>
        <v/>
      </c>
      <c r="AG587" s="18"/>
      <c r="AH587" s="18" t="str">
        <f t="shared" si="12"/>
        <v/>
      </c>
    </row>
    <row r="588">
      <c r="A588" s="29"/>
      <c r="B588" s="29"/>
      <c r="C588" s="29"/>
      <c r="D588" s="37"/>
      <c r="E588" s="29"/>
      <c r="F588" s="32"/>
      <c r="G588" s="32"/>
      <c r="H588" s="38"/>
      <c r="I588" s="32"/>
      <c r="J588" s="38"/>
      <c r="K588" s="32"/>
      <c r="L588" s="31"/>
      <c r="M588" s="38"/>
      <c r="N588" s="31"/>
      <c r="O588" s="18" t="str">
        <f t="shared" si="2"/>
        <v/>
      </c>
      <c r="P588" s="18" t="str">
        <f t="shared" si="3"/>
        <v/>
      </c>
      <c r="Q588" s="18" t="str">
        <f t="array" ref="Q588">if($F588="","",if($F588&lt;&gt;$F587,VLOOKUP($F588,{Index_Team!$A$2:$A$33,Index_Team!$D$2:$D$33},2,FALSE),Q587))</f>
        <v/>
      </c>
      <c r="R588" s="18" t="str">
        <f t="array" ref="R588">if($F588="","",if($F588&lt;&gt;$F587,VLOOKUP($F588,{Index_Team!$A$2:$A$33,Index_Team!$E$2:$E$33},2,FALSE),R587))</f>
        <v/>
      </c>
      <c r="S588" s="18" t="str">
        <f t="shared" ref="S588:T588" si="597">if($F588="","",if($F588&lt;&gt;$F587,0,V587))</f>
        <v/>
      </c>
      <c r="T588" s="18" t="str">
        <f t="shared" si="597"/>
        <v/>
      </c>
      <c r="U588" s="18" t="str">
        <f t="shared" si="5"/>
        <v/>
      </c>
      <c r="V588" s="18" t="str">
        <f t="shared" si="6"/>
        <v/>
      </c>
      <c r="W588" s="18" t="str">
        <f t="shared" si="7"/>
        <v/>
      </c>
      <c r="X588" s="18" t="str">
        <f t="shared" si="8"/>
        <v/>
      </c>
      <c r="Y588" s="18" t="str">
        <f t="shared" si="9"/>
        <v/>
      </c>
      <c r="Z588" s="18" t="str">
        <f>IFERROR(__xludf.DUMMYFUNCTION("if($F588="""","""",count(filter($S$2:$S888,$S$2:$S888=$S588,$T$2:$T888=$T588,$V$2:$V888=$V588,$W$2:$W888=$W588)))"),"")</f>
        <v/>
      </c>
      <c r="AA588" s="18" t="str">
        <f>IFERROR(__xludf.DUMMYFUNCTION("if($F588="""","""",1+Z588-count(filter($S588:$S888,$S588:$S888=$S588,$T588:$T888=$T588,$V588:$V888=$V588,$W588:$W888=$W588)))"),"")</f>
        <v/>
      </c>
      <c r="AB588" s="18" t="str">
        <f>IFERROR(__xludf.DUMMYFUNCTION("if($F588="""","""",count(filter($S$2:$S888,$S$2:$S888=$S588,$T$2:$T888=$T588,$V$2:$V888=$V588,$W$2:$W888=$W588,$Q$2:$Q888=$Q588)))"),"")</f>
        <v/>
      </c>
      <c r="AC588" s="18" t="str">
        <f>IFERROR(__xludf.DUMMYFUNCTION("if($F588="""","""",1+AB588-count(filter($S588:$S888,$S588:$S888=$S588,$T588:$T888=$T588,$V588:$V888=$V588,$W588:$W888=$W588,$Q588:$Q888=$Q588)))"),"")</f>
        <v/>
      </c>
      <c r="AD588" s="18" t="str">
        <f>IFERROR(__xludf.DUMMYFUNCTION("if($F588="""","""",count(filter($S$2:$S888,$S$2:$S888=$S588,$T$2:$T888=$T588,$V$2:$V888=$V588,$W$2:$W888=$W588,$R$2:$R888=$R588)))"),"")</f>
        <v/>
      </c>
      <c r="AE588" s="18" t="str">
        <f>IFERROR(__xludf.DUMMYFUNCTION("if($F588="""","""",1+AD588-count(filter($S588:$S888,$S588:$S888=$S588,$T588:$T888=$T588,$V588:$V888=$V588,$W588:$W888=$W588,$R588:$R888=$R588)))"),"")</f>
        <v/>
      </c>
      <c r="AF588" s="18" t="str">
        <f t="shared" si="10"/>
        <v/>
      </c>
      <c r="AG588" s="18"/>
      <c r="AH588" s="18" t="str">
        <f t="shared" si="12"/>
        <v/>
      </c>
    </row>
    <row r="589">
      <c r="A589" s="29"/>
      <c r="B589" s="29"/>
      <c r="C589" s="29"/>
      <c r="D589" s="37"/>
      <c r="E589" s="29"/>
      <c r="F589" s="32"/>
      <c r="G589" s="32"/>
      <c r="H589" s="38"/>
      <c r="I589" s="32"/>
      <c r="J589" s="38"/>
      <c r="K589" s="32"/>
      <c r="L589" s="31"/>
      <c r="M589" s="38"/>
      <c r="N589" s="31"/>
      <c r="O589" s="18" t="str">
        <f t="shared" si="2"/>
        <v/>
      </c>
      <c r="P589" s="18" t="str">
        <f t="shared" si="3"/>
        <v/>
      </c>
      <c r="Q589" s="18" t="str">
        <f t="array" ref="Q589">if($F589="","",if($F589&lt;&gt;$F588,VLOOKUP($F589,{Index_Team!$A$2:$A$33,Index_Team!$D$2:$D$33},2,FALSE),Q588))</f>
        <v/>
      </c>
      <c r="R589" s="18" t="str">
        <f t="array" ref="R589">if($F589="","",if($F589&lt;&gt;$F588,VLOOKUP($F589,{Index_Team!$A$2:$A$33,Index_Team!$E$2:$E$33},2,FALSE),R588))</f>
        <v/>
      </c>
      <c r="S589" s="18" t="str">
        <f t="shared" ref="S589:T589" si="598">if($F589="","",if($F589&lt;&gt;$F588,0,V588))</f>
        <v/>
      </c>
      <c r="T589" s="18" t="str">
        <f t="shared" si="598"/>
        <v/>
      </c>
      <c r="U589" s="18" t="str">
        <f t="shared" si="5"/>
        <v/>
      </c>
      <c r="V589" s="18" t="str">
        <f t="shared" si="6"/>
        <v/>
      </c>
      <c r="W589" s="18" t="str">
        <f t="shared" si="7"/>
        <v/>
      </c>
      <c r="X589" s="18" t="str">
        <f t="shared" si="8"/>
        <v/>
      </c>
      <c r="Y589" s="18" t="str">
        <f t="shared" si="9"/>
        <v/>
      </c>
      <c r="Z589" s="18" t="str">
        <f>IFERROR(__xludf.DUMMYFUNCTION("if($F589="""","""",count(filter($S$2:$S888,$S$2:$S888=$S589,$T$2:$T888=$T589,$V$2:$V888=$V589,$W$2:$W888=$W589)))"),"")</f>
        <v/>
      </c>
      <c r="AA589" s="18" t="str">
        <f>IFERROR(__xludf.DUMMYFUNCTION("if($F589="""","""",1+Z589-count(filter($S589:$S888,$S589:$S888=$S589,$T589:$T888=$T589,$V589:$V888=$V589,$W589:$W888=$W589)))"),"")</f>
        <v/>
      </c>
      <c r="AB589" s="18" t="str">
        <f>IFERROR(__xludf.DUMMYFUNCTION("if($F589="""","""",count(filter($S$2:$S888,$S$2:$S888=$S589,$T$2:$T888=$T589,$V$2:$V888=$V589,$W$2:$W888=$W589,$Q$2:$Q888=$Q589)))"),"")</f>
        <v/>
      </c>
      <c r="AC589" s="18" t="str">
        <f>IFERROR(__xludf.DUMMYFUNCTION("if($F589="""","""",1+AB589-count(filter($S589:$S888,$S589:$S888=$S589,$T589:$T888=$T589,$V589:$V888=$V589,$W589:$W888=$W589,$Q589:$Q888=$Q589)))"),"")</f>
        <v/>
      </c>
      <c r="AD589" s="18" t="str">
        <f>IFERROR(__xludf.DUMMYFUNCTION("if($F589="""","""",count(filter($S$2:$S888,$S$2:$S888=$S589,$T$2:$T888=$T589,$V$2:$V888=$V589,$W$2:$W888=$W589,$R$2:$R888=$R589)))"),"")</f>
        <v/>
      </c>
      <c r="AE589" s="18" t="str">
        <f>IFERROR(__xludf.DUMMYFUNCTION("if($F589="""","""",1+AD589-count(filter($S589:$S888,$S589:$S888=$S589,$T589:$T888=$T589,$V589:$V888=$V589,$W589:$W888=$W589,$R589:$R888=$R589)))"),"")</f>
        <v/>
      </c>
      <c r="AF589" s="18" t="str">
        <f t="shared" si="10"/>
        <v/>
      </c>
      <c r="AG589" s="18"/>
      <c r="AH589" s="18" t="str">
        <f t="shared" si="12"/>
        <v/>
      </c>
    </row>
    <row r="590">
      <c r="A590" s="29"/>
      <c r="B590" s="29"/>
      <c r="C590" s="29"/>
      <c r="D590" s="37"/>
      <c r="E590" s="29"/>
      <c r="F590" s="32"/>
      <c r="G590" s="32"/>
      <c r="H590" s="38"/>
      <c r="I590" s="32"/>
      <c r="J590" s="38"/>
      <c r="K590" s="32"/>
      <c r="L590" s="31"/>
      <c r="M590" s="38"/>
      <c r="N590" s="31"/>
      <c r="O590" s="18" t="str">
        <f t="shared" si="2"/>
        <v/>
      </c>
      <c r="P590" s="18" t="str">
        <f t="shared" si="3"/>
        <v/>
      </c>
      <c r="Q590" s="18" t="str">
        <f t="array" ref="Q590">if($F590="","",if($F590&lt;&gt;$F589,VLOOKUP($F590,{Index_Team!$A$2:$A$33,Index_Team!$D$2:$D$33},2,FALSE),Q589))</f>
        <v/>
      </c>
      <c r="R590" s="18" t="str">
        <f t="array" ref="R590">if($F590="","",if($F590&lt;&gt;$F589,VLOOKUP($F590,{Index_Team!$A$2:$A$33,Index_Team!$E$2:$E$33},2,FALSE),R589))</f>
        <v/>
      </c>
      <c r="S590" s="18" t="str">
        <f t="shared" ref="S590:T590" si="599">if($F590="","",if($F590&lt;&gt;$F589,0,V589))</f>
        <v/>
      </c>
      <c r="T590" s="18" t="str">
        <f t="shared" si="599"/>
        <v/>
      </c>
      <c r="U590" s="18" t="str">
        <f t="shared" si="5"/>
        <v/>
      </c>
      <c r="V590" s="18" t="str">
        <f t="shared" si="6"/>
        <v/>
      </c>
      <c r="W590" s="18" t="str">
        <f t="shared" si="7"/>
        <v/>
      </c>
      <c r="X590" s="18" t="str">
        <f t="shared" si="8"/>
        <v/>
      </c>
      <c r="Y590" s="18" t="str">
        <f t="shared" si="9"/>
        <v/>
      </c>
      <c r="Z590" s="18" t="str">
        <f>IFERROR(__xludf.DUMMYFUNCTION("if($F590="""","""",count(filter($S$2:$S888,$S$2:$S888=$S590,$T$2:$T888=$T590,$V$2:$V888=$V590,$W$2:$W888=$W590)))"),"")</f>
        <v/>
      </c>
      <c r="AA590" s="18" t="str">
        <f>IFERROR(__xludf.DUMMYFUNCTION("if($F590="""","""",1+Z590-count(filter($S590:$S888,$S590:$S888=$S590,$T590:$T888=$T590,$V590:$V888=$V590,$W590:$W888=$W590)))"),"")</f>
        <v/>
      </c>
      <c r="AB590" s="18" t="str">
        <f>IFERROR(__xludf.DUMMYFUNCTION("if($F590="""","""",count(filter($S$2:$S888,$S$2:$S888=$S590,$T$2:$T888=$T590,$V$2:$V888=$V590,$W$2:$W888=$W590,$Q$2:$Q888=$Q590)))"),"")</f>
        <v/>
      </c>
      <c r="AC590" s="18" t="str">
        <f>IFERROR(__xludf.DUMMYFUNCTION("if($F590="""","""",1+AB590-count(filter($S590:$S888,$S590:$S888=$S590,$T590:$T888=$T590,$V590:$V888=$V590,$W590:$W888=$W590,$Q590:$Q888=$Q590)))"),"")</f>
        <v/>
      </c>
      <c r="AD590" s="18" t="str">
        <f>IFERROR(__xludf.DUMMYFUNCTION("if($F590="""","""",count(filter($S$2:$S888,$S$2:$S888=$S590,$T$2:$T888=$T590,$V$2:$V888=$V590,$W$2:$W888=$W590,$R$2:$R888=$R590)))"),"")</f>
        <v/>
      </c>
      <c r="AE590" s="18" t="str">
        <f>IFERROR(__xludf.DUMMYFUNCTION("if($F590="""","""",1+AD590-count(filter($S590:$S888,$S590:$S888=$S590,$T590:$T888=$T590,$V590:$V888=$V590,$W590:$W888=$W590,$R590:$R888=$R590)))"),"")</f>
        <v/>
      </c>
      <c r="AF590" s="18" t="str">
        <f t="shared" si="10"/>
        <v/>
      </c>
      <c r="AG590" s="18"/>
      <c r="AH590" s="18" t="str">
        <f t="shared" si="12"/>
        <v/>
      </c>
    </row>
    <row r="591">
      <c r="A591" s="29"/>
      <c r="B591" s="29"/>
      <c r="C591" s="29"/>
      <c r="D591" s="37"/>
      <c r="E591" s="29"/>
      <c r="F591" s="32"/>
      <c r="G591" s="32"/>
      <c r="H591" s="38"/>
      <c r="I591" s="32"/>
      <c r="J591" s="38"/>
      <c r="K591" s="32"/>
      <c r="L591" s="31"/>
      <c r="M591" s="38"/>
      <c r="N591" s="31"/>
      <c r="O591" s="18" t="str">
        <f t="shared" si="2"/>
        <v/>
      </c>
      <c r="P591" s="18" t="str">
        <f t="shared" si="3"/>
        <v/>
      </c>
      <c r="Q591" s="18" t="str">
        <f t="array" ref="Q591">if($F591="","",if($F591&lt;&gt;$F590,VLOOKUP($F591,{Index_Team!$A$2:$A$33,Index_Team!$D$2:$D$33},2,FALSE),Q590))</f>
        <v/>
      </c>
      <c r="R591" s="18" t="str">
        <f t="array" ref="R591">if($F591="","",if($F591&lt;&gt;$F590,VLOOKUP($F591,{Index_Team!$A$2:$A$33,Index_Team!$E$2:$E$33},2,FALSE),R590))</f>
        <v/>
      </c>
      <c r="S591" s="18" t="str">
        <f t="shared" ref="S591:T591" si="600">if($F591="","",if($F591&lt;&gt;$F590,0,V590))</f>
        <v/>
      </c>
      <c r="T591" s="18" t="str">
        <f t="shared" si="600"/>
        <v/>
      </c>
      <c r="U591" s="18" t="str">
        <f t="shared" si="5"/>
        <v/>
      </c>
      <c r="V591" s="18" t="str">
        <f t="shared" si="6"/>
        <v/>
      </c>
      <c r="W591" s="18" t="str">
        <f t="shared" si="7"/>
        <v/>
      </c>
      <c r="X591" s="18" t="str">
        <f t="shared" si="8"/>
        <v/>
      </c>
      <c r="Y591" s="18" t="str">
        <f t="shared" si="9"/>
        <v/>
      </c>
      <c r="Z591" s="18" t="str">
        <f>IFERROR(__xludf.DUMMYFUNCTION("if($F591="""","""",count(filter($S$2:$S888,$S$2:$S888=$S591,$T$2:$T888=$T591,$V$2:$V888=$V591,$W$2:$W888=$W591)))"),"")</f>
        <v/>
      </c>
      <c r="AA591" s="18" t="str">
        <f>IFERROR(__xludf.DUMMYFUNCTION("if($F591="""","""",1+Z591-count(filter($S591:$S888,$S591:$S888=$S591,$T591:$T888=$T591,$V591:$V888=$V591,$W591:$W888=$W591)))"),"")</f>
        <v/>
      </c>
      <c r="AB591" s="18" t="str">
        <f>IFERROR(__xludf.DUMMYFUNCTION("if($F591="""","""",count(filter($S$2:$S888,$S$2:$S888=$S591,$T$2:$T888=$T591,$V$2:$V888=$V591,$W$2:$W888=$W591,$Q$2:$Q888=$Q591)))"),"")</f>
        <v/>
      </c>
      <c r="AC591" s="18" t="str">
        <f>IFERROR(__xludf.DUMMYFUNCTION("if($F591="""","""",1+AB591-count(filter($S591:$S888,$S591:$S888=$S591,$T591:$T888=$T591,$V591:$V888=$V591,$W591:$W888=$W591,$Q591:$Q888=$Q591)))"),"")</f>
        <v/>
      </c>
      <c r="AD591" s="18" t="str">
        <f>IFERROR(__xludf.DUMMYFUNCTION("if($F591="""","""",count(filter($S$2:$S888,$S$2:$S888=$S591,$T$2:$T888=$T591,$V$2:$V888=$V591,$W$2:$W888=$W591,$R$2:$R888=$R591)))"),"")</f>
        <v/>
      </c>
      <c r="AE591" s="18" t="str">
        <f>IFERROR(__xludf.DUMMYFUNCTION("if($F591="""","""",1+AD591-count(filter($S591:$S888,$S591:$S888=$S591,$T591:$T888=$T591,$V591:$V888=$V591,$W591:$W888=$W591,$R591:$R888=$R591)))"),"")</f>
        <v/>
      </c>
      <c r="AF591" s="18" t="str">
        <f t="shared" si="10"/>
        <v/>
      </c>
      <c r="AG591" s="18"/>
      <c r="AH591" s="18" t="str">
        <f t="shared" si="12"/>
        <v/>
      </c>
    </row>
    <row r="592">
      <c r="A592" s="29"/>
      <c r="B592" s="29"/>
      <c r="C592" s="29"/>
      <c r="D592" s="37"/>
      <c r="E592" s="29"/>
      <c r="F592" s="32"/>
      <c r="G592" s="32"/>
      <c r="H592" s="38"/>
      <c r="I592" s="32"/>
      <c r="J592" s="38"/>
      <c r="K592" s="32"/>
      <c r="L592" s="31"/>
      <c r="M592" s="38"/>
      <c r="N592" s="31"/>
      <c r="O592" s="18" t="str">
        <f t="shared" si="2"/>
        <v/>
      </c>
      <c r="P592" s="18" t="str">
        <f t="shared" si="3"/>
        <v/>
      </c>
      <c r="Q592" s="18" t="str">
        <f t="array" ref="Q592">if($F592="","",if($F592&lt;&gt;$F591,VLOOKUP($F592,{Index_Team!$A$2:$A$33,Index_Team!$D$2:$D$33},2,FALSE),Q591))</f>
        <v/>
      </c>
      <c r="R592" s="18" t="str">
        <f t="array" ref="R592">if($F592="","",if($F592&lt;&gt;$F591,VLOOKUP($F592,{Index_Team!$A$2:$A$33,Index_Team!$E$2:$E$33},2,FALSE),R591))</f>
        <v/>
      </c>
      <c r="S592" s="18" t="str">
        <f t="shared" ref="S592:T592" si="601">if($F592="","",if($F592&lt;&gt;$F591,0,V591))</f>
        <v/>
      </c>
      <c r="T592" s="18" t="str">
        <f t="shared" si="601"/>
        <v/>
      </c>
      <c r="U592" s="18" t="str">
        <f t="shared" si="5"/>
        <v/>
      </c>
      <c r="V592" s="18" t="str">
        <f t="shared" si="6"/>
        <v/>
      </c>
      <c r="W592" s="18" t="str">
        <f t="shared" si="7"/>
        <v/>
      </c>
      <c r="X592" s="18" t="str">
        <f t="shared" si="8"/>
        <v/>
      </c>
      <c r="Y592" s="18" t="str">
        <f t="shared" si="9"/>
        <v/>
      </c>
      <c r="Z592" s="18" t="str">
        <f>IFERROR(__xludf.DUMMYFUNCTION("if($F592="""","""",count(filter($S$2:$S888,$S$2:$S888=$S592,$T$2:$T888=$T592,$V$2:$V888=$V592,$W$2:$W888=$W592)))"),"")</f>
        <v/>
      </c>
      <c r="AA592" s="18" t="str">
        <f>IFERROR(__xludf.DUMMYFUNCTION("if($F592="""","""",1+Z592-count(filter($S592:$S888,$S592:$S888=$S592,$T592:$T888=$T592,$V592:$V888=$V592,$W592:$W888=$W592)))"),"")</f>
        <v/>
      </c>
      <c r="AB592" s="18" t="str">
        <f>IFERROR(__xludf.DUMMYFUNCTION("if($F592="""","""",count(filter($S$2:$S888,$S$2:$S888=$S592,$T$2:$T888=$T592,$V$2:$V888=$V592,$W$2:$W888=$W592,$Q$2:$Q888=$Q592)))"),"")</f>
        <v/>
      </c>
      <c r="AC592" s="18" t="str">
        <f>IFERROR(__xludf.DUMMYFUNCTION("if($F592="""","""",1+AB592-count(filter($S592:$S888,$S592:$S888=$S592,$T592:$T888=$T592,$V592:$V888=$V592,$W592:$W888=$W592,$Q592:$Q888=$Q592)))"),"")</f>
        <v/>
      </c>
      <c r="AD592" s="18" t="str">
        <f>IFERROR(__xludf.DUMMYFUNCTION("if($F592="""","""",count(filter($S$2:$S888,$S$2:$S888=$S592,$T$2:$T888=$T592,$V$2:$V888=$V592,$W$2:$W888=$W592,$R$2:$R888=$R592)))"),"")</f>
        <v/>
      </c>
      <c r="AE592" s="18" t="str">
        <f>IFERROR(__xludf.DUMMYFUNCTION("if($F592="""","""",1+AD592-count(filter($S592:$S888,$S592:$S888=$S592,$T592:$T888=$T592,$V592:$V888=$V592,$W592:$W888=$W592,$R592:$R888=$R592)))"),"")</f>
        <v/>
      </c>
      <c r="AF592" s="18" t="str">
        <f t="shared" si="10"/>
        <v/>
      </c>
      <c r="AG592" s="18"/>
      <c r="AH592" s="18" t="str">
        <f t="shared" si="12"/>
        <v/>
      </c>
    </row>
    <row r="593">
      <c r="A593" s="29"/>
      <c r="B593" s="29"/>
      <c r="C593" s="29"/>
      <c r="D593" s="37"/>
      <c r="E593" s="29"/>
      <c r="F593" s="32"/>
      <c r="G593" s="32"/>
      <c r="H593" s="38"/>
      <c r="I593" s="32"/>
      <c r="J593" s="38"/>
      <c r="K593" s="32"/>
      <c r="L593" s="31"/>
      <c r="M593" s="38"/>
      <c r="N593" s="31"/>
      <c r="O593" s="18" t="str">
        <f t="shared" si="2"/>
        <v/>
      </c>
      <c r="P593" s="18" t="str">
        <f t="shared" si="3"/>
        <v/>
      </c>
      <c r="Q593" s="18" t="str">
        <f t="array" ref="Q593">if($F593="","",if($F593&lt;&gt;$F592,VLOOKUP($F593,{Index_Team!$A$2:$A$33,Index_Team!$D$2:$D$33},2,FALSE),Q592))</f>
        <v/>
      </c>
      <c r="R593" s="18" t="str">
        <f t="array" ref="R593">if($F593="","",if($F593&lt;&gt;$F592,VLOOKUP($F593,{Index_Team!$A$2:$A$33,Index_Team!$E$2:$E$33},2,FALSE),R592))</f>
        <v/>
      </c>
      <c r="S593" s="18" t="str">
        <f t="shared" ref="S593:T593" si="602">if($F593="","",if($F593&lt;&gt;$F592,0,V592))</f>
        <v/>
      </c>
      <c r="T593" s="18" t="str">
        <f t="shared" si="602"/>
        <v/>
      </c>
      <c r="U593" s="18" t="str">
        <f t="shared" si="5"/>
        <v/>
      </c>
      <c r="V593" s="18" t="str">
        <f t="shared" si="6"/>
        <v/>
      </c>
      <c r="W593" s="18" t="str">
        <f t="shared" si="7"/>
        <v/>
      </c>
      <c r="X593" s="18" t="str">
        <f t="shared" si="8"/>
        <v/>
      </c>
      <c r="Y593" s="18" t="str">
        <f t="shared" si="9"/>
        <v/>
      </c>
      <c r="Z593" s="18" t="str">
        <f>IFERROR(__xludf.DUMMYFUNCTION("if($F593="""","""",count(filter($S$2:$S888,$S$2:$S888=$S593,$T$2:$T888=$T593,$V$2:$V888=$V593,$W$2:$W888=$W593)))"),"")</f>
        <v/>
      </c>
      <c r="AA593" s="18" t="str">
        <f>IFERROR(__xludf.DUMMYFUNCTION("if($F593="""","""",1+Z593-count(filter($S593:$S888,$S593:$S888=$S593,$T593:$T888=$T593,$V593:$V888=$V593,$W593:$W888=$W593)))"),"")</f>
        <v/>
      </c>
      <c r="AB593" s="18" t="str">
        <f>IFERROR(__xludf.DUMMYFUNCTION("if($F593="""","""",count(filter($S$2:$S888,$S$2:$S888=$S593,$T$2:$T888=$T593,$V$2:$V888=$V593,$W$2:$W888=$W593,$Q$2:$Q888=$Q593)))"),"")</f>
        <v/>
      </c>
      <c r="AC593" s="18" t="str">
        <f>IFERROR(__xludf.DUMMYFUNCTION("if($F593="""","""",1+AB593-count(filter($S593:$S888,$S593:$S888=$S593,$T593:$T888=$T593,$V593:$V888=$V593,$W593:$W888=$W593,$Q593:$Q888=$Q593)))"),"")</f>
        <v/>
      </c>
      <c r="AD593" s="18" t="str">
        <f>IFERROR(__xludf.DUMMYFUNCTION("if($F593="""","""",count(filter($S$2:$S888,$S$2:$S888=$S593,$T$2:$T888=$T593,$V$2:$V888=$V593,$W$2:$W888=$W593,$R$2:$R888=$R593)))"),"")</f>
        <v/>
      </c>
      <c r="AE593" s="18" t="str">
        <f>IFERROR(__xludf.DUMMYFUNCTION("if($F593="""","""",1+AD593-count(filter($S593:$S888,$S593:$S888=$S593,$T593:$T888=$T593,$V593:$V888=$V593,$W593:$W888=$W593,$R593:$R888=$R593)))"),"")</f>
        <v/>
      </c>
      <c r="AF593" s="18" t="str">
        <f t="shared" si="10"/>
        <v/>
      </c>
      <c r="AG593" s="18"/>
      <c r="AH593" s="18" t="str">
        <f t="shared" si="12"/>
        <v/>
      </c>
    </row>
    <row r="594">
      <c r="A594" s="29"/>
      <c r="B594" s="29"/>
      <c r="C594" s="29"/>
      <c r="D594" s="37"/>
      <c r="E594" s="29"/>
      <c r="F594" s="32"/>
      <c r="G594" s="32"/>
      <c r="H594" s="38"/>
      <c r="I594" s="32"/>
      <c r="J594" s="38"/>
      <c r="K594" s="32"/>
      <c r="L594" s="31"/>
      <c r="M594" s="38"/>
      <c r="N594" s="31"/>
      <c r="O594" s="18" t="str">
        <f t="shared" si="2"/>
        <v/>
      </c>
      <c r="P594" s="18" t="str">
        <f t="shared" si="3"/>
        <v/>
      </c>
      <c r="Q594" s="18" t="str">
        <f t="array" ref="Q594">if($F594="","",if($F594&lt;&gt;$F593,VLOOKUP($F594,{Index_Team!$A$2:$A$33,Index_Team!$D$2:$D$33},2,FALSE),Q593))</f>
        <v/>
      </c>
      <c r="R594" s="18" t="str">
        <f t="array" ref="R594">if($F594="","",if($F594&lt;&gt;$F593,VLOOKUP($F594,{Index_Team!$A$2:$A$33,Index_Team!$E$2:$E$33},2,FALSE),R593))</f>
        <v/>
      </c>
      <c r="S594" s="18" t="str">
        <f t="shared" ref="S594:T594" si="603">if($F594="","",if($F594&lt;&gt;$F593,0,V593))</f>
        <v/>
      </c>
      <c r="T594" s="18" t="str">
        <f t="shared" si="603"/>
        <v/>
      </c>
      <c r="U594" s="18" t="str">
        <f t="shared" si="5"/>
        <v/>
      </c>
      <c r="V594" s="18" t="str">
        <f t="shared" si="6"/>
        <v/>
      </c>
      <c r="W594" s="18" t="str">
        <f t="shared" si="7"/>
        <v/>
      </c>
      <c r="X594" s="18" t="str">
        <f t="shared" si="8"/>
        <v/>
      </c>
      <c r="Y594" s="18" t="str">
        <f t="shared" si="9"/>
        <v/>
      </c>
      <c r="Z594" s="18" t="str">
        <f>IFERROR(__xludf.DUMMYFUNCTION("if($F594="""","""",count(filter($S$2:$S888,$S$2:$S888=$S594,$T$2:$T888=$T594,$V$2:$V888=$V594,$W$2:$W888=$W594)))"),"")</f>
        <v/>
      </c>
      <c r="AA594" s="18" t="str">
        <f>IFERROR(__xludf.DUMMYFUNCTION("if($F594="""","""",1+Z594-count(filter($S594:$S888,$S594:$S888=$S594,$T594:$T888=$T594,$V594:$V888=$V594,$W594:$W888=$W594)))"),"")</f>
        <v/>
      </c>
      <c r="AB594" s="18" t="str">
        <f>IFERROR(__xludf.DUMMYFUNCTION("if($F594="""","""",count(filter($S$2:$S888,$S$2:$S888=$S594,$T$2:$T888=$T594,$V$2:$V888=$V594,$W$2:$W888=$W594,$Q$2:$Q888=$Q594)))"),"")</f>
        <v/>
      </c>
      <c r="AC594" s="18" t="str">
        <f>IFERROR(__xludf.DUMMYFUNCTION("if($F594="""","""",1+AB594-count(filter($S594:$S888,$S594:$S888=$S594,$T594:$T888=$T594,$V594:$V888=$V594,$W594:$W888=$W594,$Q594:$Q888=$Q594)))"),"")</f>
        <v/>
      </c>
      <c r="AD594" s="18" t="str">
        <f>IFERROR(__xludf.DUMMYFUNCTION("if($F594="""","""",count(filter($S$2:$S888,$S$2:$S888=$S594,$T$2:$T888=$T594,$V$2:$V888=$V594,$W$2:$W888=$W594,$R$2:$R888=$R594)))"),"")</f>
        <v/>
      </c>
      <c r="AE594" s="18" t="str">
        <f>IFERROR(__xludf.DUMMYFUNCTION("if($F594="""","""",1+AD594-count(filter($S594:$S888,$S594:$S888=$S594,$T594:$T888=$T594,$V594:$V888=$V594,$W594:$W888=$W594,$R594:$R888=$R594)))"),"")</f>
        <v/>
      </c>
      <c r="AF594" s="18" t="str">
        <f t="shared" si="10"/>
        <v/>
      </c>
      <c r="AG594" s="18"/>
      <c r="AH594" s="18" t="str">
        <f t="shared" si="12"/>
        <v/>
      </c>
    </row>
    <row r="595">
      <c r="A595" s="29"/>
      <c r="B595" s="29"/>
      <c r="C595" s="29"/>
      <c r="D595" s="37"/>
      <c r="E595" s="29"/>
      <c r="F595" s="32"/>
      <c r="G595" s="32"/>
      <c r="H595" s="38"/>
      <c r="I595" s="32"/>
      <c r="J595" s="38"/>
      <c r="K595" s="32"/>
      <c r="L595" s="31"/>
      <c r="M595" s="38"/>
      <c r="N595" s="31"/>
      <c r="O595" s="18" t="str">
        <f t="shared" si="2"/>
        <v/>
      </c>
      <c r="P595" s="18" t="str">
        <f t="shared" si="3"/>
        <v/>
      </c>
      <c r="Q595" s="18" t="str">
        <f t="array" ref="Q595">if($F595="","",if($F595&lt;&gt;$F594,VLOOKUP($F595,{Index_Team!$A$2:$A$33,Index_Team!$D$2:$D$33},2,FALSE),Q594))</f>
        <v/>
      </c>
      <c r="R595" s="18" t="str">
        <f t="array" ref="R595">if($F595="","",if($F595&lt;&gt;$F594,VLOOKUP($F595,{Index_Team!$A$2:$A$33,Index_Team!$E$2:$E$33},2,FALSE),R594))</f>
        <v/>
      </c>
      <c r="S595" s="18" t="str">
        <f t="shared" ref="S595:T595" si="604">if($F595="","",if($F595&lt;&gt;$F594,0,V594))</f>
        <v/>
      </c>
      <c r="T595" s="18" t="str">
        <f t="shared" si="604"/>
        <v/>
      </c>
      <c r="U595" s="18" t="str">
        <f t="shared" si="5"/>
        <v/>
      </c>
      <c r="V595" s="18" t="str">
        <f t="shared" si="6"/>
        <v/>
      </c>
      <c r="W595" s="18" t="str">
        <f t="shared" si="7"/>
        <v/>
      </c>
      <c r="X595" s="18" t="str">
        <f t="shared" si="8"/>
        <v/>
      </c>
      <c r="Y595" s="18" t="str">
        <f t="shared" si="9"/>
        <v/>
      </c>
      <c r="Z595" s="18" t="str">
        <f>IFERROR(__xludf.DUMMYFUNCTION("if($F595="""","""",count(filter($S$2:$S888,$S$2:$S888=$S595,$T$2:$T888=$T595,$V$2:$V888=$V595,$W$2:$W888=$W595)))"),"")</f>
        <v/>
      </c>
      <c r="AA595" s="18" t="str">
        <f>IFERROR(__xludf.DUMMYFUNCTION("if($F595="""","""",1+Z595-count(filter($S595:$S888,$S595:$S888=$S595,$T595:$T888=$T595,$V595:$V888=$V595,$W595:$W888=$W595)))"),"")</f>
        <v/>
      </c>
      <c r="AB595" s="18" t="str">
        <f>IFERROR(__xludf.DUMMYFUNCTION("if($F595="""","""",count(filter($S$2:$S888,$S$2:$S888=$S595,$T$2:$T888=$T595,$V$2:$V888=$V595,$W$2:$W888=$W595,$Q$2:$Q888=$Q595)))"),"")</f>
        <v/>
      </c>
      <c r="AC595" s="18" t="str">
        <f>IFERROR(__xludf.DUMMYFUNCTION("if($F595="""","""",1+AB595-count(filter($S595:$S888,$S595:$S888=$S595,$T595:$T888=$T595,$V595:$V888=$V595,$W595:$W888=$W595,$Q595:$Q888=$Q595)))"),"")</f>
        <v/>
      </c>
      <c r="AD595" s="18" t="str">
        <f>IFERROR(__xludf.DUMMYFUNCTION("if($F595="""","""",count(filter($S$2:$S888,$S$2:$S888=$S595,$T$2:$T888=$T595,$V$2:$V888=$V595,$W$2:$W888=$W595,$R$2:$R888=$R595)))"),"")</f>
        <v/>
      </c>
      <c r="AE595" s="18" t="str">
        <f>IFERROR(__xludf.DUMMYFUNCTION("if($F595="""","""",1+AD595-count(filter($S595:$S888,$S595:$S888=$S595,$T595:$T888=$T595,$V595:$V888=$V595,$W595:$W888=$W595,$R595:$R888=$R595)))"),"")</f>
        <v/>
      </c>
      <c r="AF595" s="18" t="str">
        <f t="shared" si="10"/>
        <v/>
      </c>
      <c r="AG595" s="18"/>
      <c r="AH595" s="18" t="str">
        <f t="shared" si="12"/>
        <v/>
      </c>
    </row>
    <row r="596">
      <c r="A596" s="29"/>
      <c r="B596" s="29"/>
      <c r="C596" s="29"/>
      <c r="D596" s="37"/>
      <c r="E596" s="29"/>
      <c r="F596" s="32"/>
      <c r="G596" s="32"/>
      <c r="H596" s="38"/>
      <c r="I596" s="32"/>
      <c r="J596" s="38"/>
      <c r="K596" s="32"/>
      <c r="L596" s="31"/>
      <c r="M596" s="38"/>
      <c r="N596" s="31"/>
      <c r="O596" s="18" t="str">
        <f t="shared" si="2"/>
        <v/>
      </c>
      <c r="P596" s="18" t="str">
        <f t="shared" si="3"/>
        <v/>
      </c>
      <c r="Q596" s="18" t="str">
        <f t="array" ref="Q596">if($F596="","",if($F596&lt;&gt;$F595,VLOOKUP($F596,{Index_Team!$A$2:$A$33,Index_Team!$D$2:$D$33},2,FALSE),Q595))</f>
        <v/>
      </c>
      <c r="R596" s="18" t="str">
        <f t="array" ref="R596">if($F596="","",if($F596&lt;&gt;$F595,VLOOKUP($F596,{Index_Team!$A$2:$A$33,Index_Team!$E$2:$E$33},2,FALSE),R595))</f>
        <v/>
      </c>
      <c r="S596" s="18" t="str">
        <f t="shared" ref="S596:T596" si="605">if($F596="","",if($F596&lt;&gt;$F595,0,V595))</f>
        <v/>
      </c>
      <c r="T596" s="18" t="str">
        <f t="shared" si="605"/>
        <v/>
      </c>
      <c r="U596" s="18" t="str">
        <f t="shared" si="5"/>
        <v/>
      </c>
      <c r="V596" s="18" t="str">
        <f t="shared" si="6"/>
        <v/>
      </c>
      <c r="W596" s="18" t="str">
        <f t="shared" si="7"/>
        <v/>
      </c>
      <c r="X596" s="18" t="str">
        <f t="shared" si="8"/>
        <v/>
      </c>
      <c r="Y596" s="18" t="str">
        <f t="shared" si="9"/>
        <v/>
      </c>
      <c r="Z596" s="18" t="str">
        <f>IFERROR(__xludf.DUMMYFUNCTION("if($F596="""","""",count(filter($S$2:$S888,$S$2:$S888=$S596,$T$2:$T888=$T596,$V$2:$V888=$V596,$W$2:$W888=$W596)))"),"")</f>
        <v/>
      </c>
      <c r="AA596" s="18" t="str">
        <f>IFERROR(__xludf.DUMMYFUNCTION("if($F596="""","""",1+Z596-count(filter($S596:$S888,$S596:$S888=$S596,$T596:$T888=$T596,$V596:$V888=$V596,$W596:$W888=$W596)))"),"")</f>
        <v/>
      </c>
      <c r="AB596" s="18" t="str">
        <f>IFERROR(__xludf.DUMMYFUNCTION("if($F596="""","""",count(filter($S$2:$S888,$S$2:$S888=$S596,$T$2:$T888=$T596,$V$2:$V888=$V596,$W$2:$W888=$W596,$Q$2:$Q888=$Q596)))"),"")</f>
        <v/>
      </c>
      <c r="AC596" s="18" t="str">
        <f>IFERROR(__xludf.DUMMYFUNCTION("if($F596="""","""",1+AB596-count(filter($S596:$S888,$S596:$S888=$S596,$T596:$T888=$T596,$V596:$V888=$V596,$W596:$W888=$W596,$Q596:$Q888=$Q596)))"),"")</f>
        <v/>
      </c>
      <c r="AD596" s="18" t="str">
        <f>IFERROR(__xludf.DUMMYFUNCTION("if($F596="""","""",count(filter($S$2:$S888,$S$2:$S888=$S596,$T$2:$T888=$T596,$V$2:$V888=$V596,$W$2:$W888=$W596,$R$2:$R888=$R596)))"),"")</f>
        <v/>
      </c>
      <c r="AE596" s="18" t="str">
        <f>IFERROR(__xludf.DUMMYFUNCTION("if($F596="""","""",1+AD596-count(filter($S596:$S888,$S596:$S888=$S596,$T596:$T888=$T596,$V596:$V888=$V596,$W596:$W888=$W596,$R596:$R888=$R596)))"),"")</f>
        <v/>
      </c>
      <c r="AF596" s="18" t="str">
        <f t="shared" si="10"/>
        <v/>
      </c>
      <c r="AG596" s="18"/>
      <c r="AH596" s="18" t="str">
        <f t="shared" si="12"/>
        <v/>
      </c>
    </row>
    <row r="597">
      <c r="A597" s="29"/>
      <c r="B597" s="29"/>
      <c r="C597" s="29"/>
      <c r="D597" s="37"/>
      <c r="E597" s="29"/>
      <c r="F597" s="32"/>
      <c r="G597" s="32"/>
      <c r="H597" s="38"/>
      <c r="I597" s="32"/>
      <c r="J597" s="38"/>
      <c r="K597" s="32"/>
      <c r="L597" s="31"/>
      <c r="M597" s="38"/>
      <c r="N597" s="31"/>
      <c r="O597" s="18" t="str">
        <f t="shared" si="2"/>
        <v/>
      </c>
      <c r="P597" s="18" t="str">
        <f t="shared" si="3"/>
        <v/>
      </c>
      <c r="Q597" s="18" t="str">
        <f t="array" ref="Q597">if($F597="","",if($F597&lt;&gt;$F596,VLOOKUP($F597,{Index_Team!$A$2:$A$33,Index_Team!$D$2:$D$33},2,FALSE),Q596))</f>
        <v/>
      </c>
      <c r="R597" s="18" t="str">
        <f t="array" ref="R597">if($F597="","",if($F597&lt;&gt;$F596,VLOOKUP($F597,{Index_Team!$A$2:$A$33,Index_Team!$E$2:$E$33},2,FALSE),R596))</f>
        <v/>
      </c>
      <c r="S597" s="18" t="str">
        <f t="shared" ref="S597:T597" si="606">if($F597="","",if($F597&lt;&gt;$F596,0,V596))</f>
        <v/>
      </c>
      <c r="T597" s="18" t="str">
        <f t="shared" si="606"/>
        <v/>
      </c>
      <c r="U597" s="18" t="str">
        <f t="shared" si="5"/>
        <v/>
      </c>
      <c r="V597" s="18" t="str">
        <f t="shared" si="6"/>
        <v/>
      </c>
      <c r="W597" s="18" t="str">
        <f t="shared" si="7"/>
        <v/>
      </c>
      <c r="X597" s="18" t="str">
        <f t="shared" si="8"/>
        <v/>
      </c>
      <c r="Y597" s="18" t="str">
        <f t="shared" si="9"/>
        <v/>
      </c>
      <c r="Z597" s="18" t="str">
        <f>IFERROR(__xludf.DUMMYFUNCTION("if($F597="""","""",count(filter($S$2:$S888,$S$2:$S888=$S597,$T$2:$T888=$T597,$V$2:$V888=$V597,$W$2:$W888=$W597)))"),"")</f>
        <v/>
      </c>
      <c r="AA597" s="18" t="str">
        <f>IFERROR(__xludf.DUMMYFUNCTION("if($F597="""","""",1+Z597-count(filter($S597:$S888,$S597:$S888=$S597,$T597:$T888=$T597,$V597:$V888=$V597,$W597:$W888=$W597)))"),"")</f>
        <v/>
      </c>
      <c r="AB597" s="18" t="str">
        <f>IFERROR(__xludf.DUMMYFUNCTION("if($F597="""","""",count(filter($S$2:$S888,$S$2:$S888=$S597,$T$2:$T888=$T597,$V$2:$V888=$V597,$W$2:$W888=$W597,$Q$2:$Q888=$Q597)))"),"")</f>
        <v/>
      </c>
      <c r="AC597" s="18" t="str">
        <f>IFERROR(__xludf.DUMMYFUNCTION("if($F597="""","""",1+AB597-count(filter($S597:$S888,$S597:$S888=$S597,$T597:$T888=$T597,$V597:$V888=$V597,$W597:$W888=$W597,$Q597:$Q888=$Q597)))"),"")</f>
        <v/>
      </c>
      <c r="AD597" s="18" t="str">
        <f>IFERROR(__xludf.DUMMYFUNCTION("if($F597="""","""",count(filter($S$2:$S888,$S$2:$S888=$S597,$T$2:$T888=$T597,$V$2:$V888=$V597,$W$2:$W888=$W597,$R$2:$R888=$R597)))"),"")</f>
        <v/>
      </c>
      <c r="AE597" s="18" t="str">
        <f>IFERROR(__xludf.DUMMYFUNCTION("if($F597="""","""",1+AD597-count(filter($S597:$S888,$S597:$S888=$S597,$T597:$T888=$T597,$V597:$V888=$V597,$W597:$W888=$W597,$R597:$R888=$R597)))"),"")</f>
        <v/>
      </c>
      <c r="AF597" s="18" t="str">
        <f t="shared" si="10"/>
        <v/>
      </c>
      <c r="AG597" s="18"/>
      <c r="AH597" s="18" t="str">
        <f t="shared" si="12"/>
        <v/>
      </c>
    </row>
    <row r="598">
      <c r="A598" s="29"/>
      <c r="B598" s="29"/>
      <c r="C598" s="29"/>
      <c r="D598" s="37"/>
      <c r="E598" s="29"/>
      <c r="F598" s="32"/>
      <c r="G598" s="32"/>
      <c r="H598" s="38"/>
      <c r="I598" s="32"/>
      <c r="J598" s="38"/>
      <c r="K598" s="32"/>
      <c r="L598" s="31"/>
      <c r="M598" s="38"/>
      <c r="N598" s="31"/>
      <c r="O598" s="18" t="str">
        <f t="shared" si="2"/>
        <v/>
      </c>
      <c r="P598" s="18" t="str">
        <f t="shared" si="3"/>
        <v/>
      </c>
      <c r="Q598" s="18" t="str">
        <f t="array" ref="Q598">if($F598="","",if($F598&lt;&gt;$F597,VLOOKUP($F598,{Index_Team!$A$2:$A$33,Index_Team!$D$2:$D$33},2,FALSE),Q597))</f>
        <v/>
      </c>
      <c r="R598" s="18" t="str">
        <f t="array" ref="R598">if($F598="","",if($F598&lt;&gt;$F597,VLOOKUP($F598,{Index_Team!$A$2:$A$33,Index_Team!$E$2:$E$33},2,FALSE),R597))</f>
        <v/>
      </c>
      <c r="S598" s="18" t="str">
        <f t="shared" ref="S598:T598" si="607">if($F598="","",if($F598&lt;&gt;$F597,0,V597))</f>
        <v/>
      </c>
      <c r="T598" s="18" t="str">
        <f t="shared" si="607"/>
        <v/>
      </c>
      <c r="U598" s="18" t="str">
        <f t="shared" si="5"/>
        <v/>
      </c>
      <c r="V598" s="18" t="str">
        <f t="shared" si="6"/>
        <v/>
      </c>
      <c r="W598" s="18" t="str">
        <f t="shared" si="7"/>
        <v/>
      </c>
      <c r="X598" s="18" t="str">
        <f t="shared" si="8"/>
        <v/>
      </c>
      <c r="Y598" s="18" t="str">
        <f t="shared" si="9"/>
        <v/>
      </c>
      <c r="Z598" s="18" t="str">
        <f>IFERROR(__xludf.DUMMYFUNCTION("if($F598="""","""",count(filter($S$2:$S888,$S$2:$S888=$S598,$T$2:$T888=$T598,$V$2:$V888=$V598,$W$2:$W888=$W598)))"),"")</f>
        <v/>
      </c>
      <c r="AA598" s="18" t="str">
        <f>IFERROR(__xludf.DUMMYFUNCTION("if($F598="""","""",1+Z598-count(filter($S598:$S888,$S598:$S888=$S598,$T598:$T888=$T598,$V598:$V888=$V598,$W598:$W888=$W598)))"),"")</f>
        <v/>
      </c>
      <c r="AB598" s="18" t="str">
        <f>IFERROR(__xludf.DUMMYFUNCTION("if($F598="""","""",count(filter($S$2:$S888,$S$2:$S888=$S598,$T$2:$T888=$T598,$V$2:$V888=$V598,$W$2:$W888=$W598,$Q$2:$Q888=$Q598)))"),"")</f>
        <v/>
      </c>
      <c r="AC598" s="18" t="str">
        <f>IFERROR(__xludf.DUMMYFUNCTION("if($F598="""","""",1+AB598-count(filter($S598:$S888,$S598:$S888=$S598,$T598:$T888=$T598,$V598:$V888=$V598,$W598:$W888=$W598,$Q598:$Q888=$Q598)))"),"")</f>
        <v/>
      </c>
      <c r="AD598" s="18" t="str">
        <f>IFERROR(__xludf.DUMMYFUNCTION("if($F598="""","""",count(filter($S$2:$S888,$S$2:$S888=$S598,$T$2:$T888=$T598,$V$2:$V888=$V598,$W$2:$W888=$W598,$R$2:$R888=$R598)))"),"")</f>
        <v/>
      </c>
      <c r="AE598" s="18" t="str">
        <f>IFERROR(__xludf.DUMMYFUNCTION("if($F598="""","""",1+AD598-count(filter($S598:$S888,$S598:$S888=$S598,$T598:$T888=$T598,$V598:$V888=$V598,$W598:$W888=$W598,$R598:$R888=$R598)))"),"")</f>
        <v/>
      </c>
      <c r="AF598" s="18" t="str">
        <f t="shared" si="10"/>
        <v/>
      </c>
      <c r="AG598" s="18"/>
      <c r="AH598" s="18" t="str">
        <f t="shared" si="12"/>
        <v/>
      </c>
    </row>
    <row r="599">
      <c r="A599" s="29"/>
      <c r="B599" s="29"/>
      <c r="C599" s="29"/>
      <c r="D599" s="37"/>
      <c r="E599" s="29"/>
      <c r="F599" s="32"/>
      <c r="G599" s="32"/>
      <c r="H599" s="38"/>
      <c r="I599" s="32"/>
      <c r="J599" s="38"/>
      <c r="K599" s="32"/>
      <c r="L599" s="31"/>
      <c r="M599" s="38"/>
      <c r="N599" s="31"/>
      <c r="O599" s="18" t="str">
        <f t="shared" si="2"/>
        <v/>
      </c>
      <c r="P599" s="18" t="str">
        <f t="shared" si="3"/>
        <v/>
      </c>
      <c r="Q599" s="18" t="str">
        <f t="array" ref="Q599">if($F599="","",if($F599&lt;&gt;$F598,VLOOKUP($F599,{Index_Team!$A$2:$A$33,Index_Team!$D$2:$D$33},2,FALSE),Q598))</f>
        <v/>
      </c>
      <c r="R599" s="18" t="str">
        <f t="array" ref="R599">if($F599="","",if($F599&lt;&gt;$F598,VLOOKUP($F599,{Index_Team!$A$2:$A$33,Index_Team!$E$2:$E$33},2,FALSE),R598))</f>
        <v/>
      </c>
      <c r="S599" s="18" t="str">
        <f t="shared" ref="S599:T599" si="608">if($F599="","",if($F599&lt;&gt;$F598,0,V598))</f>
        <v/>
      </c>
      <c r="T599" s="18" t="str">
        <f t="shared" si="608"/>
        <v/>
      </c>
      <c r="U599" s="18" t="str">
        <f t="shared" si="5"/>
        <v/>
      </c>
      <c r="V599" s="18" t="str">
        <f t="shared" si="6"/>
        <v/>
      </c>
      <c r="W599" s="18" t="str">
        <f t="shared" si="7"/>
        <v/>
      </c>
      <c r="X599" s="18" t="str">
        <f t="shared" si="8"/>
        <v/>
      </c>
      <c r="Y599" s="18" t="str">
        <f t="shared" si="9"/>
        <v/>
      </c>
      <c r="Z599" s="18" t="str">
        <f>IFERROR(__xludf.DUMMYFUNCTION("if($F599="""","""",count(filter($S$2:$S888,$S$2:$S888=$S599,$T$2:$T888=$T599,$V$2:$V888=$V599,$W$2:$W888=$W599)))"),"")</f>
        <v/>
      </c>
      <c r="AA599" s="18" t="str">
        <f>IFERROR(__xludf.DUMMYFUNCTION("if($F599="""","""",1+Z599-count(filter($S599:$S888,$S599:$S888=$S599,$T599:$T888=$T599,$V599:$V888=$V599,$W599:$W888=$W599)))"),"")</f>
        <v/>
      </c>
      <c r="AB599" s="18" t="str">
        <f>IFERROR(__xludf.DUMMYFUNCTION("if($F599="""","""",count(filter($S$2:$S888,$S$2:$S888=$S599,$T$2:$T888=$T599,$V$2:$V888=$V599,$W$2:$W888=$W599,$Q$2:$Q888=$Q599)))"),"")</f>
        <v/>
      </c>
      <c r="AC599" s="18" t="str">
        <f>IFERROR(__xludf.DUMMYFUNCTION("if($F599="""","""",1+AB599-count(filter($S599:$S888,$S599:$S888=$S599,$T599:$T888=$T599,$V599:$V888=$V599,$W599:$W888=$W599,$Q599:$Q888=$Q599)))"),"")</f>
        <v/>
      </c>
      <c r="AD599" s="18" t="str">
        <f>IFERROR(__xludf.DUMMYFUNCTION("if($F599="""","""",count(filter($S$2:$S888,$S$2:$S888=$S599,$T$2:$T888=$T599,$V$2:$V888=$V599,$W$2:$W888=$W599,$R$2:$R888=$R599)))"),"")</f>
        <v/>
      </c>
      <c r="AE599" s="18" t="str">
        <f>IFERROR(__xludf.DUMMYFUNCTION("if($F599="""","""",1+AD599-count(filter($S599:$S888,$S599:$S888=$S599,$T599:$T888=$T599,$V599:$V888=$V599,$W599:$W888=$W599,$R599:$R888=$R599)))"),"")</f>
        <v/>
      </c>
      <c r="AF599" s="18" t="str">
        <f t="shared" si="10"/>
        <v/>
      </c>
      <c r="AG599" s="18"/>
      <c r="AH599" s="18" t="str">
        <f t="shared" si="12"/>
        <v/>
      </c>
    </row>
    <row r="600">
      <c r="A600" s="29"/>
      <c r="B600" s="29"/>
      <c r="C600" s="29"/>
      <c r="D600" s="37"/>
      <c r="E600" s="29"/>
      <c r="F600" s="32"/>
      <c r="G600" s="32"/>
      <c r="H600" s="38"/>
      <c r="I600" s="32"/>
      <c r="J600" s="38"/>
      <c r="K600" s="32"/>
      <c r="L600" s="31"/>
      <c r="M600" s="38"/>
      <c r="N600" s="31"/>
      <c r="O600" s="18" t="str">
        <f t="shared" si="2"/>
        <v/>
      </c>
      <c r="P600" s="18" t="str">
        <f t="shared" si="3"/>
        <v/>
      </c>
      <c r="Q600" s="18" t="str">
        <f t="array" ref="Q600">if($F600="","",if($F600&lt;&gt;$F599,VLOOKUP($F600,{Index_Team!$A$2:$A$33,Index_Team!$D$2:$D$33},2,FALSE),Q599))</f>
        <v/>
      </c>
      <c r="R600" s="18" t="str">
        <f t="array" ref="R600">if($F600="","",if($F600&lt;&gt;$F599,VLOOKUP($F600,{Index_Team!$A$2:$A$33,Index_Team!$E$2:$E$33},2,FALSE),R599))</f>
        <v/>
      </c>
      <c r="S600" s="18" t="str">
        <f t="shared" ref="S600:T600" si="609">if($F600="","",if($F600&lt;&gt;$F599,0,V599))</f>
        <v/>
      </c>
      <c r="T600" s="18" t="str">
        <f t="shared" si="609"/>
        <v/>
      </c>
      <c r="U600" s="18" t="str">
        <f t="shared" si="5"/>
        <v/>
      </c>
      <c r="V600" s="18" t="str">
        <f t="shared" si="6"/>
        <v/>
      </c>
      <c r="W600" s="18" t="str">
        <f t="shared" si="7"/>
        <v/>
      </c>
      <c r="X600" s="18" t="str">
        <f t="shared" si="8"/>
        <v/>
      </c>
      <c r="Y600" s="18" t="str">
        <f t="shared" si="9"/>
        <v/>
      </c>
      <c r="Z600" s="18" t="str">
        <f>IFERROR(__xludf.DUMMYFUNCTION("if($F600="""","""",count(filter($S$2:$S888,$S$2:$S888=$S600,$T$2:$T888=$T600,$V$2:$V888=$V600,$W$2:$W888=$W600)))"),"")</f>
        <v/>
      </c>
      <c r="AA600" s="18" t="str">
        <f>IFERROR(__xludf.DUMMYFUNCTION("if($F600="""","""",1+Z600-count(filter($S600:$S888,$S600:$S888=$S600,$T600:$T888=$T600,$V600:$V888=$V600,$W600:$W888=$W600)))"),"")</f>
        <v/>
      </c>
      <c r="AB600" s="18" t="str">
        <f>IFERROR(__xludf.DUMMYFUNCTION("if($F600="""","""",count(filter($S$2:$S888,$S$2:$S888=$S600,$T$2:$T888=$T600,$V$2:$V888=$V600,$W$2:$W888=$W600,$Q$2:$Q888=$Q600)))"),"")</f>
        <v/>
      </c>
      <c r="AC600" s="18" t="str">
        <f>IFERROR(__xludf.DUMMYFUNCTION("if($F600="""","""",1+AB600-count(filter($S600:$S888,$S600:$S888=$S600,$T600:$T888=$T600,$V600:$V888=$V600,$W600:$W888=$W600,$Q600:$Q888=$Q600)))"),"")</f>
        <v/>
      </c>
      <c r="AD600" s="18" t="str">
        <f>IFERROR(__xludf.DUMMYFUNCTION("if($F600="""","""",count(filter($S$2:$S888,$S$2:$S888=$S600,$T$2:$T888=$T600,$V$2:$V888=$V600,$W$2:$W888=$W600,$R$2:$R888=$R600)))"),"")</f>
        <v/>
      </c>
      <c r="AE600" s="18" t="str">
        <f>IFERROR(__xludf.DUMMYFUNCTION("if($F600="""","""",1+AD600-count(filter($S600:$S888,$S600:$S888=$S600,$T600:$T888=$T600,$V600:$V888=$V600,$W600:$W888=$W600,$R600:$R888=$R600)))"),"")</f>
        <v/>
      </c>
      <c r="AF600" s="18" t="str">
        <f t="shared" si="10"/>
        <v/>
      </c>
      <c r="AG600" s="18"/>
      <c r="AH600" s="18" t="str">
        <f t="shared" si="12"/>
        <v/>
      </c>
    </row>
    <row r="601">
      <c r="A601" s="29"/>
      <c r="B601" s="29"/>
      <c r="C601" s="29"/>
      <c r="D601" s="37"/>
      <c r="E601" s="29"/>
      <c r="F601" s="32"/>
      <c r="G601" s="32"/>
      <c r="H601" s="38"/>
      <c r="I601" s="32"/>
      <c r="J601" s="38"/>
      <c r="K601" s="32"/>
      <c r="L601" s="31"/>
      <c r="M601" s="38"/>
      <c r="N601" s="31"/>
      <c r="O601" s="18" t="str">
        <f t="shared" si="2"/>
        <v/>
      </c>
      <c r="P601" s="18" t="str">
        <f t="shared" si="3"/>
        <v/>
      </c>
      <c r="Q601" s="18" t="str">
        <f t="array" ref="Q601">if($F601="","",if($F601&lt;&gt;$F600,VLOOKUP($F601,{Index_Team!$A$2:$A$33,Index_Team!$D$2:$D$33},2,FALSE),Q600))</f>
        <v/>
      </c>
      <c r="R601" s="18" t="str">
        <f t="array" ref="R601">if($F601="","",if($F601&lt;&gt;$F600,VLOOKUP($F601,{Index_Team!$A$2:$A$33,Index_Team!$E$2:$E$33},2,FALSE),R600))</f>
        <v/>
      </c>
      <c r="S601" s="18" t="str">
        <f t="shared" ref="S601:T601" si="610">if($F601="","",if($F601&lt;&gt;$F600,0,V600))</f>
        <v/>
      </c>
      <c r="T601" s="18" t="str">
        <f t="shared" si="610"/>
        <v/>
      </c>
      <c r="U601" s="18" t="str">
        <f t="shared" si="5"/>
        <v/>
      </c>
      <c r="V601" s="18" t="str">
        <f t="shared" si="6"/>
        <v/>
      </c>
      <c r="W601" s="18" t="str">
        <f t="shared" si="7"/>
        <v/>
      </c>
      <c r="X601" s="18" t="str">
        <f t="shared" si="8"/>
        <v/>
      </c>
      <c r="Y601" s="18" t="str">
        <f t="shared" si="9"/>
        <v/>
      </c>
      <c r="Z601" s="18" t="str">
        <f>IFERROR(__xludf.DUMMYFUNCTION("if($F601="""","""",count(filter($S$2:$S888,$S$2:$S888=$S601,$T$2:$T888=$T601,$V$2:$V888=$V601,$W$2:$W888=$W601)))"),"")</f>
        <v/>
      </c>
      <c r="AA601" s="18" t="str">
        <f>IFERROR(__xludf.DUMMYFUNCTION("if($F601="""","""",1+Z601-count(filter($S601:$S888,$S601:$S888=$S601,$T601:$T888=$T601,$V601:$V888=$V601,$W601:$W888=$W601)))"),"")</f>
        <v/>
      </c>
      <c r="AB601" s="18" t="str">
        <f>IFERROR(__xludf.DUMMYFUNCTION("if($F601="""","""",count(filter($S$2:$S888,$S$2:$S888=$S601,$T$2:$T888=$T601,$V$2:$V888=$V601,$W$2:$W888=$W601,$Q$2:$Q888=$Q601)))"),"")</f>
        <v/>
      </c>
      <c r="AC601" s="18" t="str">
        <f>IFERROR(__xludf.DUMMYFUNCTION("if($F601="""","""",1+AB601-count(filter($S601:$S888,$S601:$S888=$S601,$T601:$T888=$T601,$V601:$V888=$V601,$W601:$W888=$W601,$Q601:$Q888=$Q601)))"),"")</f>
        <v/>
      </c>
      <c r="AD601" s="18" t="str">
        <f>IFERROR(__xludf.DUMMYFUNCTION("if($F601="""","""",count(filter($S$2:$S888,$S$2:$S888=$S601,$T$2:$T888=$T601,$V$2:$V888=$V601,$W$2:$W888=$W601,$R$2:$R888=$R601)))"),"")</f>
        <v/>
      </c>
      <c r="AE601" s="18" t="str">
        <f>IFERROR(__xludf.DUMMYFUNCTION("if($F601="""","""",1+AD601-count(filter($S601:$S888,$S601:$S888=$S601,$T601:$T888=$T601,$V601:$V888=$V601,$W601:$W888=$W601,$R601:$R888=$R601)))"),"")</f>
        <v/>
      </c>
      <c r="AF601" s="18" t="str">
        <f t="shared" si="10"/>
        <v/>
      </c>
      <c r="AG601" s="18"/>
      <c r="AH601" s="18" t="str">
        <f t="shared" si="12"/>
        <v/>
      </c>
    </row>
    <row r="602">
      <c r="A602" s="29"/>
      <c r="B602" s="29"/>
      <c r="C602" s="29"/>
      <c r="D602" s="37"/>
      <c r="E602" s="29"/>
      <c r="F602" s="32"/>
      <c r="G602" s="32"/>
      <c r="H602" s="38"/>
      <c r="I602" s="32"/>
      <c r="J602" s="38"/>
      <c r="K602" s="32"/>
      <c r="L602" s="31"/>
      <c r="M602" s="38"/>
      <c r="N602" s="31"/>
      <c r="O602" s="18" t="str">
        <f t="shared" si="2"/>
        <v/>
      </c>
      <c r="P602" s="18" t="str">
        <f t="shared" si="3"/>
        <v/>
      </c>
      <c r="Q602" s="18" t="str">
        <f t="array" ref="Q602">if($F602="","",if($F602&lt;&gt;$F601,VLOOKUP($F602,{Index_Team!$A$2:$A$33,Index_Team!$D$2:$D$33},2,FALSE),Q601))</f>
        <v/>
      </c>
      <c r="R602" s="18" t="str">
        <f t="array" ref="R602">if($F602="","",if($F602&lt;&gt;$F601,VLOOKUP($F602,{Index_Team!$A$2:$A$33,Index_Team!$E$2:$E$33},2,FALSE),R601))</f>
        <v/>
      </c>
      <c r="S602" s="18" t="str">
        <f t="shared" ref="S602:T602" si="611">if($F602="","",if($F602&lt;&gt;$F601,0,V601))</f>
        <v/>
      </c>
      <c r="T602" s="18" t="str">
        <f t="shared" si="611"/>
        <v/>
      </c>
      <c r="U602" s="18" t="str">
        <f t="shared" si="5"/>
        <v/>
      </c>
      <c r="V602" s="18" t="str">
        <f t="shared" si="6"/>
        <v/>
      </c>
      <c r="W602" s="18" t="str">
        <f t="shared" si="7"/>
        <v/>
      </c>
      <c r="X602" s="18" t="str">
        <f t="shared" si="8"/>
        <v/>
      </c>
      <c r="Y602" s="18" t="str">
        <f t="shared" si="9"/>
        <v/>
      </c>
      <c r="Z602" s="18" t="str">
        <f>IFERROR(__xludf.DUMMYFUNCTION("if($F602="""","""",count(filter($S$2:$S888,$S$2:$S888=$S602,$T$2:$T888=$T602,$V$2:$V888=$V602,$W$2:$W888=$W602)))"),"")</f>
        <v/>
      </c>
      <c r="AA602" s="18" t="str">
        <f>IFERROR(__xludf.DUMMYFUNCTION("if($F602="""","""",1+Z602-count(filter($S602:$S888,$S602:$S888=$S602,$T602:$T888=$T602,$V602:$V888=$V602,$W602:$W888=$W602)))"),"")</f>
        <v/>
      </c>
      <c r="AB602" s="18" t="str">
        <f>IFERROR(__xludf.DUMMYFUNCTION("if($F602="""","""",count(filter($S$2:$S888,$S$2:$S888=$S602,$T$2:$T888=$T602,$V$2:$V888=$V602,$W$2:$W888=$W602,$Q$2:$Q888=$Q602)))"),"")</f>
        <v/>
      </c>
      <c r="AC602" s="18" t="str">
        <f>IFERROR(__xludf.DUMMYFUNCTION("if($F602="""","""",1+AB602-count(filter($S602:$S888,$S602:$S888=$S602,$T602:$T888=$T602,$V602:$V888=$V602,$W602:$W888=$W602,$Q602:$Q888=$Q602)))"),"")</f>
        <v/>
      </c>
      <c r="AD602" s="18" t="str">
        <f>IFERROR(__xludf.DUMMYFUNCTION("if($F602="""","""",count(filter($S$2:$S888,$S$2:$S888=$S602,$T$2:$T888=$T602,$V$2:$V888=$V602,$W$2:$W888=$W602,$R$2:$R888=$R602)))"),"")</f>
        <v/>
      </c>
      <c r="AE602" s="18" t="str">
        <f>IFERROR(__xludf.DUMMYFUNCTION("if($F602="""","""",1+AD602-count(filter($S602:$S888,$S602:$S888=$S602,$T602:$T888=$T602,$V602:$V888=$V602,$W602:$W888=$W602,$R602:$R888=$R602)))"),"")</f>
        <v/>
      </c>
      <c r="AF602" s="18" t="str">
        <f t="shared" si="10"/>
        <v/>
      </c>
      <c r="AG602" s="18"/>
      <c r="AH602" s="18" t="str">
        <f t="shared" si="12"/>
        <v/>
      </c>
    </row>
    <row r="603">
      <c r="A603" s="29"/>
      <c r="B603" s="29"/>
      <c r="C603" s="29"/>
      <c r="D603" s="37"/>
      <c r="E603" s="29"/>
      <c r="F603" s="32"/>
      <c r="G603" s="32"/>
      <c r="H603" s="38"/>
      <c r="I603" s="32"/>
      <c r="J603" s="38"/>
      <c r="K603" s="32"/>
      <c r="L603" s="31"/>
      <c r="M603" s="38"/>
      <c r="N603" s="31"/>
      <c r="O603" s="18" t="str">
        <f t="shared" si="2"/>
        <v/>
      </c>
      <c r="P603" s="18" t="str">
        <f t="shared" si="3"/>
        <v/>
      </c>
      <c r="Q603" s="18" t="str">
        <f t="array" ref="Q603">if($F603="","",if($F603&lt;&gt;$F602,VLOOKUP($F603,{Index_Team!$A$2:$A$33,Index_Team!$D$2:$D$33},2,FALSE),Q602))</f>
        <v/>
      </c>
      <c r="R603" s="18" t="str">
        <f t="array" ref="R603">if($F603="","",if($F603&lt;&gt;$F602,VLOOKUP($F603,{Index_Team!$A$2:$A$33,Index_Team!$E$2:$E$33},2,FALSE),R602))</f>
        <v/>
      </c>
      <c r="S603" s="18" t="str">
        <f t="shared" ref="S603:T603" si="612">if($F603="","",if($F603&lt;&gt;$F602,0,V602))</f>
        <v/>
      </c>
      <c r="T603" s="18" t="str">
        <f t="shared" si="612"/>
        <v/>
      </c>
      <c r="U603" s="18" t="str">
        <f t="shared" si="5"/>
        <v/>
      </c>
      <c r="V603" s="18" t="str">
        <f t="shared" si="6"/>
        <v/>
      </c>
      <c r="W603" s="18" t="str">
        <f t="shared" si="7"/>
        <v/>
      </c>
      <c r="X603" s="18" t="str">
        <f t="shared" si="8"/>
        <v/>
      </c>
      <c r="Y603" s="18" t="str">
        <f t="shared" si="9"/>
        <v/>
      </c>
      <c r="Z603" s="18" t="str">
        <f>IFERROR(__xludf.DUMMYFUNCTION("if($F603="""","""",count(filter($S$2:$S888,$S$2:$S888=$S603,$T$2:$T888=$T603,$V$2:$V888=$V603,$W$2:$W888=$W603)))"),"")</f>
        <v/>
      </c>
      <c r="AA603" s="18" t="str">
        <f>IFERROR(__xludf.DUMMYFUNCTION("if($F603="""","""",1+Z603-count(filter($S603:$S888,$S603:$S888=$S603,$T603:$T888=$T603,$V603:$V888=$V603,$W603:$W888=$W603)))"),"")</f>
        <v/>
      </c>
      <c r="AB603" s="18" t="str">
        <f>IFERROR(__xludf.DUMMYFUNCTION("if($F603="""","""",count(filter($S$2:$S888,$S$2:$S888=$S603,$T$2:$T888=$T603,$V$2:$V888=$V603,$W$2:$W888=$W603,$Q$2:$Q888=$Q603)))"),"")</f>
        <v/>
      </c>
      <c r="AC603" s="18" t="str">
        <f>IFERROR(__xludf.DUMMYFUNCTION("if($F603="""","""",1+AB603-count(filter($S603:$S888,$S603:$S888=$S603,$T603:$T888=$T603,$V603:$V888=$V603,$W603:$W888=$W603,$Q603:$Q888=$Q603)))"),"")</f>
        <v/>
      </c>
      <c r="AD603" s="18" t="str">
        <f>IFERROR(__xludf.DUMMYFUNCTION("if($F603="""","""",count(filter($S$2:$S888,$S$2:$S888=$S603,$T$2:$T888=$T603,$V$2:$V888=$V603,$W$2:$W888=$W603,$R$2:$R888=$R603)))"),"")</f>
        <v/>
      </c>
      <c r="AE603" s="18" t="str">
        <f>IFERROR(__xludf.DUMMYFUNCTION("if($F603="""","""",1+AD603-count(filter($S603:$S888,$S603:$S888=$S603,$T603:$T888=$T603,$V603:$V888=$V603,$W603:$W888=$W603,$R603:$R888=$R603)))"),"")</f>
        <v/>
      </c>
      <c r="AF603" s="18" t="str">
        <f t="shared" si="10"/>
        <v/>
      </c>
      <c r="AG603" s="18"/>
      <c r="AH603" s="18" t="str">
        <f t="shared" si="12"/>
        <v/>
      </c>
    </row>
    <row r="604">
      <c r="A604" s="29"/>
      <c r="B604" s="29"/>
      <c r="C604" s="29"/>
      <c r="D604" s="37"/>
      <c r="E604" s="29"/>
      <c r="F604" s="32"/>
      <c r="G604" s="32"/>
      <c r="H604" s="38"/>
      <c r="I604" s="32"/>
      <c r="J604" s="38"/>
      <c r="K604" s="32"/>
      <c r="L604" s="31"/>
      <c r="M604" s="38"/>
      <c r="N604" s="31"/>
      <c r="O604" s="18" t="str">
        <f t="shared" si="2"/>
        <v/>
      </c>
      <c r="P604" s="18" t="str">
        <f t="shared" si="3"/>
        <v/>
      </c>
      <c r="Q604" s="18" t="str">
        <f t="array" ref="Q604">if($F604="","",if($F604&lt;&gt;$F603,VLOOKUP($F604,{Index_Team!$A$2:$A$33,Index_Team!$D$2:$D$33},2,FALSE),Q603))</f>
        <v/>
      </c>
      <c r="R604" s="18" t="str">
        <f t="array" ref="R604">if($F604="","",if($F604&lt;&gt;$F603,VLOOKUP($F604,{Index_Team!$A$2:$A$33,Index_Team!$E$2:$E$33},2,FALSE),R603))</f>
        <v/>
      </c>
      <c r="S604" s="18" t="str">
        <f t="shared" ref="S604:T604" si="613">if($F604="","",if($F604&lt;&gt;$F603,0,V603))</f>
        <v/>
      </c>
      <c r="T604" s="18" t="str">
        <f t="shared" si="613"/>
        <v/>
      </c>
      <c r="U604" s="18" t="str">
        <f t="shared" si="5"/>
        <v/>
      </c>
      <c r="V604" s="18" t="str">
        <f t="shared" si="6"/>
        <v/>
      </c>
      <c r="W604" s="18" t="str">
        <f t="shared" si="7"/>
        <v/>
      </c>
      <c r="X604" s="18" t="str">
        <f t="shared" si="8"/>
        <v/>
      </c>
      <c r="Y604" s="18" t="str">
        <f t="shared" si="9"/>
        <v/>
      </c>
      <c r="Z604" s="18" t="str">
        <f>IFERROR(__xludf.DUMMYFUNCTION("if($F604="""","""",count(filter($S$2:$S888,$S$2:$S888=$S604,$T$2:$T888=$T604,$V$2:$V888=$V604,$W$2:$W888=$W604)))"),"")</f>
        <v/>
      </c>
      <c r="AA604" s="18" t="str">
        <f>IFERROR(__xludf.DUMMYFUNCTION("if($F604="""","""",1+Z604-count(filter($S604:$S888,$S604:$S888=$S604,$T604:$T888=$T604,$V604:$V888=$V604,$W604:$W888=$W604)))"),"")</f>
        <v/>
      </c>
      <c r="AB604" s="18" t="str">
        <f>IFERROR(__xludf.DUMMYFUNCTION("if($F604="""","""",count(filter($S$2:$S888,$S$2:$S888=$S604,$T$2:$T888=$T604,$V$2:$V888=$V604,$W$2:$W888=$W604,$Q$2:$Q888=$Q604)))"),"")</f>
        <v/>
      </c>
      <c r="AC604" s="18" t="str">
        <f>IFERROR(__xludf.DUMMYFUNCTION("if($F604="""","""",1+AB604-count(filter($S604:$S888,$S604:$S888=$S604,$T604:$T888=$T604,$V604:$V888=$V604,$W604:$W888=$W604,$Q604:$Q888=$Q604)))"),"")</f>
        <v/>
      </c>
      <c r="AD604" s="18" t="str">
        <f>IFERROR(__xludf.DUMMYFUNCTION("if($F604="""","""",count(filter($S$2:$S888,$S$2:$S888=$S604,$T$2:$T888=$T604,$V$2:$V888=$V604,$W$2:$W888=$W604,$R$2:$R888=$R604)))"),"")</f>
        <v/>
      </c>
      <c r="AE604" s="18" t="str">
        <f>IFERROR(__xludf.DUMMYFUNCTION("if($F604="""","""",1+AD604-count(filter($S604:$S888,$S604:$S888=$S604,$T604:$T888=$T604,$V604:$V888=$V604,$W604:$W888=$W604,$R604:$R888=$R604)))"),"")</f>
        <v/>
      </c>
      <c r="AF604" s="18" t="str">
        <f t="shared" si="10"/>
        <v/>
      </c>
      <c r="AG604" s="18"/>
      <c r="AH604" s="18" t="str">
        <f t="shared" si="12"/>
        <v/>
      </c>
    </row>
    <row r="605">
      <c r="A605" s="29"/>
      <c r="B605" s="29"/>
      <c r="C605" s="29"/>
      <c r="D605" s="37"/>
      <c r="E605" s="29"/>
      <c r="F605" s="32"/>
      <c r="G605" s="32"/>
      <c r="H605" s="38"/>
      <c r="I605" s="32"/>
      <c r="J605" s="38"/>
      <c r="K605" s="32"/>
      <c r="L605" s="31"/>
      <c r="M605" s="38"/>
      <c r="N605" s="31"/>
      <c r="O605" s="18" t="str">
        <f t="shared" si="2"/>
        <v/>
      </c>
      <c r="P605" s="18" t="str">
        <f t="shared" si="3"/>
        <v/>
      </c>
      <c r="Q605" s="18" t="str">
        <f t="array" ref="Q605">if($F605="","",if($F605&lt;&gt;$F604,VLOOKUP($F605,{Index_Team!$A$2:$A$33,Index_Team!$D$2:$D$33},2,FALSE),Q604))</f>
        <v/>
      </c>
      <c r="R605" s="18" t="str">
        <f t="array" ref="R605">if($F605="","",if($F605&lt;&gt;$F604,VLOOKUP($F605,{Index_Team!$A$2:$A$33,Index_Team!$E$2:$E$33},2,FALSE),R604))</f>
        <v/>
      </c>
      <c r="S605" s="18" t="str">
        <f t="shared" ref="S605:T605" si="614">if($F605="","",if($F605&lt;&gt;$F604,0,V604))</f>
        <v/>
      </c>
      <c r="T605" s="18" t="str">
        <f t="shared" si="614"/>
        <v/>
      </c>
      <c r="U605" s="18" t="str">
        <f t="shared" si="5"/>
        <v/>
      </c>
      <c r="V605" s="18" t="str">
        <f t="shared" si="6"/>
        <v/>
      </c>
      <c r="W605" s="18" t="str">
        <f t="shared" si="7"/>
        <v/>
      </c>
      <c r="X605" s="18" t="str">
        <f t="shared" si="8"/>
        <v/>
      </c>
      <c r="Y605" s="18" t="str">
        <f t="shared" si="9"/>
        <v/>
      </c>
      <c r="Z605" s="18" t="str">
        <f>IFERROR(__xludf.DUMMYFUNCTION("if($F605="""","""",count(filter($S$2:$S888,$S$2:$S888=$S605,$T$2:$T888=$T605,$V$2:$V888=$V605,$W$2:$W888=$W605)))"),"")</f>
        <v/>
      </c>
      <c r="AA605" s="18" t="str">
        <f>IFERROR(__xludf.DUMMYFUNCTION("if($F605="""","""",1+Z605-count(filter($S605:$S888,$S605:$S888=$S605,$T605:$T888=$T605,$V605:$V888=$V605,$W605:$W888=$W605)))"),"")</f>
        <v/>
      </c>
      <c r="AB605" s="18" t="str">
        <f>IFERROR(__xludf.DUMMYFUNCTION("if($F605="""","""",count(filter($S$2:$S888,$S$2:$S888=$S605,$T$2:$T888=$T605,$V$2:$V888=$V605,$W$2:$W888=$W605,$Q$2:$Q888=$Q605)))"),"")</f>
        <v/>
      </c>
      <c r="AC605" s="18" t="str">
        <f>IFERROR(__xludf.DUMMYFUNCTION("if($F605="""","""",1+AB605-count(filter($S605:$S888,$S605:$S888=$S605,$T605:$T888=$T605,$V605:$V888=$V605,$W605:$W888=$W605,$Q605:$Q888=$Q605)))"),"")</f>
        <v/>
      </c>
      <c r="AD605" s="18" t="str">
        <f>IFERROR(__xludf.DUMMYFUNCTION("if($F605="""","""",count(filter($S$2:$S888,$S$2:$S888=$S605,$T$2:$T888=$T605,$V$2:$V888=$V605,$W$2:$W888=$W605,$R$2:$R888=$R605)))"),"")</f>
        <v/>
      </c>
      <c r="AE605" s="18" t="str">
        <f>IFERROR(__xludf.DUMMYFUNCTION("if($F605="""","""",1+AD605-count(filter($S605:$S888,$S605:$S888=$S605,$T605:$T888=$T605,$V605:$V888=$V605,$W605:$W888=$W605,$R605:$R888=$R605)))"),"")</f>
        <v/>
      </c>
      <c r="AF605" s="18" t="str">
        <f t="shared" si="10"/>
        <v/>
      </c>
      <c r="AG605" s="18"/>
      <c r="AH605" s="18" t="str">
        <f t="shared" si="12"/>
        <v/>
      </c>
    </row>
    <row r="606">
      <c r="A606" s="29"/>
      <c r="B606" s="29"/>
      <c r="C606" s="29"/>
      <c r="D606" s="37"/>
      <c r="E606" s="29"/>
      <c r="F606" s="32"/>
      <c r="G606" s="32"/>
      <c r="H606" s="38"/>
      <c r="I606" s="32"/>
      <c r="J606" s="38"/>
      <c r="K606" s="32"/>
      <c r="L606" s="31"/>
      <c r="M606" s="38"/>
      <c r="N606" s="31"/>
      <c r="O606" s="18" t="str">
        <f t="shared" si="2"/>
        <v/>
      </c>
      <c r="P606" s="18" t="str">
        <f t="shared" si="3"/>
        <v/>
      </c>
      <c r="Q606" s="18" t="str">
        <f t="array" ref="Q606">if($F606="","",if($F606&lt;&gt;$F605,VLOOKUP($F606,{Index_Team!$A$2:$A$33,Index_Team!$D$2:$D$33},2,FALSE),Q605))</f>
        <v/>
      </c>
      <c r="R606" s="18" t="str">
        <f t="array" ref="R606">if($F606="","",if($F606&lt;&gt;$F605,VLOOKUP($F606,{Index_Team!$A$2:$A$33,Index_Team!$E$2:$E$33},2,FALSE),R605))</f>
        <v/>
      </c>
      <c r="S606" s="18" t="str">
        <f t="shared" ref="S606:T606" si="615">if($F606="","",if($F606&lt;&gt;$F605,0,V605))</f>
        <v/>
      </c>
      <c r="T606" s="18" t="str">
        <f t="shared" si="615"/>
        <v/>
      </c>
      <c r="U606" s="18" t="str">
        <f t="shared" si="5"/>
        <v/>
      </c>
      <c r="V606" s="18" t="str">
        <f t="shared" si="6"/>
        <v/>
      </c>
      <c r="W606" s="18" t="str">
        <f t="shared" si="7"/>
        <v/>
      </c>
      <c r="X606" s="18" t="str">
        <f t="shared" si="8"/>
        <v/>
      </c>
      <c r="Y606" s="18" t="str">
        <f t="shared" si="9"/>
        <v/>
      </c>
      <c r="Z606" s="18" t="str">
        <f>IFERROR(__xludf.DUMMYFUNCTION("if($F606="""","""",count(filter($S$2:$S888,$S$2:$S888=$S606,$T$2:$T888=$T606,$V$2:$V888=$V606,$W$2:$W888=$W606)))"),"")</f>
        <v/>
      </c>
      <c r="AA606" s="18" t="str">
        <f>IFERROR(__xludf.DUMMYFUNCTION("if($F606="""","""",1+Z606-count(filter($S606:$S888,$S606:$S888=$S606,$T606:$T888=$T606,$V606:$V888=$V606,$W606:$W888=$W606)))"),"")</f>
        <v/>
      </c>
      <c r="AB606" s="18" t="str">
        <f>IFERROR(__xludf.DUMMYFUNCTION("if($F606="""","""",count(filter($S$2:$S888,$S$2:$S888=$S606,$T$2:$T888=$T606,$V$2:$V888=$V606,$W$2:$W888=$W606,$Q$2:$Q888=$Q606)))"),"")</f>
        <v/>
      </c>
      <c r="AC606" s="18" t="str">
        <f>IFERROR(__xludf.DUMMYFUNCTION("if($F606="""","""",1+AB606-count(filter($S606:$S888,$S606:$S888=$S606,$T606:$T888=$T606,$V606:$V888=$V606,$W606:$W888=$W606,$Q606:$Q888=$Q606)))"),"")</f>
        <v/>
      </c>
      <c r="AD606" s="18" t="str">
        <f>IFERROR(__xludf.DUMMYFUNCTION("if($F606="""","""",count(filter($S$2:$S888,$S$2:$S888=$S606,$T$2:$T888=$T606,$V$2:$V888=$V606,$W$2:$W888=$W606,$R$2:$R888=$R606)))"),"")</f>
        <v/>
      </c>
      <c r="AE606" s="18" t="str">
        <f>IFERROR(__xludf.DUMMYFUNCTION("if($F606="""","""",1+AD606-count(filter($S606:$S888,$S606:$S888=$S606,$T606:$T888=$T606,$V606:$V888=$V606,$W606:$W888=$W606,$R606:$R888=$R606)))"),"")</f>
        <v/>
      </c>
      <c r="AF606" s="18" t="str">
        <f t="shared" si="10"/>
        <v/>
      </c>
      <c r="AG606" s="18"/>
      <c r="AH606" s="18" t="str">
        <f t="shared" si="12"/>
        <v/>
      </c>
    </row>
    <row r="607">
      <c r="A607" s="29"/>
      <c r="B607" s="29"/>
      <c r="C607" s="29"/>
      <c r="D607" s="37"/>
      <c r="E607" s="29"/>
      <c r="F607" s="32"/>
      <c r="G607" s="32"/>
      <c r="H607" s="38"/>
      <c r="I607" s="32"/>
      <c r="J607" s="38"/>
      <c r="K607" s="32"/>
      <c r="L607" s="31"/>
      <c r="M607" s="38"/>
      <c r="N607" s="31"/>
      <c r="O607" s="18" t="str">
        <f t="shared" si="2"/>
        <v/>
      </c>
      <c r="P607" s="18" t="str">
        <f t="shared" si="3"/>
        <v/>
      </c>
      <c r="Q607" s="18" t="str">
        <f t="array" ref="Q607">if($F607="","",if($F607&lt;&gt;$F606,VLOOKUP($F607,{Index_Team!$A$2:$A$33,Index_Team!$D$2:$D$33},2,FALSE),Q606))</f>
        <v/>
      </c>
      <c r="R607" s="18" t="str">
        <f t="array" ref="R607">if($F607="","",if($F607&lt;&gt;$F606,VLOOKUP($F607,{Index_Team!$A$2:$A$33,Index_Team!$E$2:$E$33},2,FALSE),R606))</f>
        <v/>
      </c>
      <c r="S607" s="18" t="str">
        <f t="shared" ref="S607:T607" si="616">if($F607="","",if($F607&lt;&gt;$F606,0,V606))</f>
        <v/>
      </c>
      <c r="T607" s="18" t="str">
        <f t="shared" si="616"/>
        <v/>
      </c>
      <c r="U607" s="18" t="str">
        <f t="shared" si="5"/>
        <v/>
      </c>
      <c r="V607" s="18" t="str">
        <f t="shared" si="6"/>
        <v/>
      </c>
      <c r="W607" s="18" t="str">
        <f t="shared" si="7"/>
        <v/>
      </c>
      <c r="X607" s="18" t="str">
        <f t="shared" si="8"/>
        <v/>
      </c>
      <c r="Y607" s="18" t="str">
        <f t="shared" si="9"/>
        <v/>
      </c>
      <c r="Z607" s="18" t="str">
        <f>IFERROR(__xludf.DUMMYFUNCTION("if($F607="""","""",count(filter($S$2:$S888,$S$2:$S888=$S607,$T$2:$T888=$T607,$V$2:$V888=$V607,$W$2:$W888=$W607)))"),"")</f>
        <v/>
      </c>
      <c r="AA607" s="18" t="str">
        <f>IFERROR(__xludf.DUMMYFUNCTION("if($F607="""","""",1+Z607-count(filter($S607:$S888,$S607:$S888=$S607,$T607:$T888=$T607,$V607:$V888=$V607,$W607:$W888=$W607)))"),"")</f>
        <v/>
      </c>
      <c r="AB607" s="18" t="str">
        <f>IFERROR(__xludf.DUMMYFUNCTION("if($F607="""","""",count(filter($S$2:$S888,$S$2:$S888=$S607,$T$2:$T888=$T607,$V$2:$V888=$V607,$W$2:$W888=$W607,$Q$2:$Q888=$Q607)))"),"")</f>
        <v/>
      </c>
      <c r="AC607" s="18" t="str">
        <f>IFERROR(__xludf.DUMMYFUNCTION("if($F607="""","""",1+AB607-count(filter($S607:$S888,$S607:$S888=$S607,$T607:$T888=$T607,$V607:$V888=$V607,$W607:$W888=$W607,$Q607:$Q888=$Q607)))"),"")</f>
        <v/>
      </c>
      <c r="AD607" s="18" t="str">
        <f>IFERROR(__xludf.DUMMYFUNCTION("if($F607="""","""",count(filter($S$2:$S888,$S$2:$S888=$S607,$T$2:$T888=$T607,$V$2:$V888=$V607,$W$2:$W888=$W607,$R$2:$R888=$R607)))"),"")</f>
        <v/>
      </c>
      <c r="AE607" s="18" t="str">
        <f>IFERROR(__xludf.DUMMYFUNCTION("if($F607="""","""",1+AD607-count(filter($S607:$S888,$S607:$S888=$S607,$T607:$T888=$T607,$V607:$V888=$V607,$W607:$W888=$W607,$R607:$R888=$R607)))"),"")</f>
        <v/>
      </c>
      <c r="AF607" s="18" t="str">
        <f t="shared" si="10"/>
        <v/>
      </c>
      <c r="AG607" s="18"/>
      <c r="AH607" s="18" t="str">
        <f t="shared" si="12"/>
        <v/>
      </c>
    </row>
    <row r="608">
      <c r="A608" s="29"/>
      <c r="B608" s="29"/>
      <c r="C608" s="29"/>
      <c r="D608" s="37"/>
      <c r="E608" s="29"/>
      <c r="F608" s="32"/>
      <c r="G608" s="32"/>
      <c r="H608" s="38"/>
      <c r="I608" s="32"/>
      <c r="J608" s="38"/>
      <c r="K608" s="32"/>
      <c r="L608" s="31"/>
      <c r="M608" s="38"/>
      <c r="N608" s="31"/>
      <c r="O608" s="18" t="str">
        <f t="shared" si="2"/>
        <v/>
      </c>
      <c r="P608" s="18" t="str">
        <f t="shared" si="3"/>
        <v/>
      </c>
      <c r="Q608" s="18" t="str">
        <f t="array" ref="Q608">if($F608="","",if($F608&lt;&gt;$F607,VLOOKUP($F608,{Index_Team!$A$2:$A$33,Index_Team!$D$2:$D$33},2,FALSE),Q607))</f>
        <v/>
      </c>
      <c r="R608" s="18" t="str">
        <f t="array" ref="R608">if($F608="","",if($F608&lt;&gt;$F607,VLOOKUP($F608,{Index_Team!$A$2:$A$33,Index_Team!$E$2:$E$33},2,FALSE),R607))</f>
        <v/>
      </c>
      <c r="S608" s="18" t="str">
        <f t="shared" ref="S608:T608" si="617">if($F608="","",if($F608&lt;&gt;$F607,0,V607))</f>
        <v/>
      </c>
      <c r="T608" s="18" t="str">
        <f t="shared" si="617"/>
        <v/>
      </c>
      <c r="U608" s="18" t="str">
        <f t="shared" si="5"/>
        <v/>
      </c>
      <c r="V608" s="18" t="str">
        <f t="shared" si="6"/>
        <v/>
      </c>
      <c r="W608" s="18" t="str">
        <f t="shared" si="7"/>
        <v/>
      </c>
      <c r="X608" s="18" t="str">
        <f t="shared" si="8"/>
        <v/>
      </c>
      <c r="Y608" s="18" t="str">
        <f t="shared" si="9"/>
        <v/>
      </c>
      <c r="Z608" s="18" t="str">
        <f>IFERROR(__xludf.DUMMYFUNCTION("if($F608="""","""",count(filter($S$2:$S888,$S$2:$S888=$S608,$T$2:$T888=$T608,$V$2:$V888=$V608,$W$2:$W888=$W608)))"),"")</f>
        <v/>
      </c>
      <c r="AA608" s="18" t="str">
        <f>IFERROR(__xludf.DUMMYFUNCTION("if($F608="""","""",1+Z608-count(filter($S608:$S888,$S608:$S888=$S608,$T608:$T888=$T608,$V608:$V888=$V608,$W608:$W888=$W608)))"),"")</f>
        <v/>
      </c>
      <c r="AB608" s="18" t="str">
        <f>IFERROR(__xludf.DUMMYFUNCTION("if($F608="""","""",count(filter($S$2:$S888,$S$2:$S888=$S608,$T$2:$T888=$T608,$V$2:$V888=$V608,$W$2:$W888=$W608,$Q$2:$Q888=$Q608)))"),"")</f>
        <v/>
      </c>
      <c r="AC608" s="18" t="str">
        <f>IFERROR(__xludf.DUMMYFUNCTION("if($F608="""","""",1+AB608-count(filter($S608:$S888,$S608:$S888=$S608,$T608:$T888=$T608,$V608:$V888=$V608,$W608:$W888=$W608,$Q608:$Q888=$Q608)))"),"")</f>
        <v/>
      </c>
      <c r="AD608" s="18" t="str">
        <f>IFERROR(__xludf.DUMMYFUNCTION("if($F608="""","""",count(filter($S$2:$S888,$S$2:$S888=$S608,$T$2:$T888=$T608,$V$2:$V888=$V608,$W$2:$W888=$W608,$R$2:$R888=$R608)))"),"")</f>
        <v/>
      </c>
      <c r="AE608" s="18" t="str">
        <f>IFERROR(__xludf.DUMMYFUNCTION("if($F608="""","""",1+AD608-count(filter($S608:$S888,$S608:$S888=$S608,$T608:$T888=$T608,$V608:$V888=$V608,$W608:$W888=$W608,$R608:$R888=$R608)))"),"")</f>
        <v/>
      </c>
      <c r="AF608" s="18" t="str">
        <f t="shared" si="10"/>
        <v/>
      </c>
      <c r="AG608" s="18"/>
      <c r="AH608" s="18" t="str">
        <f t="shared" si="12"/>
        <v/>
      </c>
    </row>
    <row r="609">
      <c r="A609" s="29"/>
      <c r="B609" s="29"/>
      <c r="C609" s="29"/>
      <c r="D609" s="37"/>
      <c r="E609" s="29"/>
      <c r="F609" s="32"/>
      <c r="G609" s="32"/>
      <c r="H609" s="38"/>
      <c r="I609" s="32"/>
      <c r="J609" s="38"/>
      <c r="K609" s="32"/>
      <c r="L609" s="31"/>
      <c r="M609" s="38"/>
      <c r="N609" s="31"/>
      <c r="O609" s="18" t="str">
        <f t="shared" si="2"/>
        <v/>
      </c>
      <c r="P609" s="18" t="str">
        <f t="shared" si="3"/>
        <v/>
      </c>
      <c r="Q609" s="18" t="str">
        <f t="array" ref="Q609">if($F609="","",if($F609&lt;&gt;$F608,VLOOKUP($F609,{Index_Team!$A$2:$A$33,Index_Team!$D$2:$D$33},2,FALSE),Q608))</f>
        <v/>
      </c>
      <c r="R609" s="18" t="str">
        <f t="array" ref="R609">if($F609="","",if($F609&lt;&gt;$F608,VLOOKUP($F609,{Index_Team!$A$2:$A$33,Index_Team!$E$2:$E$33},2,FALSE),R608))</f>
        <v/>
      </c>
      <c r="S609" s="18" t="str">
        <f t="shared" ref="S609:T609" si="618">if($F609="","",if($F609&lt;&gt;$F608,0,V608))</f>
        <v/>
      </c>
      <c r="T609" s="18" t="str">
        <f t="shared" si="618"/>
        <v/>
      </c>
      <c r="U609" s="18" t="str">
        <f t="shared" si="5"/>
        <v/>
      </c>
      <c r="V609" s="18" t="str">
        <f t="shared" si="6"/>
        <v/>
      </c>
      <c r="W609" s="18" t="str">
        <f t="shared" si="7"/>
        <v/>
      </c>
      <c r="X609" s="18" t="str">
        <f t="shared" si="8"/>
        <v/>
      </c>
      <c r="Y609" s="18" t="str">
        <f t="shared" si="9"/>
        <v/>
      </c>
      <c r="Z609" s="18" t="str">
        <f>IFERROR(__xludf.DUMMYFUNCTION("if($F609="""","""",count(filter($S$2:$S888,$S$2:$S888=$S609,$T$2:$T888=$T609,$V$2:$V888=$V609,$W$2:$W888=$W609)))"),"")</f>
        <v/>
      </c>
      <c r="AA609" s="18" t="str">
        <f>IFERROR(__xludf.DUMMYFUNCTION("if($F609="""","""",1+Z609-count(filter($S609:$S888,$S609:$S888=$S609,$T609:$T888=$T609,$V609:$V888=$V609,$W609:$W888=$W609)))"),"")</f>
        <v/>
      </c>
      <c r="AB609" s="18" t="str">
        <f>IFERROR(__xludf.DUMMYFUNCTION("if($F609="""","""",count(filter($S$2:$S888,$S$2:$S888=$S609,$T$2:$T888=$T609,$V$2:$V888=$V609,$W$2:$W888=$W609,$Q$2:$Q888=$Q609)))"),"")</f>
        <v/>
      </c>
      <c r="AC609" s="18" t="str">
        <f>IFERROR(__xludf.DUMMYFUNCTION("if($F609="""","""",1+AB609-count(filter($S609:$S888,$S609:$S888=$S609,$T609:$T888=$T609,$V609:$V888=$V609,$W609:$W888=$W609,$Q609:$Q888=$Q609)))"),"")</f>
        <v/>
      </c>
      <c r="AD609" s="18" t="str">
        <f>IFERROR(__xludf.DUMMYFUNCTION("if($F609="""","""",count(filter($S$2:$S888,$S$2:$S888=$S609,$T$2:$T888=$T609,$V$2:$V888=$V609,$W$2:$W888=$W609,$R$2:$R888=$R609)))"),"")</f>
        <v/>
      </c>
      <c r="AE609" s="18" t="str">
        <f>IFERROR(__xludf.DUMMYFUNCTION("if($F609="""","""",1+AD609-count(filter($S609:$S888,$S609:$S888=$S609,$T609:$T888=$T609,$V609:$V888=$V609,$W609:$W888=$W609,$R609:$R888=$R609)))"),"")</f>
        <v/>
      </c>
      <c r="AF609" s="18" t="str">
        <f t="shared" si="10"/>
        <v/>
      </c>
      <c r="AG609" s="18"/>
      <c r="AH609" s="18" t="str">
        <f t="shared" si="12"/>
        <v/>
      </c>
    </row>
    <row r="610">
      <c r="A610" s="29"/>
      <c r="B610" s="29"/>
      <c r="C610" s="29"/>
      <c r="D610" s="37"/>
      <c r="E610" s="29"/>
      <c r="F610" s="32"/>
      <c r="G610" s="32"/>
      <c r="H610" s="38"/>
      <c r="I610" s="32"/>
      <c r="J610" s="38"/>
      <c r="K610" s="32"/>
      <c r="L610" s="31"/>
      <c r="M610" s="38"/>
      <c r="N610" s="31"/>
      <c r="O610" s="18" t="str">
        <f t="shared" si="2"/>
        <v/>
      </c>
      <c r="P610" s="18" t="str">
        <f t="shared" si="3"/>
        <v/>
      </c>
      <c r="Q610" s="18" t="str">
        <f t="array" ref="Q610">if($F610="","",if($F610&lt;&gt;$F609,VLOOKUP($F610,{Index_Team!$A$2:$A$33,Index_Team!$D$2:$D$33},2,FALSE),Q609))</f>
        <v/>
      </c>
      <c r="R610" s="18" t="str">
        <f t="array" ref="R610">if($F610="","",if($F610&lt;&gt;$F609,VLOOKUP($F610,{Index_Team!$A$2:$A$33,Index_Team!$E$2:$E$33},2,FALSE),R609))</f>
        <v/>
      </c>
      <c r="S610" s="18" t="str">
        <f t="shared" ref="S610:T610" si="619">if($F610="","",if($F610&lt;&gt;$F609,0,V609))</f>
        <v/>
      </c>
      <c r="T610" s="18" t="str">
        <f t="shared" si="619"/>
        <v/>
      </c>
      <c r="U610" s="18" t="str">
        <f t="shared" si="5"/>
        <v/>
      </c>
      <c r="V610" s="18" t="str">
        <f t="shared" si="6"/>
        <v/>
      </c>
      <c r="W610" s="18" t="str">
        <f t="shared" si="7"/>
        <v/>
      </c>
      <c r="X610" s="18" t="str">
        <f t="shared" si="8"/>
        <v/>
      </c>
      <c r="Y610" s="18" t="str">
        <f t="shared" si="9"/>
        <v/>
      </c>
      <c r="Z610" s="18" t="str">
        <f>IFERROR(__xludf.DUMMYFUNCTION("if($F610="""","""",count(filter($S$2:$S888,$S$2:$S888=$S610,$T$2:$T888=$T610,$V$2:$V888=$V610,$W$2:$W888=$W610)))"),"")</f>
        <v/>
      </c>
      <c r="AA610" s="18" t="str">
        <f>IFERROR(__xludf.DUMMYFUNCTION("if($F610="""","""",1+Z610-count(filter($S610:$S888,$S610:$S888=$S610,$T610:$T888=$T610,$V610:$V888=$V610,$W610:$W888=$W610)))"),"")</f>
        <v/>
      </c>
      <c r="AB610" s="18" t="str">
        <f>IFERROR(__xludf.DUMMYFUNCTION("if($F610="""","""",count(filter($S$2:$S888,$S$2:$S888=$S610,$T$2:$T888=$T610,$V$2:$V888=$V610,$W$2:$W888=$W610,$Q$2:$Q888=$Q610)))"),"")</f>
        <v/>
      </c>
      <c r="AC610" s="18" t="str">
        <f>IFERROR(__xludf.DUMMYFUNCTION("if($F610="""","""",1+AB610-count(filter($S610:$S888,$S610:$S888=$S610,$T610:$T888=$T610,$V610:$V888=$V610,$W610:$W888=$W610,$Q610:$Q888=$Q610)))"),"")</f>
        <v/>
      </c>
      <c r="AD610" s="18" t="str">
        <f>IFERROR(__xludf.DUMMYFUNCTION("if($F610="""","""",count(filter($S$2:$S888,$S$2:$S888=$S610,$T$2:$T888=$T610,$V$2:$V888=$V610,$W$2:$W888=$W610,$R$2:$R888=$R610)))"),"")</f>
        <v/>
      </c>
      <c r="AE610" s="18" t="str">
        <f>IFERROR(__xludf.DUMMYFUNCTION("if($F610="""","""",1+AD610-count(filter($S610:$S888,$S610:$S888=$S610,$T610:$T888=$T610,$V610:$V888=$V610,$W610:$W888=$W610,$R610:$R888=$R610)))"),"")</f>
        <v/>
      </c>
      <c r="AF610" s="18" t="str">
        <f t="shared" si="10"/>
        <v/>
      </c>
      <c r="AG610" s="18"/>
      <c r="AH610" s="18" t="str">
        <f t="shared" si="12"/>
        <v/>
      </c>
    </row>
    <row r="611">
      <c r="A611" s="29"/>
      <c r="B611" s="29"/>
      <c r="C611" s="29"/>
      <c r="D611" s="37"/>
      <c r="E611" s="29"/>
      <c r="F611" s="32"/>
      <c r="G611" s="32"/>
      <c r="H611" s="38"/>
      <c r="I611" s="32"/>
      <c r="J611" s="38"/>
      <c r="K611" s="32"/>
      <c r="L611" s="31"/>
      <c r="M611" s="38"/>
      <c r="N611" s="31"/>
      <c r="O611" s="18" t="str">
        <f t="shared" si="2"/>
        <v/>
      </c>
      <c r="P611" s="18" t="str">
        <f t="shared" si="3"/>
        <v/>
      </c>
      <c r="Q611" s="18" t="str">
        <f t="array" ref="Q611">if($F611="","",if($F611&lt;&gt;$F610,VLOOKUP($F611,{Index_Team!$A$2:$A$33,Index_Team!$D$2:$D$33},2,FALSE),Q610))</f>
        <v/>
      </c>
      <c r="R611" s="18" t="str">
        <f t="array" ref="R611">if($F611="","",if($F611&lt;&gt;$F610,VLOOKUP($F611,{Index_Team!$A$2:$A$33,Index_Team!$E$2:$E$33},2,FALSE),R610))</f>
        <v/>
      </c>
      <c r="S611" s="18" t="str">
        <f t="shared" ref="S611:T611" si="620">if($F611="","",if($F611&lt;&gt;$F610,0,V610))</f>
        <v/>
      </c>
      <c r="T611" s="18" t="str">
        <f t="shared" si="620"/>
        <v/>
      </c>
      <c r="U611" s="18" t="str">
        <f t="shared" si="5"/>
        <v/>
      </c>
      <c r="V611" s="18" t="str">
        <f t="shared" si="6"/>
        <v/>
      </c>
      <c r="W611" s="18" t="str">
        <f t="shared" si="7"/>
        <v/>
      </c>
      <c r="X611" s="18" t="str">
        <f t="shared" si="8"/>
        <v/>
      </c>
      <c r="Y611" s="18" t="str">
        <f t="shared" si="9"/>
        <v/>
      </c>
      <c r="Z611" s="18" t="str">
        <f>IFERROR(__xludf.DUMMYFUNCTION("if($F611="""","""",count(filter($S$2:$S888,$S$2:$S888=$S611,$T$2:$T888=$T611,$V$2:$V888=$V611,$W$2:$W888=$W611)))"),"")</f>
        <v/>
      </c>
      <c r="AA611" s="18" t="str">
        <f>IFERROR(__xludf.DUMMYFUNCTION("if($F611="""","""",1+Z611-count(filter($S611:$S888,$S611:$S888=$S611,$T611:$T888=$T611,$V611:$V888=$V611,$W611:$W888=$W611)))"),"")</f>
        <v/>
      </c>
      <c r="AB611" s="18" t="str">
        <f>IFERROR(__xludf.DUMMYFUNCTION("if($F611="""","""",count(filter($S$2:$S888,$S$2:$S888=$S611,$T$2:$T888=$T611,$V$2:$V888=$V611,$W$2:$W888=$W611,$Q$2:$Q888=$Q611)))"),"")</f>
        <v/>
      </c>
      <c r="AC611" s="18" t="str">
        <f>IFERROR(__xludf.DUMMYFUNCTION("if($F611="""","""",1+AB611-count(filter($S611:$S888,$S611:$S888=$S611,$T611:$T888=$T611,$V611:$V888=$V611,$W611:$W888=$W611,$Q611:$Q888=$Q611)))"),"")</f>
        <v/>
      </c>
      <c r="AD611" s="18" t="str">
        <f>IFERROR(__xludf.DUMMYFUNCTION("if($F611="""","""",count(filter($S$2:$S888,$S$2:$S888=$S611,$T$2:$T888=$T611,$V$2:$V888=$V611,$W$2:$W888=$W611,$R$2:$R888=$R611)))"),"")</f>
        <v/>
      </c>
      <c r="AE611" s="18" t="str">
        <f>IFERROR(__xludf.DUMMYFUNCTION("if($F611="""","""",1+AD611-count(filter($S611:$S888,$S611:$S888=$S611,$T611:$T888=$T611,$V611:$V888=$V611,$W611:$W888=$W611,$R611:$R888=$R611)))"),"")</f>
        <v/>
      </c>
      <c r="AF611" s="18" t="str">
        <f t="shared" si="10"/>
        <v/>
      </c>
      <c r="AG611" s="18"/>
      <c r="AH611" s="18" t="str">
        <f t="shared" si="12"/>
        <v/>
      </c>
    </row>
    <row r="612">
      <c r="A612" s="29"/>
      <c r="B612" s="29"/>
      <c r="C612" s="29"/>
      <c r="D612" s="37"/>
      <c r="E612" s="29"/>
      <c r="F612" s="32"/>
      <c r="G612" s="32"/>
      <c r="H612" s="38"/>
      <c r="I612" s="32"/>
      <c r="J612" s="38"/>
      <c r="K612" s="32"/>
      <c r="L612" s="31"/>
      <c r="M612" s="38"/>
      <c r="N612" s="31"/>
      <c r="O612" s="18" t="str">
        <f t="shared" si="2"/>
        <v/>
      </c>
      <c r="P612" s="18" t="str">
        <f t="shared" si="3"/>
        <v/>
      </c>
      <c r="Q612" s="18" t="str">
        <f t="array" ref="Q612">if($F612="","",if($F612&lt;&gt;$F611,VLOOKUP($F612,{Index_Team!$A$2:$A$33,Index_Team!$D$2:$D$33},2,FALSE),Q611))</f>
        <v/>
      </c>
      <c r="R612" s="18" t="str">
        <f t="array" ref="R612">if($F612="","",if($F612&lt;&gt;$F611,VLOOKUP($F612,{Index_Team!$A$2:$A$33,Index_Team!$E$2:$E$33},2,FALSE),R611))</f>
        <v/>
      </c>
      <c r="S612" s="18" t="str">
        <f t="shared" ref="S612:T612" si="621">if($F612="","",if($F612&lt;&gt;$F611,0,V611))</f>
        <v/>
      </c>
      <c r="T612" s="18" t="str">
        <f t="shared" si="621"/>
        <v/>
      </c>
      <c r="U612" s="18" t="str">
        <f t="shared" si="5"/>
        <v/>
      </c>
      <c r="V612" s="18" t="str">
        <f t="shared" si="6"/>
        <v/>
      </c>
      <c r="W612" s="18" t="str">
        <f t="shared" si="7"/>
        <v/>
      </c>
      <c r="X612" s="18" t="str">
        <f t="shared" si="8"/>
        <v/>
      </c>
      <c r="Y612" s="18" t="str">
        <f t="shared" si="9"/>
        <v/>
      </c>
      <c r="Z612" s="18" t="str">
        <f>IFERROR(__xludf.DUMMYFUNCTION("if($F612="""","""",count(filter($S$2:$S888,$S$2:$S888=$S612,$T$2:$T888=$T612,$V$2:$V888=$V612,$W$2:$W888=$W612)))"),"")</f>
        <v/>
      </c>
      <c r="AA612" s="18" t="str">
        <f>IFERROR(__xludf.DUMMYFUNCTION("if($F612="""","""",1+Z612-count(filter($S612:$S888,$S612:$S888=$S612,$T612:$T888=$T612,$V612:$V888=$V612,$W612:$W888=$W612)))"),"")</f>
        <v/>
      </c>
      <c r="AB612" s="18" t="str">
        <f>IFERROR(__xludf.DUMMYFUNCTION("if($F612="""","""",count(filter($S$2:$S888,$S$2:$S888=$S612,$T$2:$T888=$T612,$V$2:$V888=$V612,$W$2:$W888=$W612,$Q$2:$Q888=$Q612)))"),"")</f>
        <v/>
      </c>
      <c r="AC612" s="18" t="str">
        <f>IFERROR(__xludf.DUMMYFUNCTION("if($F612="""","""",1+AB612-count(filter($S612:$S888,$S612:$S888=$S612,$T612:$T888=$T612,$V612:$V888=$V612,$W612:$W888=$W612,$Q612:$Q888=$Q612)))"),"")</f>
        <v/>
      </c>
      <c r="AD612" s="18" t="str">
        <f>IFERROR(__xludf.DUMMYFUNCTION("if($F612="""","""",count(filter($S$2:$S888,$S$2:$S888=$S612,$T$2:$T888=$T612,$V$2:$V888=$V612,$W$2:$W888=$W612,$R$2:$R888=$R612)))"),"")</f>
        <v/>
      </c>
      <c r="AE612" s="18" t="str">
        <f>IFERROR(__xludf.DUMMYFUNCTION("if($F612="""","""",1+AD612-count(filter($S612:$S888,$S612:$S888=$S612,$T612:$T888=$T612,$V612:$V888=$V612,$W612:$W888=$W612,$R612:$R888=$R612)))"),"")</f>
        <v/>
      </c>
      <c r="AF612" s="18" t="str">
        <f t="shared" si="10"/>
        <v/>
      </c>
      <c r="AG612" s="18"/>
      <c r="AH612" s="18" t="str">
        <f t="shared" si="12"/>
        <v/>
      </c>
    </row>
    <row r="613">
      <c r="A613" s="29"/>
      <c r="B613" s="29"/>
      <c r="C613" s="29"/>
      <c r="D613" s="37"/>
      <c r="E613" s="29"/>
      <c r="F613" s="32"/>
      <c r="G613" s="32"/>
      <c r="H613" s="38"/>
      <c r="I613" s="32"/>
      <c r="J613" s="38"/>
      <c r="K613" s="32"/>
      <c r="L613" s="31"/>
      <c r="M613" s="38"/>
      <c r="N613" s="31"/>
      <c r="O613" s="18" t="str">
        <f t="shared" si="2"/>
        <v/>
      </c>
      <c r="P613" s="18" t="str">
        <f t="shared" si="3"/>
        <v/>
      </c>
      <c r="Q613" s="18" t="str">
        <f t="array" ref="Q613">if($F613="","",if($F613&lt;&gt;$F612,VLOOKUP($F613,{Index_Team!$A$2:$A$33,Index_Team!$D$2:$D$33},2,FALSE),Q612))</f>
        <v/>
      </c>
      <c r="R613" s="18" t="str">
        <f t="array" ref="R613">if($F613="","",if($F613&lt;&gt;$F612,VLOOKUP($F613,{Index_Team!$A$2:$A$33,Index_Team!$E$2:$E$33},2,FALSE),R612))</f>
        <v/>
      </c>
      <c r="S613" s="18" t="str">
        <f t="shared" ref="S613:T613" si="622">if($F613="","",if($F613&lt;&gt;$F612,0,V612))</f>
        <v/>
      </c>
      <c r="T613" s="18" t="str">
        <f t="shared" si="622"/>
        <v/>
      </c>
      <c r="U613" s="18" t="str">
        <f t="shared" si="5"/>
        <v/>
      </c>
      <c r="V613" s="18" t="str">
        <f t="shared" si="6"/>
        <v/>
      </c>
      <c r="W613" s="18" t="str">
        <f t="shared" si="7"/>
        <v/>
      </c>
      <c r="X613" s="18" t="str">
        <f t="shared" si="8"/>
        <v/>
      </c>
      <c r="Y613" s="18" t="str">
        <f t="shared" si="9"/>
        <v/>
      </c>
      <c r="Z613" s="18" t="str">
        <f>IFERROR(__xludf.DUMMYFUNCTION("if($F613="""","""",count(filter($S$2:$S888,$S$2:$S888=$S613,$T$2:$T888=$T613,$V$2:$V888=$V613,$W$2:$W888=$W613)))"),"")</f>
        <v/>
      </c>
      <c r="AA613" s="18" t="str">
        <f>IFERROR(__xludf.DUMMYFUNCTION("if($F613="""","""",1+Z613-count(filter($S613:$S888,$S613:$S888=$S613,$T613:$T888=$T613,$V613:$V888=$V613,$W613:$W888=$W613)))"),"")</f>
        <v/>
      </c>
      <c r="AB613" s="18" t="str">
        <f>IFERROR(__xludf.DUMMYFUNCTION("if($F613="""","""",count(filter($S$2:$S888,$S$2:$S888=$S613,$T$2:$T888=$T613,$V$2:$V888=$V613,$W$2:$W888=$W613,$Q$2:$Q888=$Q613)))"),"")</f>
        <v/>
      </c>
      <c r="AC613" s="18" t="str">
        <f>IFERROR(__xludf.DUMMYFUNCTION("if($F613="""","""",1+AB613-count(filter($S613:$S888,$S613:$S888=$S613,$T613:$T888=$T613,$V613:$V888=$V613,$W613:$W888=$W613,$Q613:$Q888=$Q613)))"),"")</f>
        <v/>
      </c>
      <c r="AD613" s="18" t="str">
        <f>IFERROR(__xludf.DUMMYFUNCTION("if($F613="""","""",count(filter($S$2:$S888,$S$2:$S888=$S613,$T$2:$T888=$T613,$V$2:$V888=$V613,$W$2:$W888=$W613,$R$2:$R888=$R613)))"),"")</f>
        <v/>
      </c>
      <c r="AE613" s="18" t="str">
        <f>IFERROR(__xludf.DUMMYFUNCTION("if($F613="""","""",1+AD613-count(filter($S613:$S888,$S613:$S888=$S613,$T613:$T888=$T613,$V613:$V888=$V613,$W613:$W888=$W613,$R613:$R888=$R613)))"),"")</f>
        <v/>
      </c>
      <c r="AF613" s="18" t="str">
        <f t="shared" si="10"/>
        <v/>
      </c>
      <c r="AG613" s="18"/>
      <c r="AH613" s="18" t="str">
        <f t="shared" si="12"/>
        <v/>
      </c>
    </row>
    <row r="614">
      <c r="A614" s="29"/>
      <c r="B614" s="29"/>
      <c r="C614" s="29"/>
      <c r="D614" s="37"/>
      <c r="E614" s="29"/>
      <c r="F614" s="32"/>
      <c r="G614" s="32"/>
      <c r="H614" s="38"/>
      <c r="I614" s="32"/>
      <c r="J614" s="38"/>
      <c r="K614" s="32"/>
      <c r="L614" s="31"/>
      <c r="M614" s="38"/>
      <c r="N614" s="31"/>
      <c r="O614" s="18" t="str">
        <f t="shared" si="2"/>
        <v/>
      </c>
      <c r="P614" s="18" t="str">
        <f t="shared" si="3"/>
        <v/>
      </c>
      <c r="Q614" s="18" t="str">
        <f t="array" ref="Q614">if($F614="","",if($F614&lt;&gt;$F613,VLOOKUP($F614,{Index_Team!$A$2:$A$33,Index_Team!$D$2:$D$33},2,FALSE),Q613))</f>
        <v/>
      </c>
      <c r="R614" s="18" t="str">
        <f t="array" ref="R614">if($F614="","",if($F614&lt;&gt;$F613,VLOOKUP($F614,{Index_Team!$A$2:$A$33,Index_Team!$E$2:$E$33},2,FALSE),R613))</f>
        <v/>
      </c>
      <c r="S614" s="18" t="str">
        <f t="shared" ref="S614:T614" si="623">if($F614="","",if($F614&lt;&gt;$F613,0,V613))</f>
        <v/>
      </c>
      <c r="T614" s="18" t="str">
        <f t="shared" si="623"/>
        <v/>
      </c>
      <c r="U614" s="18" t="str">
        <f t="shared" si="5"/>
        <v/>
      </c>
      <c r="V614" s="18" t="str">
        <f t="shared" si="6"/>
        <v/>
      </c>
      <c r="W614" s="18" t="str">
        <f t="shared" si="7"/>
        <v/>
      </c>
      <c r="X614" s="18" t="str">
        <f t="shared" si="8"/>
        <v/>
      </c>
      <c r="Y614" s="18" t="str">
        <f t="shared" si="9"/>
        <v/>
      </c>
      <c r="Z614" s="18" t="str">
        <f>IFERROR(__xludf.DUMMYFUNCTION("if($F614="""","""",count(filter($S$2:$S888,$S$2:$S888=$S614,$T$2:$T888=$T614,$V$2:$V888=$V614,$W$2:$W888=$W614)))"),"")</f>
        <v/>
      </c>
      <c r="AA614" s="18" t="str">
        <f>IFERROR(__xludf.DUMMYFUNCTION("if($F614="""","""",1+Z614-count(filter($S614:$S888,$S614:$S888=$S614,$T614:$T888=$T614,$V614:$V888=$V614,$W614:$W888=$W614)))"),"")</f>
        <v/>
      </c>
      <c r="AB614" s="18" t="str">
        <f>IFERROR(__xludf.DUMMYFUNCTION("if($F614="""","""",count(filter($S$2:$S888,$S$2:$S888=$S614,$T$2:$T888=$T614,$V$2:$V888=$V614,$W$2:$W888=$W614,$Q$2:$Q888=$Q614)))"),"")</f>
        <v/>
      </c>
      <c r="AC614" s="18" t="str">
        <f>IFERROR(__xludf.DUMMYFUNCTION("if($F614="""","""",1+AB614-count(filter($S614:$S888,$S614:$S888=$S614,$T614:$T888=$T614,$V614:$V888=$V614,$W614:$W888=$W614,$Q614:$Q888=$Q614)))"),"")</f>
        <v/>
      </c>
      <c r="AD614" s="18" t="str">
        <f>IFERROR(__xludf.DUMMYFUNCTION("if($F614="""","""",count(filter($S$2:$S888,$S$2:$S888=$S614,$T$2:$T888=$T614,$V$2:$V888=$V614,$W$2:$W888=$W614,$R$2:$R888=$R614)))"),"")</f>
        <v/>
      </c>
      <c r="AE614" s="18" t="str">
        <f>IFERROR(__xludf.DUMMYFUNCTION("if($F614="""","""",1+AD614-count(filter($S614:$S888,$S614:$S888=$S614,$T614:$T888=$T614,$V614:$V888=$V614,$W614:$W888=$W614,$R614:$R888=$R614)))"),"")</f>
        <v/>
      </c>
      <c r="AF614" s="18" t="str">
        <f t="shared" si="10"/>
        <v/>
      </c>
      <c r="AG614" s="18"/>
      <c r="AH614" s="18" t="str">
        <f t="shared" si="12"/>
        <v/>
      </c>
    </row>
    <row r="615">
      <c r="A615" s="29"/>
      <c r="B615" s="29"/>
      <c r="C615" s="29"/>
      <c r="D615" s="37"/>
      <c r="E615" s="29"/>
      <c r="F615" s="32"/>
      <c r="G615" s="32"/>
      <c r="H615" s="38"/>
      <c r="I615" s="32"/>
      <c r="J615" s="38"/>
      <c r="K615" s="32"/>
      <c r="L615" s="31"/>
      <c r="M615" s="38"/>
      <c r="N615" s="31"/>
      <c r="O615" s="18" t="str">
        <f t="shared" si="2"/>
        <v/>
      </c>
      <c r="P615" s="18" t="str">
        <f t="shared" si="3"/>
        <v/>
      </c>
      <c r="Q615" s="18" t="str">
        <f t="array" ref="Q615">if($F615="","",if($F615&lt;&gt;$F614,VLOOKUP($F615,{Index_Team!$A$2:$A$33,Index_Team!$D$2:$D$33},2,FALSE),Q614))</f>
        <v/>
      </c>
      <c r="R615" s="18" t="str">
        <f t="array" ref="R615">if($F615="","",if($F615&lt;&gt;$F614,VLOOKUP($F615,{Index_Team!$A$2:$A$33,Index_Team!$E$2:$E$33},2,FALSE),R614))</f>
        <v/>
      </c>
      <c r="S615" s="18" t="str">
        <f t="shared" ref="S615:T615" si="624">if($F615="","",if($F615&lt;&gt;$F614,0,V614))</f>
        <v/>
      </c>
      <c r="T615" s="18" t="str">
        <f t="shared" si="624"/>
        <v/>
      </c>
      <c r="U615" s="18" t="str">
        <f t="shared" si="5"/>
        <v/>
      </c>
      <c r="V615" s="18" t="str">
        <f t="shared" si="6"/>
        <v/>
      </c>
      <c r="W615" s="18" t="str">
        <f t="shared" si="7"/>
        <v/>
      </c>
      <c r="X615" s="18" t="str">
        <f t="shared" si="8"/>
        <v/>
      </c>
      <c r="Y615" s="18" t="str">
        <f t="shared" si="9"/>
        <v/>
      </c>
      <c r="Z615" s="18" t="str">
        <f>IFERROR(__xludf.DUMMYFUNCTION("if($F615="""","""",count(filter($S$2:$S888,$S$2:$S888=$S615,$T$2:$T888=$T615,$V$2:$V888=$V615,$W$2:$W888=$W615)))"),"")</f>
        <v/>
      </c>
      <c r="AA615" s="18" t="str">
        <f>IFERROR(__xludf.DUMMYFUNCTION("if($F615="""","""",1+Z615-count(filter($S615:$S888,$S615:$S888=$S615,$T615:$T888=$T615,$V615:$V888=$V615,$W615:$W888=$W615)))"),"")</f>
        <v/>
      </c>
      <c r="AB615" s="18" t="str">
        <f>IFERROR(__xludf.DUMMYFUNCTION("if($F615="""","""",count(filter($S$2:$S888,$S$2:$S888=$S615,$T$2:$T888=$T615,$V$2:$V888=$V615,$W$2:$W888=$W615,$Q$2:$Q888=$Q615)))"),"")</f>
        <v/>
      </c>
      <c r="AC615" s="18" t="str">
        <f>IFERROR(__xludf.DUMMYFUNCTION("if($F615="""","""",1+AB615-count(filter($S615:$S888,$S615:$S888=$S615,$T615:$T888=$T615,$V615:$V888=$V615,$W615:$W888=$W615,$Q615:$Q888=$Q615)))"),"")</f>
        <v/>
      </c>
      <c r="AD615" s="18" t="str">
        <f>IFERROR(__xludf.DUMMYFUNCTION("if($F615="""","""",count(filter($S$2:$S888,$S$2:$S888=$S615,$T$2:$T888=$T615,$V$2:$V888=$V615,$W$2:$W888=$W615,$R$2:$R888=$R615)))"),"")</f>
        <v/>
      </c>
      <c r="AE615" s="18" t="str">
        <f>IFERROR(__xludf.DUMMYFUNCTION("if($F615="""","""",1+AD615-count(filter($S615:$S888,$S615:$S888=$S615,$T615:$T888=$T615,$V615:$V888=$V615,$W615:$W888=$W615,$R615:$R888=$R615)))"),"")</f>
        <v/>
      </c>
      <c r="AF615" s="18" t="str">
        <f t="shared" si="10"/>
        <v/>
      </c>
      <c r="AG615" s="18"/>
      <c r="AH615" s="18" t="str">
        <f t="shared" si="12"/>
        <v/>
      </c>
    </row>
    <row r="616">
      <c r="A616" s="29"/>
      <c r="B616" s="29"/>
      <c r="C616" s="29"/>
      <c r="D616" s="37"/>
      <c r="E616" s="29"/>
      <c r="F616" s="32"/>
      <c r="G616" s="32"/>
      <c r="H616" s="38"/>
      <c r="I616" s="32"/>
      <c r="J616" s="38"/>
      <c r="K616" s="32"/>
      <c r="L616" s="31"/>
      <c r="M616" s="38"/>
      <c r="N616" s="31"/>
      <c r="O616" s="18" t="str">
        <f t="shared" si="2"/>
        <v/>
      </c>
      <c r="P616" s="18" t="str">
        <f t="shared" si="3"/>
        <v/>
      </c>
      <c r="Q616" s="18" t="str">
        <f t="array" ref="Q616">if($F616="","",if($F616&lt;&gt;$F615,VLOOKUP($F616,{Index_Team!$A$2:$A$33,Index_Team!$D$2:$D$33},2,FALSE),Q615))</f>
        <v/>
      </c>
      <c r="R616" s="18" t="str">
        <f t="array" ref="R616">if($F616="","",if($F616&lt;&gt;$F615,VLOOKUP($F616,{Index_Team!$A$2:$A$33,Index_Team!$E$2:$E$33},2,FALSE),R615))</f>
        <v/>
      </c>
      <c r="S616" s="18" t="str">
        <f t="shared" ref="S616:T616" si="625">if($F616="","",if($F616&lt;&gt;$F615,0,V615))</f>
        <v/>
      </c>
      <c r="T616" s="18" t="str">
        <f t="shared" si="625"/>
        <v/>
      </c>
      <c r="U616" s="18" t="str">
        <f t="shared" si="5"/>
        <v/>
      </c>
      <c r="V616" s="18" t="str">
        <f t="shared" si="6"/>
        <v/>
      </c>
      <c r="W616" s="18" t="str">
        <f t="shared" si="7"/>
        <v/>
      </c>
      <c r="X616" s="18" t="str">
        <f t="shared" si="8"/>
        <v/>
      </c>
      <c r="Y616" s="18" t="str">
        <f t="shared" si="9"/>
        <v/>
      </c>
      <c r="Z616" s="18" t="str">
        <f>IFERROR(__xludf.DUMMYFUNCTION("if($F616="""","""",count(filter($S$2:$S888,$S$2:$S888=$S616,$T$2:$T888=$T616,$V$2:$V888=$V616,$W$2:$W888=$W616)))"),"")</f>
        <v/>
      </c>
      <c r="AA616" s="18" t="str">
        <f>IFERROR(__xludf.DUMMYFUNCTION("if($F616="""","""",1+Z616-count(filter($S616:$S888,$S616:$S888=$S616,$T616:$T888=$T616,$V616:$V888=$V616,$W616:$W888=$W616)))"),"")</f>
        <v/>
      </c>
      <c r="AB616" s="18" t="str">
        <f>IFERROR(__xludf.DUMMYFUNCTION("if($F616="""","""",count(filter($S$2:$S888,$S$2:$S888=$S616,$T$2:$T888=$T616,$V$2:$V888=$V616,$W$2:$W888=$W616,$Q$2:$Q888=$Q616)))"),"")</f>
        <v/>
      </c>
      <c r="AC616" s="18" t="str">
        <f>IFERROR(__xludf.DUMMYFUNCTION("if($F616="""","""",1+AB616-count(filter($S616:$S888,$S616:$S888=$S616,$T616:$T888=$T616,$V616:$V888=$V616,$W616:$W888=$W616,$Q616:$Q888=$Q616)))"),"")</f>
        <v/>
      </c>
      <c r="AD616" s="18" t="str">
        <f>IFERROR(__xludf.DUMMYFUNCTION("if($F616="""","""",count(filter($S$2:$S888,$S$2:$S888=$S616,$T$2:$T888=$T616,$V$2:$V888=$V616,$W$2:$W888=$W616,$R$2:$R888=$R616)))"),"")</f>
        <v/>
      </c>
      <c r="AE616" s="18" t="str">
        <f>IFERROR(__xludf.DUMMYFUNCTION("if($F616="""","""",1+AD616-count(filter($S616:$S888,$S616:$S888=$S616,$T616:$T888=$T616,$V616:$V888=$V616,$W616:$W888=$W616,$R616:$R888=$R616)))"),"")</f>
        <v/>
      </c>
      <c r="AF616" s="18" t="str">
        <f t="shared" si="10"/>
        <v/>
      </c>
      <c r="AG616" s="18"/>
      <c r="AH616" s="18" t="str">
        <f t="shared" si="12"/>
        <v/>
      </c>
    </row>
    <row r="617">
      <c r="A617" s="29"/>
      <c r="B617" s="29"/>
      <c r="C617" s="29"/>
      <c r="D617" s="37"/>
      <c r="E617" s="29"/>
      <c r="F617" s="32"/>
      <c r="G617" s="32"/>
      <c r="H617" s="38"/>
      <c r="I617" s="32"/>
      <c r="J617" s="38"/>
      <c r="K617" s="32"/>
      <c r="L617" s="31"/>
      <c r="M617" s="38"/>
      <c r="N617" s="31"/>
      <c r="O617" s="18" t="str">
        <f t="shared" si="2"/>
        <v/>
      </c>
      <c r="P617" s="18" t="str">
        <f t="shared" si="3"/>
        <v/>
      </c>
      <c r="Q617" s="18" t="str">
        <f t="array" ref="Q617">if($F617="","",if($F617&lt;&gt;$F616,VLOOKUP($F617,{Index_Team!$A$2:$A$33,Index_Team!$D$2:$D$33},2,FALSE),Q616))</f>
        <v/>
      </c>
      <c r="R617" s="18" t="str">
        <f t="array" ref="R617">if($F617="","",if($F617&lt;&gt;$F616,VLOOKUP($F617,{Index_Team!$A$2:$A$33,Index_Team!$E$2:$E$33},2,FALSE),R616))</f>
        <v/>
      </c>
      <c r="S617" s="18" t="str">
        <f t="shared" ref="S617:T617" si="626">if($F617="","",if($F617&lt;&gt;$F616,0,V616))</f>
        <v/>
      </c>
      <c r="T617" s="18" t="str">
        <f t="shared" si="626"/>
        <v/>
      </c>
      <c r="U617" s="18" t="str">
        <f t="shared" si="5"/>
        <v/>
      </c>
      <c r="V617" s="18" t="str">
        <f t="shared" si="6"/>
        <v/>
      </c>
      <c r="W617" s="18" t="str">
        <f t="shared" si="7"/>
        <v/>
      </c>
      <c r="X617" s="18" t="str">
        <f t="shared" si="8"/>
        <v/>
      </c>
      <c r="Y617" s="18" t="str">
        <f t="shared" si="9"/>
        <v/>
      </c>
      <c r="Z617" s="18" t="str">
        <f>IFERROR(__xludf.DUMMYFUNCTION("if($F617="""","""",count(filter($S$2:$S888,$S$2:$S888=$S617,$T$2:$T888=$T617,$V$2:$V888=$V617,$W$2:$W888=$W617)))"),"")</f>
        <v/>
      </c>
      <c r="AA617" s="18" t="str">
        <f>IFERROR(__xludf.DUMMYFUNCTION("if($F617="""","""",1+Z617-count(filter($S617:$S888,$S617:$S888=$S617,$T617:$T888=$T617,$V617:$V888=$V617,$W617:$W888=$W617)))"),"")</f>
        <v/>
      </c>
      <c r="AB617" s="18" t="str">
        <f>IFERROR(__xludf.DUMMYFUNCTION("if($F617="""","""",count(filter($S$2:$S888,$S$2:$S888=$S617,$T$2:$T888=$T617,$V$2:$V888=$V617,$W$2:$W888=$W617,$Q$2:$Q888=$Q617)))"),"")</f>
        <v/>
      </c>
      <c r="AC617" s="18" t="str">
        <f>IFERROR(__xludf.DUMMYFUNCTION("if($F617="""","""",1+AB617-count(filter($S617:$S888,$S617:$S888=$S617,$T617:$T888=$T617,$V617:$V888=$V617,$W617:$W888=$W617,$Q617:$Q888=$Q617)))"),"")</f>
        <v/>
      </c>
      <c r="AD617" s="18" t="str">
        <f>IFERROR(__xludf.DUMMYFUNCTION("if($F617="""","""",count(filter($S$2:$S888,$S$2:$S888=$S617,$T$2:$T888=$T617,$V$2:$V888=$V617,$W$2:$W888=$W617,$R$2:$R888=$R617)))"),"")</f>
        <v/>
      </c>
      <c r="AE617" s="18" t="str">
        <f>IFERROR(__xludf.DUMMYFUNCTION("if($F617="""","""",1+AD617-count(filter($S617:$S888,$S617:$S888=$S617,$T617:$T888=$T617,$V617:$V888=$V617,$W617:$W888=$W617,$R617:$R888=$R617)))"),"")</f>
        <v/>
      </c>
      <c r="AF617" s="18" t="str">
        <f t="shared" si="10"/>
        <v/>
      </c>
      <c r="AG617" s="18"/>
      <c r="AH617" s="18" t="str">
        <f t="shared" si="12"/>
        <v/>
      </c>
    </row>
    <row r="618">
      <c r="A618" s="29"/>
      <c r="B618" s="29"/>
      <c r="C618" s="29"/>
      <c r="D618" s="37"/>
      <c r="E618" s="29"/>
      <c r="F618" s="32"/>
      <c r="G618" s="32"/>
      <c r="H618" s="38"/>
      <c r="I618" s="32"/>
      <c r="J618" s="38"/>
      <c r="K618" s="32"/>
      <c r="L618" s="31"/>
      <c r="M618" s="38"/>
      <c r="N618" s="31"/>
      <c r="O618" s="18" t="str">
        <f t="shared" si="2"/>
        <v/>
      </c>
      <c r="P618" s="18" t="str">
        <f t="shared" si="3"/>
        <v/>
      </c>
      <c r="Q618" s="18" t="str">
        <f t="array" ref="Q618">if($F618="","",if($F618&lt;&gt;$F617,VLOOKUP($F618,{Index_Team!$A$2:$A$33,Index_Team!$D$2:$D$33},2,FALSE),Q617))</f>
        <v/>
      </c>
      <c r="R618" s="18" t="str">
        <f t="array" ref="R618">if($F618="","",if($F618&lt;&gt;$F617,VLOOKUP($F618,{Index_Team!$A$2:$A$33,Index_Team!$E$2:$E$33},2,FALSE),R617))</f>
        <v/>
      </c>
      <c r="S618" s="18" t="str">
        <f t="shared" ref="S618:T618" si="627">if($F618="","",if($F618&lt;&gt;$F617,0,V617))</f>
        <v/>
      </c>
      <c r="T618" s="18" t="str">
        <f t="shared" si="627"/>
        <v/>
      </c>
      <c r="U618" s="18" t="str">
        <f t="shared" si="5"/>
        <v/>
      </c>
      <c r="V618" s="18" t="str">
        <f t="shared" si="6"/>
        <v/>
      </c>
      <c r="W618" s="18" t="str">
        <f t="shared" si="7"/>
        <v/>
      </c>
      <c r="X618" s="18" t="str">
        <f t="shared" si="8"/>
        <v/>
      </c>
      <c r="Y618" s="18" t="str">
        <f t="shared" si="9"/>
        <v/>
      </c>
      <c r="Z618" s="18" t="str">
        <f>IFERROR(__xludf.DUMMYFUNCTION("if($F618="""","""",count(filter($S$2:$S888,$S$2:$S888=$S618,$T$2:$T888=$T618,$V$2:$V888=$V618,$W$2:$W888=$W618)))"),"")</f>
        <v/>
      </c>
      <c r="AA618" s="18" t="str">
        <f>IFERROR(__xludf.DUMMYFUNCTION("if($F618="""","""",1+Z618-count(filter($S618:$S888,$S618:$S888=$S618,$T618:$T888=$T618,$V618:$V888=$V618,$W618:$W888=$W618)))"),"")</f>
        <v/>
      </c>
      <c r="AB618" s="18" t="str">
        <f>IFERROR(__xludf.DUMMYFUNCTION("if($F618="""","""",count(filter($S$2:$S888,$S$2:$S888=$S618,$T$2:$T888=$T618,$V$2:$V888=$V618,$W$2:$W888=$W618,$Q$2:$Q888=$Q618)))"),"")</f>
        <v/>
      </c>
      <c r="AC618" s="18" t="str">
        <f>IFERROR(__xludf.DUMMYFUNCTION("if($F618="""","""",1+AB618-count(filter($S618:$S888,$S618:$S888=$S618,$T618:$T888=$T618,$V618:$V888=$V618,$W618:$W888=$W618,$Q618:$Q888=$Q618)))"),"")</f>
        <v/>
      </c>
      <c r="AD618" s="18" t="str">
        <f>IFERROR(__xludf.DUMMYFUNCTION("if($F618="""","""",count(filter($S$2:$S888,$S$2:$S888=$S618,$T$2:$T888=$T618,$V$2:$V888=$V618,$W$2:$W888=$W618,$R$2:$R888=$R618)))"),"")</f>
        <v/>
      </c>
      <c r="AE618" s="18" t="str">
        <f>IFERROR(__xludf.DUMMYFUNCTION("if($F618="""","""",1+AD618-count(filter($S618:$S888,$S618:$S888=$S618,$T618:$T888=$T618,$V618:$V888=$V618,$W618:$W888=$W618,$R618:$R888=$R618)))"),"")</f>
        <v/>
      </c>
      <c r="AF618" s="18" t="str">
        <f t="shared" si="10"/>
        <v/>
      </c>
      <c r="AG618" s="18"/>
      <c r="AH618" s="18" t="str">
        <f t="shared" si="12"/>
        <v/>
      </c>
    </row>
    <row r="619">
      <c r="A619" s="29"/>
      <c r="B619" s="29"/>
      <c r="C619" s="29"/>
      <c r="D619" s="37"/>
      <c r="E619" s="29"/>
      <c r="F619" s="32"/>
      <c r="G619" s="32"/>
      <c r="H619" s="38"/>
      <c r="I619" s="32"/>
      <c r="J619" s="38"/>
      <c r="K619" s="32"/>
      <c r="L619" s="31"/>
      <c r="M619" s="38"/>
      <c r="N619" s="31"/>
      <c r="O619" s="18" t="str">
        <f t="shared" si="2"/>
        <v/>
      </c>
      <c r="P619" s="18" t="str">
        <f t="shared" si="3"/>
        <v/>
      </c>
      <c r="Q619" s="18" t="str">
        <f t="array" ref="Q619">if($F619="","",if($F619&lt;&gt;$F618,VLOOKUP($F619,{Index_Team!$A$2:$A$33,Index_Team!$D$2:$D$33},2,FALSE),Q618))</f>
        <v/>
      </c>
      <c r="R619" s="18" t="str">
        <f t="array" ref="R619">if($F619="","",if($F619&lt;&gt;$F618,VLOOKUP($F619,{Index_Team!$A$2:$A$33,Index_Team!$E$2:$E$33},2,FALSE),R618))</f>
        <v/>
      </c>
      <c r="S619" s="18" t="str">
        <f t="shared" ref="S619:T619" si="628">if($F619="","",if($F619&lt;&gt;$F618,0,V618))</f>
        <v/>
      </c>
      <c r="T619" s="18" t="str">
        <f t="shared" si="628"/>
        <v/>
      </c>
      <c r="U619" s="18" t="str">
        <f t="shared" si="5"/>
        <v/>
      </c>
      <c r="V619" s="18" t="str">
        <f t="shared" si="6"/>
        <v/>
      </c>
      <c r="W619" s="18" t="str">
        <f t="shared" si="7"/>
        <v/>
      </c>
      <c r="X619" s="18" t="str">
        <f t="shared" si="8"/>
        <v/>
      </c>
      <c r="Y619" s="18" t="str">
        <f t="shared" si="9"/>
        <v/>
      </c>
      <c r="Z619" s="18" t="str">
        <f>IFERROR(__xludf.DUMMYFUNCTION("if($F619="""","""",count(filter($S$2:$S888,$S$2:$S888=$S619,$T$2:$T888=$T619,$V$2:$V888=$V619,$W$2:$W888=$W619)))"),"")</f>
        <v/>
      </c>
      <c r="AA619" s="18" t="str">
        <f>IFERROR(__xludf.DUMMYFUNCTION("if($F619="""","""",1+Z619-count(filter($S619:$S888,$S619:$S888=$S619,$T619:$T888=$T619,$V619:$V888=$V619,$W619:$W888=$W619)))"),"")</f>
        <v/>
      </c>
      <c r="AB619" s="18" t="str">
        <f>IFERROR(__xludf.DUMMYFUNCTION("if($F619="""","""",count(filter($S$2:$S888,$S$2:$S888=$S619,$T$2:$T888=$T619,$V$2:$V888=$V619,$W$2:$W888=$W619,$Q$2:$Q888=$Q619)))"),"")</f>
        <v/>
      </c>
      <c r="AC619" s="18" t="str">
        <f>IFERROR(__xludf.DUMMYFUNCTION("if($F619="""","""",1+AB619-count(filter($S619:$S888,$S619:$S888=$S619,$T619:$T888=$T619,$V619:$V888=$V619,$W619:$W888=$W619,$Q619:$Q888=$Q619)))"),"")</f>
        <v/>
      </c>
      <c r="AD619" s="18" t="str">
        <f>IFERROR(__xludf.DUMMYFUNCTION("if($F619="""","""",count(filter($S$2:$S888,$S$2:$S888=$S619,$T$2:$T888=$T619,$V$2:$V888=$V619,$W$2:$W888=$W619,$R$2:$R888=$R619)))"),"")</f>
        <v/>
      </c>
      <c r="AE619" s="18" t="str">
        <f>IFERROR(__xludf.DUMMYFUNCTION("if($F619="""","""",1+AD619-count(filter($S619:$S888,$S619:$S888=$S619,$T619:$T888=$T619,$V619:$V888=$V619,$W619:$W888=$W619,$R619:$R888=$R619)))"),"")</f>
        <v/>
      </c>
      <c r="AF619" s="18" t="str">
        <f t="shared" si="10"/>
        <v/>
      </c>
      <c r="AG619" s="18"/>
      <c r="AH619" s="18" t="str">
        <f t="shared" si="12"/>
        <v/>
      </c>
    </row>
    <row r="620">
      <c r="A620" s="29"/>
      <c r="B620" s="29"/>
      <c r="C620" s="29"/>
      <c r="D620" s="37"/>
      <c r="E620" s="29"/>
      <c r="F620" s="32"/>
      <c r="G620" s="32"/>
      <c r="H620" s="38"/>
      <c r="I620" s="32"/>
      <c r="J620" s="38"/>
      <c r="K620" s="32"/>
      <c r="L620" s="31"/>
      <c r="M620" s="38"/>
      <c r="N620" s="31"/>
      <c r="O620" s="18" t="str">
        <f t="shared" si="2"/>
        <v/>
      </c>
      <c r="P620" s="18" t="str">
        <f t="shared" si="3"/>
        <v/>
      </c>
      <c r="Q620" s="18" t="str">
        <f t="array" ref="Q620">if($F620="","",if($F620&lt;&gt;$F619,VLOOKUP($F620,{Index_Team!$A$2:$A$33,Index_Team!$D$2:$D$33},2,FALSE),Q619))</f>
        <v/>
      </c>
      <c r="R620" s="18" t="str">
        <f t="array" ref="R620">if($F620="","",if($F620&lt;&gt;$F619,VLOOKUP($F620,{Index_Team!$A$2:$A$33,Index_Team!$E$2:$E$33},2,FALSE),R619))</f>
        <v/>
      </c>
      <c r="S620" s="18" t="str">
        <f t="shared" ref="S620:T620" si="629">if($F620="","",if($F620&lt;&gt;$F619,0,V619))</f>
        <v/>
      </c>
      <c r="T620" s="18" t="str">
        <f t="shared" si="629"/>
        <v/>
      </c>
      <c r="U620" s="18" t="str">
        <f t="shared" si="5"/>
        <v/>
      </c>
      <c r="V620" s="18" t="str">
        <f t="shared" si="6"/>
        <v/>
      </c>
      <c r="W620" s="18" t="str">
        <f t="shared" si="7"/>
        <v/>
      </c>
      <c r="X620" s="18" t="str">
        <f t="shared" si="8"/>
        <v/>
      </c>
      <c r="Y620" s="18" t="str">
        <f t="shared" si="9"/>
        <v/>
      </c>
      <c r="Z620" s="18" t="str">
        <f>IFERROR(__xludf.DUMMYFUNCTION("if($F620="""","""",count(filter($S$2:$S888,$S$2:$S888=$S620,$T$2:$T888=$T620,$V$2:$V888=$V620,$W$2:$W888=$W620)))"),"")</f>
        <v/>
      </c>
      <c r="AA620" s="18" t="str">
        <f>IFERROR(__xludf.DUMMYFUNCTION("if($F620="""","""",1+Z620-count(filter($S620:$S888,$S620:$S888=$S620,$T620:$T888=$T620,$V620:$V888=$V620,$W620:$W888=$W620)))"),"")</f>
        <v/>
      </c>
      <c r="AB620" s="18" t="str">
        <f>IFERROR(__xludf.DUMMYFUNCTION("if($F620="""","""",count(filter($S$2:$S888,$S$2:$S888=$S620,$T$2:$T888=$T620,$V$2:$V888=$V620,$W$2:$W888=$W620,$Q$2:$Q888=$Q620)))"),"")</f>
        <v/>
      </c>
      <c r="AC620" s="18" t="str">
        <f>IFERROR(__xludf.DUMMYFUNCTION("if($F620="""","""",1+AB620-count(filter($S620:$S888,$S620:$S888=$S620,$T620:$T888=$T620,$V620:$V888=$V620,$W620:$W888=$W620,$Q620:$Q888=$Q620)))"),"")</f>
        <v/>
      </c>
      <c r="AD620" s="18" t="str">
        <f>IFERROR(__xludf.DUMMYFUNCTION("if($F620="""","""",count(filter($S$2:$S888,$S$2:$S888=$S620,$T$2:$T888=$T620,$V$2:$V888=$V620,$W$2:$W888=$W620,$R$2:$R888=$R620)))"),"")</f>
        <v/>
      </c>
      <c r="AE620" s="18" t="str">
        <f>IFERROR(__xludf.DUMMYFUNCTION("if($F620="""","""",1+AD620-count(filter($S620:$S888,$S620:$S888=$S620,$T620:$T888=$T620,$V620:$V888=$V620,$W620:$W888=$W620,$R620:$R888=$R620)))"),"")</f>
        <v/>
      </c>
      <c r="AF620" s="18" t="str">
        <f t="shared" si="10"/>
        <v/>
      </c>
      <c r="AG620" s="18"/>
      <c r="AH620" s="18" t="str">
        <f t="shared" si="12"/>
        <v/>
      </c>
    </row>
    <row r="621">
      <c r="A621" s="29"/>
      <c r="B621" s="29"/>
      <c r="C621" s="29"/>
      <c r="D621" s="37"/>
      <c r="E621" s="29"/>
      <c r="F621" s="32"/>
      <c r="G621" s="32"/>
      <c r="H621" s="38"/>
      <c r="I621" s="32"/>
      <c r="J621" s="38"/>
      <c r="K621" s="32"/>
      <c r="L621" s="31"/>
      <c r="M621" s="38"/>
      <c r="N621" s="31"/>
      <c r="O621" s="18" t="str">
        <f t="shared" si="2"/>
        <v/>
      </c>
      <c r="P621" s="18" t="str">
        <f t="shared" si="3"/>
        <v/>
      </c>
      <c r="Q621" s="18" t="str">
        <f t="array" ref="Q621">if($F621="","",if($F621&lt;&gt;$F620,VLOOKUP($F621,{Index_Team!$A$2:$A$33,Index_Team!$D$2:$D$33},2,FALSE),Q620))</f>
        <v/>
      </c>
      <c r="R621" s="18" t="str">
        <f t="array" ref="R621">if($F621="","",if($F621&lt;&gt;$F620,VLOOKUP($F621,{Index_Team!$A$2:$A$33,Index_Team!$E$2:$E$33},2,FALSE),R620))</f>
        <v/>
      </c>
      <c r="S621" s="18" t="str">
        <f t="shared" ref="S621:T621" si="630">if($F621="","",if($F621&lt;&gt;$F620,0,V620))</f>
        <v/>
      </c>
      <c r="T621" s="18" t="str">
        <f t="shared" si="630"/>
        <v/>
      </c>
      <c r="U621" s="18" t="str">
        <f t="shared" si="5"/>
        <v/>
      </c>
      <c r="V621" s="18" t="str">
        <f t="shared" si="6"/>
        <v/>
      </c>
      <c r="W621" s="18" t="str">
        <f t="shared" si="7"/>
        <v/>
      </c>
      <c r="X621" s="18" t="str">
        <f t="shared" si="8"/>
        <v/>
      </c>
      <c r="Y621" s="18" t="str">
        <f t="shared" si="9"/>
        <v/>
      </c>
      <c r="Z621" s="18" t="str">
        <f>IFERROR(__xludf.DUMMYFUNCTION("if($F621="""","""",count(filter($S$2:$S888,$S$2:$S888=$S621,$T$2:$T888=$T621,$V$2:$V888=$V621,$W$2:$W888=$W621)))"),"")</f>
        <v/>
      </c>
      <c r="AA621" s="18" t="str">
        <f>IFERROR(__xludf.DUMMYFUNCTION("if($F621="""","""",1+Z621-count(filter($S621:$S888,$S621:$S888=$S621,$T621:$T888=$T621,$V621:$V888=$V621,$W621:$W888=$W621)))"),"")</f>
        <v/>
      </c>
      <c r="AB621" s="18" t="str">
        <f>IFERROR(__xludf.DUMMYFUNCTION("if($F621="""","""",count(filter($S$2:$S888,$S$2:$S888=$S621,$T$2:$T888=$T621,$V$2:$V888=$V621,$W$2:$W888=$W621,$Q$2:$Q888=$Q621)))"),"")</f>
        <v/>
      </c>
      <c r="AC621" s="18" t="str">
        <f>IFERROR(__xludf.DUMMYFUNCTION("if($F621="""","""",1+AB621-count(filter($S621:$S888,$S621:$S888=$S621,$T621:$T888=$T621,$V621:$V888=$V621,$W621:$W888=$W621,$Q621:$Q888=$Q621)))"),"")</f>
        <v/>
      </c>
      <c r="AD621" s="18" t="str">
        <f>IFERROR(__xludf.DUMMYFUNCTION("if($F621="""","""",count(filter($S$2:$S888,$S$2:$S888=$S621,$T$2:$T888=$T621,$V$2:$V888=$V621,$W$2:$W888=$W621,$R$2:$R888=$R621)))"),"")</f>
        <v/>
      </c>
      <c r="AE621" s="18" t="str">
        <f>IFERROR(__xludf.DUMMYFUNCTION("if($F621="""","""",1+AD621-count(filter($S621:$S888,$S621:$S888=$S621,$T621:$T888=$T621,$V621:$V888=$V621,$W621:$W888=$W621,$R621:$R888=$R621)))"),"")</f>
        <v/>
      </c>
      <c r="AF621" s="18" t="str">
        <f t="shared" si="10"/>
        <v/>
      </c>
      <c r="AG621" s="18"/>
      <c r="AH621" s="18" t="str">
        <f t="shared" si="12"/>
        <v/>
      </c>
    </row>
    <row r="622">
      <c r="A622" s="29"/>
      <c r="B622" s="29"/>
      <c r="C622" s="29"/>
      <c r="D622" s="37"/>
      <c r="E622" s="29"/>
      <c r="F622" s="32"/>
      <c r="G622" s="32"/>
      <c r="H622" s="38"/>
      <c r="I622" s="32"/>
      <c r="J622" s="38"/>
      <c r="K622" s="32"/>
      <c r="L622" s="31"/>
      <c r="M622" s="38"/>
      <c r="N622" s="31"/>
      <c r="O622" s="18" t="str">
        <f t="shared" si="2"/>
        <v/>
      </c>
      <c r="P622" s="18" t="str">
        <f t="shared" si="3"/>
        <v/>
      </c>
      <c r="Q622" s="18" t="str">
        <f t="array" ref="Q622">if($F622="","",if($F622&lt;&gt;$F621,VLOOKUP($F622,{Index_Team!$A$2:$A$33,Index_Team!$D$2:$D$33},2,FALSE),Q621))</f>
        <v/>
      </c>
      <c r="R622" s="18" t="str">
        <f t="array" ref="R622">if($F622="","",if($F622&lt;&gt;$F621,VLOOKUP($F622,{Index_Team!$A$2:$A$33,Index_Team!$E$2:$E$33},2,FALSE),R621))</f>
        <v/>
      </c>
      <c r="S622" s="18" t="str">
        <f t="shared" ref="S622:T622" si="631">if($F622="","",if($F622&lt;&gt;$F621,0,V621))</f>
        <v/>
      </c>
      <c r="T622" s="18" t="str">
        <f t="shared" si="631"/>
        <v/>
      </c>
      <c r="U622" s="18" t="str">
        <f t="shared" si="5"/>
        <v/>
      </c>
      <c r="V622" s="18" t="str">
        <f t="shared" si="6"/>
        <v/>
      </c>
      <c r="W622" s="18" t="str">
        <f t="shared" si="7"/>
        <v/>
      </c>
      <c r="X622" s="18" t="str">
        <f t="shared" si="8"/>
        <v/>
      </c>
      <c r="Y622" s="18" t="str">
        <f t="shared" si="9"/>
        <v/>
      </c>
      <c r="Z622" s="18" t="str">
        <f>IFERROR(__xludf.DUMMYFUNCTION("if($F622="""","""",count(filter($S$2:$S888,$S$2:$S888=$S622,$T$2:$T888=$T622,$V$2:$V888=$V622,$W$2:$W888=$W622)))"),"")</f>
        <v/>
      </c>
      <c r="AA622" s="18" t="str">
        <f>IFERROR(__xludf.DUMMYFUNCTION("if($F622="""","""",1+Z622-count(filter($S622:$S888,$S622:$S888=$S622,$T622:$T888=$T622,$V622:$V888=$V622,$W622:$W888=$W622)))"),"")</f>
        <v/>
      </c>
      <c r="AB622" s="18" t="str">
        <f>IFERROR(__xludf.DUMMYFUNCTION("if($F622="""","""",count(filter($S$2:$S888,$S$2:$S888=$S622,$T$2:$T888=$T622,$V$2:$V888=$V622,$W$2:$W888=$W622,$Q$2:$Q888=$Q622)))"),"")</f>
        <v/>
      </c>
      <c r="AC622" s="18" t="str">
        <f>IFERROR(__xludf.DUMMYFUNCTION("if($F622="""","""",1+AB622-count(filter($S622:$S888,$S622:$S888=$S622,$T622:$T888=$T622,$V622:$V888=$V622,$W622:$W888=$W622,$Q622:$Q888=$Q622)))"),"")</f>
        <v/>
      </c>
      <c r="AD622" s="18" t="str">
        <f>IFERROR(__xludf.DUMMYFUNCTION("if($F622="""","""",count(filter($S$2:$S888,$S$2:$S888=$S622,$T$2:$T888=$T622,$V$2:$V888=$V622,$W$2:$W888=$W622,$R$2:$R888=$R622)))"),"")</f>
        <v/>
      </c>
      <c r="AE622" s="18" t="str">
        <f>IFERROR(__xludf.DUMMYFUNCTION("if($F622="""","""",1+AD622-count(filter($S622:$S888,$S622:$S888=$S622,$T622:$T888=$T622,$V622:$V888=$V622,$W622:$W888=$W622,$R622:$R888=$R622)))"),"")</f>
        <v/>
      </c>
      <c r="AF622" s="18" t="str">
        <f t="shared" si="10"/>
        <v/>
      </c>
      <c r="AG622" s="18"/>
      <c r="AH622" s="18" t="str">
        <f t="shared" si="12"/>
        <v/>
      </c>
    </row>
    <row r="623">
      <c r="A623" s="29"/>
      <c r="B623" s="29"/>
      <c r="C623" s="29"/>
      <c r="D623" s="37"/>
      <c r="E623" s="29"/>
      <c r="F623" s="32"/>
      <c r="G623" s="32"/>
      <c r="H623" s="38"/>
      <c r="I623" s="32"/>
      <c r="J623" s="38"/>
      <c r="K623" s="32"/>
      <c r="L623" s="31"/>
      <c r="M623" s="38"/>
      <c r="N623" s="31"/>
      <c r="O623" s="18" t="str">
        <f t="shared" si="2"/>
        <v/>
      </c>
      <c r="P623" s="18" t="str">
        <f t="shared" si="3"/>
        <v/>
      </c>
      <c r="Q623" s="18" t="str">
        <f t="array" ref="Q623">if($F623="","",if($F623&lt;&gt;$F622,VLOOKUP($F623,{Index_Team!$A$2:$A$33,Index_Team!$D$2:$D$33},2,FALSE),Q622))</f>
        <v/>
      </c>
      <c r="R623" s="18" t="str">
        <f t="array" ref="R623">if($F623="","",if($F623&lt;&gt;$F622,VLOOKUP($F623,{Index_Team!$A$2:$A$33,Index_Team!$E$2:$E$33},2,FALSE),R622))</f>
        <v/>
      </c>
      <c r="S623" s="18" t="str">
        <f t="shared" ref="S623:T623" si="632">if($F623="","",if($F623&lt;&gt;$F622,0,V622))</f>
        <v/>
      </c>
      <c r="T623" s="18" t="str">
        <f t="shared" si="632"/>
        <v/>
      </c>
      <c r="U623" s="18" t="str">
        <f t="shared" si="5"/>
        <v/>
      </c>
      <c r="V623" s="18" t="str">
        <f t="shared" si="6"/>
        <v/>
      </c>
      <c r="W623" s="18" t="str">
        <f t="shared" si="7"/>
        <v/>
      </c>
      <c r="X623" s="18" t="str">
        <f t="shared" si="8"/>
        <v/>
      </c>
      <c r="Y623" s="18" t="str">
        <f t="shared" si="9"/>
        <v/>
      </c>
      <c r="Z623" s="18" t="str">
        <f>IFERROR(__xludf.DUMMYFUNCTION("if($F623="""","""",count(filter($S$2:$S888,$S$2:$S888=$S623,$T$2:$T888=$T623,$V$2:$V888=$V623,$W$2:$W888=$W623)))"),"")</f>
        <v/>
      </c>
      <c r="AA623" s="18" t="str">
        <f>IFERROR(__xludf.DUMMYFUNCTION("if($F623="""","""",1+Z623-count(filter($S623:$S888,$S623:$S888=$S623,$T623:$T888=$T623,$V623:$V888=$V623,$W623:$W888=$W623)))"),"")</f>
        <v/>
      </c>
      <c r="AB623" s="18" t="str">
        <f>IFERROR(__xludf.DUMMYFUNCTION("if($F623="""","""",count(filter($S$2:$S888,$S$2:$S888=$S623,$T$2:$T888=$T623,$V$2:$V888=$V623,$W$2:$W888=$W623,$Q$2:$Q888=$Q623)))"),"")</f>
        <v/>
      </c>
      <c r="AC623" s="18" t="str">
        <f>IFERROR(__xludf.DUMMYFUNCTION("if($F623="""","""",1+AB623-count(filter($S623:$S888,$S623:$S888=$S623,$T623:$T888=$T623,$V623:$V888=$V623,$W623:$W888=$W623,$Q623:$Q888=$Q623)))"),"")</f>
        <v/>
      </c>
      <c r="AD623" s="18" t="str">
        <f>IFERROR(__xludf.DUMMYFUNCTION("if($F623="""","""",count(filter($S$2:$S888,$S$2:$S888=$S623,$T$2:$T888=$T623,$V$2:$V888=$V623,$W$2:$W888=$W623,$R$2:$R888=$R623)))"),"")</f>
        <v/>
      </c>
      <c r="AE623" s="18" t="str">
        <f>IFERROR(__xludf.DUMMYFUNCTION("if($F623="""","""",1+AD623-count(filter($S623:$S888,$S623:$S888=$S623,$T623:$T888=$T623,$V623:$V888=$V623,$W623:$W888=$W623,$R623:$R888=$R623)))"),"")</f>
        <v/>
      </c>
      <c r="AF623" s="18" t="str">
        <f t="shared" si="10"/>
        <v/>
      </c>
      <c r="AG623" s="18"/>
      <c r="AH623" s="18" t="str">
        <f t="shared" si="12"/>
        <v/>
      </c>
    </row>
    <row r="624">
      <c r="A624" s="29"/>
      <c r="B624" s="29"/>
      <c r="C624" s="29"/>
      <c r="D624" s="37"/>
      <c r="E624" s="29"/>
      <c r="F624" s="32"/>
      <c r="G624" s="32"/>
      <c r="H624" s="38"/>
      <c r="I624" s="32"/>
      <c r="J624" s="38"/>
      <c r="K624" s="32"/>
      <c r="L624" s="31"/>
      <c r="M624" s="38"/>
      <c r="N624" s="31"/>
      <c r="O624" s="18" t="str">
        <f t="shared" si="2"/>
        <v/>
      </c>
      <c r="P624" s="18" t="str">
        <f t="shared" si="3"/>
        <v/>
      </c>
      <c r="Q624" s="18" t="str">
        <f t="array" ref="Q624">if($F624="","",if($F624&lt;&gt;$F623,VLOOKUP($F624,{Index_Team!$A$2:$A$33,Index_Team!$D$2:$D$33},2,FALSE),Q623))</f>
        <v/>
      </c>
      <c r="R624" s="18" t="str">
        <f t="array" ref="R624">if($F624="","",if($F624&lt;&gt;$F623,VLOOKUP($F624,{Index_Team!$A$2:$A$33,Index_Team!$E$2:$E$33},2,FALSE),R623))</f>
        <v/>
      </c>
      <c r="S624" s="18" t="str">
        <f t="shared" ref="S624:T624" si="633">if($F624="","",if($F624&lt;&gt;$F623,0,V623))</f>
        <v/>
      </c>
      <c r="T624" s="18" t="str">
        <f t="shared" si="633"/>
        <v/>
      </c>
      <c r="U624" s="18" t="str">
        <f t="shared" si="5"/>
        <v/>
      </c>
      <c r="V624" s="18" t="str">
        <f t="shared" si="6"/>
        <v/>
      </c>
      <c r="W624" s="18" t="str">
        <f t="shared" si="7"/>
        <v/>
      </c>
      <c r="X624" s="18" t="str">
        <f t="shared" si="8"/>
        <v/>
      </c>
      <c r="Y624" s="18" t="str">
        <f t="shared" si="9"/>
        <v/>
      </c>
      <c r="Z624" s="18" t="str">
        <f>IFERROR(__xludf.DUMMYFUNCTION("if($F624="""","""",count(filter($S$2:$S888,$S$2:$S888=$S624,$T$2:$T888=$T624,$V$2:$V888=$V624,$W$2:$W888=$W624)))"),"")</f>
        <v/>
      </c>
      <c r="AA624" s="18" t="str">
        <f>IFERROR(__xludf.DUMMYFUNCTION("if($F624="""","""",1+Z624-count(filter($S624:$S888,$S624:$S888=$S624,$T624:$T888=$T624,$V624:$V888=$V624,$W624:$W888=$W624)))"),"")</f>
        <v/>
      </c>
      <c r="AB624" s="18" t="str">
        <f>IFERROR(__xludf.DUMMYFUNCTION("if($F624="""","""",count(filter($S$2:$S888,$S$2:$S888=$S624,$T$2:$T888=$T624,$V$2:$V888=$V624,$W$2:$W888=$W624,$Q$2:$Q888=$Q624)))"),"")</f>
        <v/>
      </c>
      <c r="AC624" s="18" t="str">
        <f>IFERROR(__xludf.DUMMYFUNCTION("if($F624="""","""",1+AB624-count(filter($S624:$S888,$S624:$S888=$S624,$T624:$T888=$T624,$V624:$V888=$V624,$W624:$W888=$W624,$Q624:$Q888=$Q624)))"),"")</f>
        <v/>
      </c>
      <c r="AD624" s="18" t="str">
        <f>IFERROR(__xludf.DUMMYFUNCTION("if($F624="""","""",count(filter($S$2:$S888,$S$2:$S888=$S624,$T$2:$T888=$T624,$V$2:$V888=$V624,$W$2:$W888=$W624,$R$2:$R888=$R624)))"),"")</f>
        <v/>
      </c>
      <c r="AE624" s="18" t="str">
        <f>IFERROR(__xludf.DUMMYFUNCTION("if($F624="""","""",1+AD624-count(filter($S624:$S888,$S624:$S888=$S624,$T624:$T888=$T624,$V624:$V888=$V624,$W624:$W888=$W624,$R624:$R888=$R624)))"),"")</f>
        <v/>
      </c>
      <c r="AF624" s="18" t="str">
        <f t="shared" si="10"/>
        <v/>
      </c>
      <c r="AG624" s="18"/>
      <c r="AH624" s="18" t="str">
        <f t="shared" si="12"/>
        <v/>
      </c>
    </row>
    <row r="625">
      <c r="A625" s="29"/>
      <c r="B625" s="29"/>
      <c r="C625" s="29"/>
      <c r="D625" s="37"/>
      <c r="E625" s="29"/>
      <c r="F625" s="32"/>
      <c r="G625" s="32"/>
      <c r="H625" s="38"/>
      <c r="I625" s="32"/>
      <c r="J625" s="38"/>
      <c r="K625" s="32"/>
      <c r="L625" s="31"/>
      <c r="M625" s="38"/>
      <c r="N625" s="31"/>
      <c r="O625" s="18" t="str">
        <f t="shared" si="2"/>
        <v/>
      </c>
      <c r="P625" s="18" t="str">
        <f t="shared" si="3"/>
        <v/>
      </c>
      <c r="Q625" s="18" t="str">
        <f t="array" ref="Q625">if($F625="","",if($F625&lt;&gt;$F624,VLOOKUP($F625,{Index_Team!$A$2:$A$33,Index_Team!$D$2:$D$33},2,FALSE),Q624))</f>
        <v/>
      </c>
      <c r="R625" s="18" t="str">
        <f t="array" ref="R625">if($F625="","",if($F625&lt;&gt;$F624,VLOOKUP($F625,{Index_Team!$A$2:$A$33,Index_Team!$E$2:$E$33},2,FALSE),R624))</f>
        <v/>
      </c>
      <c r="S625" s="18" t="str">
        <f t="shared" ref="S625:T625" si="634">if($F625="","",if($F625&lt;&gt;$F624,0,V624))</f>
        <v/>
      </c>
      <c r="T625" s="18" t="str">
        <f t="shared" si="634"/>
        <v/>
      </c>
      <c r="U625" s="18" t="str">
        <f t="shared" si="5"/>
        <v/>
      </c>
      <c r="V625" s="18" t="str">
        <f t="shared" si="6"/>
        <v/>
      </c>
      <c r="W625" s="18" t="str">
        <f t="shared" si="7"/>
        <v/>
      </c>
      <c r="X625" s="18" t="str">
        <f t="shared" si="8"/>
        <v/>
      </c>
      <c r="Y625" s="18" t="str">
        <f t="shared" si="9"/>
        <v/>
      </c>
      <c r="Z625" s="18" t="str">
        <f>IFERROR(__xludf.DUMMYFUNCTION("if($F625="""","""",count(filter($S$2:$S888,$S$2:$S888=$S625,$T$2:$T888=$T625,$V$2:$V888=$V625,$W$2:$W888=$W625)))"),"")</f>
        <v/>
      </c>
      <c r="AA625" s="18" t="str">
        <f>IFERROR(__xludf.DUMMYFUNCTION("if($F625="""","""",1+Z625-count(filter($S625:$S888,$S625:$S888=$S625,$T625:$T888=$T625,$V625:$V888=$V625,$W625:$W888=$W625)))"),"")</f>
        <v/>
      </c>
      <c r="AB625" s="18" t="str">
        <f>IFERROR(__xludf.DUMMYFUNCTION("if($F625="""","""",count(filter($S$2:$S888,$S$2:$S888=$S625,$T$2:$T888=$T625,$V$2:$V888=$V625,$W$2:$W888=$W625,$Q$2:$Q888=$Q625)))"),"")</f>
        <v/>
      </c>
      <c r="AC625" s="18" t="str">
        <f>IFERROR(__xludf.DUMMYFUNCTION("if($F625="""","""",1+AB625-count(filter($S625:$S888,$S625:$S888=$S625,$T625:$T888=$T625,$V625:$V888=$V625,$W625:$W888=$W625,$Q625:$Q888=$Q625)))"),"")</f>
        <v/>
      </c>
      <c r="AD625" s="18" t="str">
        <f>IFERROR(__xludf.DUMMYFUNCTION("if($F625="""","""",count(filter($S$2:$S888,$S$2:$S888=$S625,$T$2:$T888=$T625,$V$2:$V888=$V625,$W$2:$W888=$W625,$R$2:$R888=$R625)))"),"")</f>
        <v/>
      </c>
      <c r="AE625" s="18" t="str">
        <f>IFERROR(__xludf.DUMMYFUNCTION("if($F625="""","""",1+AD625-count(filter($S625:$S888,$S625:$S888=$S625,$T625:$T888=$T625,$V625:$V888=$V625,$W625:$W888=$W625,$R625:$R888=$R625)))"),"")</f>
        <v/>
      </c>
      <c r="AF625" s="18" t="str">
        <f t="shared" si="10"/>
        <v/>
      </c>
      <c r="AG625" s="18"/>
      <c r="AH625" s="18" t="str">
        <f t="shared" si="12"/>
        <v/>
      </c>
    </row>
    <row r="626">
      <c r="A626" s="29"/>
      <c r="B626" s="29"/>
      <c r="C626" s="29"/>
      <c r="D626" s="37"/>
      <c r="E626" s="29"/>
      <c r="F626" s="32"/>
      <c r="G626" s="32"/>
      <c r="H626" s="38"/>
      <c r="I626" s="32"/>
      <c r="J626" s="38"/>
      <c r="K626" s="32"/>
      <c r="L626" s="31"/>
      <c r="M626" s="38"/>
      <c r="N626" s="31"/>
      <c r="O626" s="18" t="str">
        <f t="shared" si="2"/>
        <v/>
      </c>
      <c r="P626" s="18" t="str">
        <f t="shared" si="3"/>
        <v/>
      </c>
      <c r="Q626" s="18" t="str">
        <f t="array" ref="Q626">if($F626="","",if($F626&lt;&gt;$F625,VLOOKUP($F626,{Index_Team!$A$2:$A$33,Index_Team!$D$2:$D$33},2,FALSE),Q625))</f>
        <v/>
      </c>
      <c r="R626" s="18" t="str">
        <f t="array" ref="R626">if($F626="","",if($F626&lt;&gt;$F625,VLOOKUP($F626,{Index_Team!$A$2:$A$33,Index_Team!$E$2:$E$33},2,FALSE),R625))</f>
        <v/>
      </c>
      <c r="S626" s="18" t="str">
        <f t="shared" ref="S626:T626" si="635">if($F626="","",if($F626&lt;&gt;$F625,0,V625))</f>
        <v/>
      </c>
      <c r="T626" s="18" t="str">
        <f t="shared" si="635"/>
        <v/>
      </c>
      <c r="U626" s="18" t="str">
        <f t="shared" si="5"/>
        <v/>
      </c>
      <c r="V626" s="18" t="str">
        <f t="shared" si="6"/>
        <v/>
      </c>
      <c r="W626" s="18" t="str">
        <f t="shared" si="7"/>
        <v/>
      </c>
      <c r="X626" s="18" t="str">
        <f t="shared" si="8"/>
        <v/>
      </c>
      <c r="Y626" s="18" t="str">
        <f t="shared" si="9"/>
        <v/>
      </c>
      <c r="Z626" s="18" t="str">
        <f>IFERROR(__xludf.DUMMYFUNCTION("if($F626="""","""",count(filter($S$2:$S888,$S$2:$S888=$S626,$T$2:$T888=$T626,$V$2:$V888=$V626,$W$2:$W888=$W626)))"),"")</f>
        <v/>
      </c>
      <c r="AA626" s="18" t="str">
        <f>IFERROR(__xludf.DUMMYFUNCTION("if($F626="""","""",1+Z626-count(filter($S626:$S888,$S626:$S888=$S626,$T626:$T888=$T626,$V626:$V888=$V626,$W626:$W888=$W626)))"),"")</f>
        <v/>
      </c>
      <c r="AB626" s="18" t="str">
        <f>IFERROR(__xludf.DUMMYFUNCTION("if($F626="""","""",count(filter($S$2:$S888,$S$2:$S888=$S626,$T$2:$T888=$T626,$V$2:$V888=$V626,$W$2:$W888=$W626,$Q$2:$Q888=$Q626)))"),"")</f>
        <v/>
      </c>
      <c r="AC626" s="18" t="str">
        <f>IFERROR(__xludf.DUMMYFUNCTION("if($F626="""","""",1+AB626-count(filter($S626:$S888,$S626:$S888=$S626,$T626:$T888=$T626,$V626:$V888=$V626,$W626:$W888=$W626,$Q626:$Q888=$Q626)))"),"")</f>
        <v/>
      </c>
      <c r="AD626" s="18" t="str">
        <f>IFERROR(__xludf.DUMMYFUNCTION("if($F626="""","""",count(filter($S$2:$S888,$S$2:$S888=$S626,$T$2:$T888=$T626,$V$2:$V888=$V626,$W$2:$W888=$W626,$R$2:$R888=$R626)))"),"")</f>
        <v/>
      </c>
      <c r="AE626" s="18" t="str">
        <f>IFERROR(__xludf.DUMMYFUNCTION("if($F626="""","""",1+AD626-count(filter($S626:$S888,$S626:$S888=$S626,$T626:$T888=$T626,$V626:$V888=$V626,$W626:$W888=$W626,$R626:$R888=$R626)))"),"")</f>
        <v/>
      </c>
      <c r="AF626" s="18" t="str">
        <f t="shared" si="10"/>
        <v/>
      </c>
      <c r="AG626" s="18"/>
      <c r="AH626" s="18" t="str">
        <f t="shared" si="12"/>
        <v/>
      </c>
    </row>
    <row r="627">
      <c r="A627" s="29"/>
      <c r="B627" s="29"/>
      <c r="C627" s="29"/>
      <c r="D627" s="37"/>
      <c r="E627" s="29"/>
      <c r="F627" s="32"/>
      <c r="G627" s="32"/>
      <c r="H627" s="38"/>
      <c r="I627" s="32"/>
      <c r="J627" s="38"/>
      <c r="K627" s="32"/>
      <c r="L627" s="31"/>
      <c r="M627" s="38"/>
      <c r="N627" s="31"/>
      <c r="O627" s="18" t="str">
        <f t="shared" si="2"/>
        <v/>
      </c>
      <c r="P627" s="18" t="str">
        <f t="shared" si="3"/>
        <v/>
      </c>
      <c r="Q627" s="18" t="str">
        <f t="array" ref="Q627">if($F627="","",if($F627&lt;&gt;$F626,VLOOKUP($F627,{Index_Team!$A$2:$A$33,Index_Team!$D$2:$D$33},2,FALSE),Q626))</f>
        <v/>
      </c>
      <c r="R627" s="18" t="str">
        <f t="array" ref="R627">if($F627="","",if($F627&lt;&gt;$F626,VLOOKUP($F627,{Index_Team!$A$2:$A$33,Index_Team!$E$2:$E$33},2,FALSE),R626))</f>
        <v/>
      </c>
      <c r="S627" s="18" t="str">
        <f t="shared" ref="S627:T627" si="636">if($F627="","",if($F627&lt;&gt;$F626,0,V626))</f>
        <v/>
      </c>
      <c r="T627" s="18" t="str">
        <f t="shared" si="636"/>
        <v/>
      </c>
      <c r="U627" s="18" t="str">
        <f t="shared" si="5"/>
        <v/>
      </c>
      <c r="V627" s="18" t="str">
        <f t="shared" si="6"/>
        <v/>
      </c>
      <c r="W627" s="18" t="str">
        <f t="shared" si="7"/>
        <v/>
      </c>
      <c r="X627" s="18" t="str">
        <f t="shared" si="8"/>
        <v/>
      </c>
      <c r="Y627" s="18" t="str">
        <f t="shared" si="9"/>
        <v/>
      </c>
      <c r="Z627" s="18" t="str">
        <f>IFERROR(__xludf.DUMMYFUNCTION("if($F627="""","""",count(filter($S$2:$S888,$S$2:$S888=$S627,$T$2:$T888=$T627,$V$2:$V888=$V627,$W$2:$W888=$W627)))"),"")</f>
        <v/>
      </c>
      <c r="AA627" s="18" t="str">
        <f>IFERROR(__xludf.DUMMYFUNCTION("if($F627="""","""",1+Z627-count(filter($S627:$S888,$S627:$S888=$S627,$T627:$T888=$T627,$V627:$V888=$V627,$W627:$W888=$W627)))"),"")</f>
        <v/>
      </c>
      <c r="AB627" s="18" t="str">
        <f>IFERROR(__xludf.DUMMYFUNCTION("if($F627="""","""",count(filter($S$2:$S888,$S$2:$S888=$S627,$T$2:$T888=$T627,$V$2:$V888=$V627,$W$2:$W888=$W627,$Q$2:$Q888=$Q627)))"),"")</f>
        <v/>
      </c>
      <c r="AC627" s="18" t="str">
        <f>IFERROR(__xludf.DUMMYFUNCTION("if($F627="""","""",1+AB627-count(filter($S627:$S888,$S627:$S888=$S627,$T627:$T888=$T627,$V627:$V888=$V627,$W627:$W888=$W627,$Q627:$Q888=$Q627)))"),"")</f>
        <v/>
      </c>
      <c r="AD627" s="18" t="str">
        <f>IFERROR(__xludf.DUMMYFUNCTION("if($F627="""","""",count(filter($S$2:$S888,$S$2:$S888=$S627,$T$2:$T888=$T627,$V$2:$V888=$V627,$W$2:$W888=$W627,$R$2:$R888=$R627)))"),"")</f>
        <v/>
      </c>
      <c r="AE627" s="18" t="str">
        <f>IFERROR(__xludf.DUMMYFUNCTION("if($F627="""","""",1+AD627-count(filter($S627:$S888,$S627:$S888=$S627,$T627:$T888=$T627,$V627:$V888=$V627,$W627:$W888=$W627,$R627:$R888=$R627)))"),"")</f>
        <v/>
      </c>
      <c r="AF627" s="18" t="str">
        <f t="shared" si="10"/>
        <v/>
      </c>
      <c r="AG627" s="18"/>
      <c r="AH627" s="18" t="str">
        <f t="shared" si="12"/>
        <v/>
      </c>
    </row>
    <row r="628">
      <c r="A628" s="29"/>
      <c r="B628" s="29"/>
      <c r="C628" s="29"/>
      <c r="D628" s="37"/>
      <c r="E628" s="29"/>
      <c r="F628" s="32"/>
      <c r="G628" s="32"/>
      <c r="H628" s="38"/>
      <c r="I628" s="32"/>
      <c r="J628" s="38"/>
      <c r="K628" s="32"/>
      <c r="L628" s="31"/>
      <c r="M628" s="38"/>
      <c r="N628" s="31"/>
      <c r="O628" s="18" t="str">
        <f t="shared" si="2"/>
        <v/>
      </c>
      <c r="P628" s="18" t="str">
        <f t="shared" si="3"/>
        <v/>
      </c>
      <c r="Q628" s="18" t="str">
        <f t="array" ref="Q628">if($F628="","",if($F628&lt;&gt;$F627,VLOOKUP($F628,{Index_Team!$A$2:$A$33,Index_Team!$D$2:$D$33},2,FALSE),Q627))</f>
        <v/>
      </c>
      <c r="R628" s="18" t="str">
        <f t="array" ref="R628">if($F628="","",if($F628&lt;&gt;$F627,VLOOKUP($F628,{Index_Team!$A$2:$A$33,Index_Team!$E$2:$E$33},2,FALSE),R627))</f>
        <v/>
      </c>
      <c r="S628" s="18" t="str">
        <f t="shared" ref="S628:T628" si="637">if($F628="","",if($F628&lt;&gt;$F627,0,V627))</f>
        <v/>
      </c>
      <c r="T628" s="18" t="str">
        <f t="shared" si="637"/>
        <v/>
      </c>
      <c r="U628" s="18" t="str">
        <f t="shared" si="5"/>
        <v/>
      </c>
      <c r="V628" s="18" t="str">
        <f t="shared" si="6"/>
        <v/>
      </c>
      <c r="W628" s="18" t="str">
        <f t="shared" si="7"/>
        <v/>
      </c>
      <c r="X628" s="18" t="str">
        <f t="shared" si="8"/>
        <v/>
      </c>
      <c r="Y628" s="18" t="str">
        <f t="shared" si="9"/>
        <v/>
      </c>
      <c r="Z628" s="18" t="str">
        <f>IFERROR(__xludf.DUMMYFUNCTION("if($F628="""","""",count(filter($S$2:$S888,$S$2:$S888=$S628,$T$2:$T888=$T628,$V$2:$V888=$V628,$W$2:$W888=$W628)))"),"")</f>
        <v/>
      </c>
      <c r="AA628" s="18" t="str">
        <f>IFERROR(__xludf.DUMMYFUNCTION("if($F628="""","""",1+Z628-count(filter($S628:$S888,$S628:$S888=$S628,$T628:$T888=$T628,$V628:$V888=$V628,$W628:$W888=$W628)))"),"")</f>
        <v/>
      </c>
      <c r="AB628" s="18" t="str">
        <f>IFERROR(__xludf.DUMMYFUNCTION("if($F628="""","""",count(filter($S$2:$S888,$S$2:$S888=$S628,$T$2:$T888=$T628,$V$2:$V888=$V628,$W$2:$W888=$W628,$Q$2:$Q888=$Q628)))"),"")</f>
        <v/>
      </c>
      <c r="AC628" s="18" t="str">
        <f>IFERROR(__xludf.DUMMYFUNCTION("if($F628="""","""",1+AB628-count(filter($S628:$S888,$S628:$S888=$S628,$T628:$T888=$T628,$V628:$V888=$V628,$W628:$W888=$W628,$Q628:$Q888=$Q628)))"),"")</f>
        <v/>
      </c>
      <c r="AD628" s="18" t="str">
        <f>IFERROR(__xludf.DUMMYFUNCTION("if($F628="""","""",count(filter($S$2:$S888,$S$2:$S888=$S628,$T$2:$T888=$T628,$V$2:$V888=$V628,$W$2:$W888=$W628,$R$2:$R888=$R628)))"),"")</f>
        <v/>
      </c>
      <c r="AE628" s="18" t="str">
        <f>IFERROR(__xludf.DUMMYFUNCTION("if($F628="""","""",1+AD628-count(filter($S628:$S888,$S628:$S888=$S628,$T628:$T888=$T628,$V628:$V888=$V628,$W628:$W888=$W628,$R628:$R888=$R628)))"),"")</f>
        <v/>
      </c>
      <c r="AF628" s="18" t="str">
        <f t="shared" si="10"/>
        <v/>
      </c>
      <c r="AG628" s="18"/>
      <c r="AH628" s="18" t="str">
        <f t="shared" si="12"/>
        <v/>
      </c>
    </row>
    <row r="629">
      <c r="A629" s="29"/>
      <c r="B629" s="29"/>
      <c r="C629" s="29"/>
      <c r="D629" s="37"/>
      <c r="E629" s="29"/>
      <c r="F629" s="32"/>
      <c r="G629" s="32"/>
      <c r="H629" s="38"/>
      <c r="I629" s="32"/>
      <c r="J629" s="38"/>
      <c r="K629" s="32"/>
      <c r="L629" s="31"/>
      <c r="M629" s="38"/>
      <c r="N629" s="31"/>
      <c r="O629" s="18" t="str">
        <f t="shared" si="2"/>
        <v/>
      </c>
      <c r="P629" s="18" t="str">
        <f t="shared" si="3"/>
        <v/>
      </c>
      <c r="Q629" s="18" t="str">
        <f t="array" ref="Q629">if($F629="","",if($F629&lt;&gt;$F628,VLOOKUP($F629,{Index_Team!$A$2:$A$33,Index_Team!$D$2:$D$33},2,FALSE),Q628))</f>
        <v/>
      </c>
      <c r="R629" s="18" t="str">
        <f t="array" ref="R629">if($F629="","",if($F629&lt;&gt;$F628,VLOOKUP($F629,{Index_Team!$A$2:$A$33,Index_Team!$E$2:$E$33},2,FALSE),R628))</f>
        <v/>
      </c>
      <c r="S629" s="18" t="str">
        <f t="shared" ref="S629:T629" si="638">if($F629="","",if($F629&lt;&gt;$F628,0,V628))</f>
        <v/>
      </c>
      <c r="T629" s="18" t="str">
        <f t="shared" si="638"/>
        <v/>
      </c>
      <c r="U629" s="18" t="str">
        <f t="shared" si="5"/>
        <v/>
      </c>
      <c r="V629" s="18" t="str">
        <f t="shared" si="6"/>
        <v/>
      </c>
      <c r="W629" s="18" t="str">
        <f t="shared" si="7"/>
        <v/>
      </c>
      <c r="X629" s="18" t="str">
        <f t="shared" si="8"/>
        <v/>
      </c>
      <c r="Y629" s="18" t="str">
        <f t="shared" si="9"/>
        <v/>
      </c>
      <c r="Z629" s="18" t="str">
        <f>IFERROR(__xludf.DUMMYFUNCTION("if($F629="""","""",count(filter($S$2:$S888,$S$2:$S888=$S629,$T$2:$T888=$T629,$V$2:$V888=$V629,$W$2:$W888=$W629)))"),"")</f>
        <v/>
      </c>
      <c r="AA629" s="18" t="str">
        <f>IFERROR(__xludf.DUMMYFUNCTION("if($F629="""","""",1+Z629-count(filter($S629:$S888,$S629:$S888=$S629,$T629:$T888=$T629,$V629:$V888=$V629,$W629:$W888=$W629)))"),"")</f>
        <v/>
      </c>
      <c r="AB629" s="18" t="str">
        <f>IFERROR(__xludf.DUMMYFUNCTION("if($F629="""","""",count(filter($S$2:$S888,$S$2:$S888=$S629,$T$2:$T888=$T629,$V$2:$V888=$V629,$W$2:$W888=$W629,$Q$2:$Q888=$Q629)))"),"")</f>
        <v/>
      </c>
      <c r="AC629" s="18" t="str">
        <f>IFERROR(__xludf.DUMMYFUNCTION("if($F629="""","""",1+AB629-count(filter($S629:$S888,$S629:$S888=$S629,$T629:$T888=$T629,$V629:$V888=$V629,$W629:$W888=$W629,$Q629:$Q888=$Q629)))"),"")</f>
        <v/>
      </c>
      <c r="AD629" s="18" t="str">
        <f>IFERROR(__xludf.DUMMYFUNCTION("if($F629="""","""",count(filter($S$2:$S888,$S$2:$S888=$S629,$T$2:$T888=$T629,$V$2:$V888=$V629,$W$2:$W888=$W629,$R$2:$R888=$R629)))"),"")</f>
        <v/>
      </c>
      <c r="AE629" s="18" t="str">
        <f>IFERROR(__xludf.DUMMYFUNCTION("if($F629="""","""",1+AD629-count(filter($S629:$S888,$S629:$S888=$S629,$T629:$T888=$T629,$V629:$V888=$V629,$W629:$W888=$W629,$R629:$R888=$R629)))"),"")</f>
        <v/>
      </c>
      <c r="AF629" s="18" t="str">
        <f t="shared" si="10"/>
        <v/>
      </c>
      <c r="AG629" s="18"/>
      <c r="AH629" s="18" t="str">
        <f t="shared" si="12"/>
        <v/>
      </c>
    </row>
    <row r="630">
      <c r="A630" s="29"/>
      <c r="B630" s="29"/>
      <c r="C630" s="29"/>
      <c r="D630" s="37"/>
      <c r="E630" s="29"/>
      <c r="F630" s="32"/>
      <c r="G630" s="32"/>
      <c r="H630" s="38"/>
      <c r="I630" s="32"/>
      <c r="J630" s="38"/>
      <c r="K630" s="32"/>
      <c r="L630" s="31"/>
      <c r="M630" s="38"/>
      <c r="N630" s="31"/>
      <c r="O630" s="18" t="str">
        <f t="shared" si="2"/>
        <v/>
      </c>
      <c r="P630" s="18" t="str">
        <f t="shared" si="3"/>
        <v/>
      </c>
      <c r="Q630" s="18" t="str">
        <f t="array" ref="Q630">if($F630="","",if($F630&lt;&gt;$F629,VLOOKUP($F630,{Index_Team!$A$2:$A$33,Index_Team!$D$2:$D$33},2,FALSE),Q629))</f>
        <v/>
      </c>
      <c r="R630" s="18" t="str">
        <f t="array" ref="R630">if($F630="","",if($F630&lt;&gt;$F629,VLOOKUP($F630,{Index_Team!$A$2:$A$33,Index_Team!$E$2:$E$33},2,FALSE),R629))</f>
        <v/>
      </c>
      <c r="S630" s="18" t="str">
        <f t="shared" ref="S630:T630" si="639">if($F630="","",if($F630&lt;&gt;$F629,0,V629))</f>
        <v/>
      </c>
      <c r="T630" s="18" t="str">
        <f t="shared" si="639"/>
        <v/>
      </c>
      <c r="U630" s="18" t="str">
        <f t="shared" si="5"/>
        <v/>
      </c>
      <c r="V630" s="18" t="str">
        <f t="shared" si="6"/>
        <v/>
      </c>
      <c r="W630" s="18" t="str">
        <f t="shared" si="7"/>
        <v/>
      </c>
      <c r="X630" s="18" t="str">
        <f t="shared" si="8"/>
        <v/>
      </c>
      <c r="Y630" s="18" t="str">
        <f t="shared" si="9"/>
        <v/>
      </c>
      <c r="Z630" s="18" t="str">
        <f>IFERROR(__xludf.DUMMYFUNCTION("if($F630="""","""",count(filter($S$2:$S888,$S$2:$S888=$S630,$T$2:$T888=$T630,$V$2:$V888=$V630,$W$2:$W888=$W630)))"),"")</f>
        <v/>
      </c>
      <c r="AA630" s="18" t="str">
        <f>IFERROR(__xludf.DUMMYFUNCTION("if($F630="""","""",1+Z630-count(filter($S630:$S888,$S630:$S888=$S630,$T630:$T888=$T630,$V630:$V888=$V630,$W630:$W888=$W630)))"),"")</f>
        <v/>
      </c>
      <c r="AB630" s="18" t="str">
        <f>IFERROR(__xludf.DUMMYFUNCTION("if($F630="""","""",count(filter($S$2:$S888,$S$2:$S888=$S630,$T$2:$T888=$T630,$V$2:$V888=$V630,$W$2:$W888=$W630,$Q$2:$Q888=$Q630)))"),"")</f>
        <v/>
      </c>
      <c r="AC630" s="18" t="str">
        <f>IFERROR(__xludf.DUMMYFUNCTION("if($F630="""","""",1+AB630-count(filter($S630:$S888,$S630:$S888=$S630,$T630:$T888=$T630,$V630:$V888=$V630,$W630:$W888=$W630,$Q630:$Q888=$Q630)))"),"")</f>
        <v/>
      </c>
      <c r="AD630" s="18" t="str">
        <f>IFERROR(__xludf.DUMMYFUNCTION("if($F630="""","""",count(filter($S$2:$S888,$S$2:$S888=$S630,$T$2:$T888=$T630,$V$2:$V888=$V630,$W$2:$W888=$W630,$R$2:$R888=$R630)))"),"")</f>
        <v/>
      </c>
      <c r="AE630" s="18" t="str">
        <f>IFERROR(__xludf.DUMMYFUNCTION("if($F630="""","""",1+AD630-count(filter($S630:$S888,$S630:$S888=$S630,$T630:$T888=$T630,$V630:$V888=$V630,$W630:$W888=$W630,$R630:$R888=$R630)))"),"")</f>
        <v/>
      </c>
      <c r="AF630" s="18" t="str">
        <f t="shared" si="10"/>
        <v/>
      </c>
      <c r="AG630" s="18"/>
      <c r="AH630" s="18" t="str">
        <f t="shared" si="12"/>
        <v/>
      </c>
    </row>
    <row r="631">
      <c r="A631" s="29"/>
      <c r="B631" s="29"/>
      <c r="C631" s="29"/>
      <c r="D631" s="37"/>
      <c r="E631" s="29"/>
      <c r="F631" s="32"/>
      <c r="G631" s="32"/>
      <c r="H631" s="38"/>
      <c r="I631" s="32"/>
      <c r="J631" s="38"/>
      <c r="K631" s="32"/>
      <c r="L631" s="31"/>
      <c r="M631" s="38"/>
      <c r="N631" s="31"/>
      <c r="O631" s="18" t="str">
        <f t="shared" si="2"/>
        <v/>
      </c>
      <c r="P631" s="18" t="str">
        <f t="shared" si="3"/>
        <v/>
      </c>
      <c r="Q631" s="18" t="str">
        <f t="array" ref="Q631">if($F631="","",if($F631&lt;&gt;$F630,VLOOKUP($F631,{Index_Team!$A$2:$A$33,Index_Team!$D$2:$D$33},2,FALSE),Q630))</f>
        <v/>
      </c>
      <c r="R631" s="18" t="str">
        <f t="array" ref="R631">if($F631="","",if($F631&lt;&gt;$F630,VLOOKUP($F631,{Index_Team!$A$2:$A$33,Index_Team!$E$2:$E$33},2,FALSE),R630))</f>
        <v/>
      </c>
      <c r="S631" s="18" t="str">
        <f t="shared" ref="S631:T631" si="640">if($F631="","",if($F631&lt;&gt;$F630,0,V630))</f>
        <v/>
      </c>
      <c r="T631" s="18" t="str">
        <f t="shared" si="640"/>
        <v/>
      </c>
      <c r="U631" s="18" t="str">
        <f t="shared" si="5"/>
        <v/>
      </c>
      <c r="V631" s="18" t="str">
        <f t="shared" si="6"/>
        <v/>
      </c>
      <c r="W631" s="18" t="str">
        <f t="shared" si="7"/>
        <v/>
      </c>
      <c r="X631" s="18" t="str">
        <f t="shared" si="8"/>
        <v/>
      </c>
      <c r="Y631" s="18" t="str">
        <f t="shared" si="9"/>
        <v/>
      </c>
      <c r="Z631" s="18" t="str">
        <f>IFERROR(__xludf.DUMMYFUNCTION("if($F631="""","""",count(filter($S$2:$S888,$S$2:$S888=$S631,$T$2:$T888=$T631,$V$2:$V888=$V631,$W$2:$W888=$W631)))"),"")</f>
        <v/>
      </c>
      <c r="AA631" s="18" t="str">
        <f>IFERROR(__xludf.DUMMYFUNCTION("if($F631="""","""",1+Z631-count(filter($S631:$S888,$S631:$S888=$S631,$T631:$T888=$T631,$V631:$V888=$V631,$W631:$W888=$W631)))"),"")</f>
        <v/>
      </c>
      <c r="AB631" s="18" t="str">
        <f>IFERROR(__xludf.DUMMYFUNCTION("if($F631="""","""",count(filter($S$2:$S888,$S$2:$S888=$S631,$T$2:$T888=$T631,$V$2:$V888=$V631,$W$2:$W888=$W631,$Q$2:$Q888=$Q631)))"),"")</f>
        <v/>
      </c>
      <c r="AC631" s="18" t="str">
        <f>IFERROR(__xludf.DUMMYFUNCTION("if($F631="""","""",1+AB631-count(filter($S631:$S888,$S631:$S888=$S631,$T631:$T888=$T631,$V631:$V888=$V631,$W631:$W888=$W631,$Q631:$Q888=$Q631)))"),"")</f>
        <v/>
      </c>
      <c r="AD631" s="18" t="str">
        <f>IFERROR(__xludf.DUMMYFUNCTION("if($F631="""","""",count(filter($S$2:$S888,$S$2:$S888=$S631,$T$2:$T888=$T631,$V$2:$V888=$V631,$W$2:$W888=$W631,$R$2:$R888=$R631)))"),"")</f>
        <v/>
      </c>
      <c r="AE631" s="18" t="str">
        <f>IFERROR(__xludf.DUMMYFUNCTION("if($F631="""","""",1+AD631-count(filter($S631:$S888,$S631:$S888=$S631,$T631:$T888=$T631,$V631:$V888=$V631,$W631:$W888=$W631,$R631:$R888=$R631)))"),"")</f>
        <v/>
      </c>
      <c r="AF631" s="18" t="str">
        <f t="shared" si="10"/>
        <v/>
      </c>
      <c r="AG631" s="18"/>
      <c r="AH631" s="18" t="str">
        <f t="shared" si="12"/>
        <v/>
      </c>
    </row>
    <row r="632">
      <c r="A632" s="29"/>
      <c r="B632" s="29"/>
      <c r="C632" s="29"/>
      <c r="D632" s="37"/>
      <c r="E632" s="29"/>
      <c r="F632" s="32"/>
      <c r="G632" s="32"/>
      <c r="H632" s="38"/>
      <c r="I632" s="32"/>
      <c r="J632" s="38"/>
      <c r="K632" s="32"/>
      <c r="L632" s="31"/>
      <c r="M632" s="38"/>
      <c r="N632" s="31"/>
      <c r="O632" s="18" t="str">
        <f t="shared" si="2"/>
        <v/>
      </c>
      <c r="P632" s="18" t="str">
        <f t="shared" si="3"/>
        <v/>
      </c>
      <c r="Q632" s="18" t="str">
        <f t="array" ref="Q632">if($F632="","",if($F632&lt;&gt;$F631,VLOOKUP($F632,{Index_Team!$A$2:$A$33,Index_Team!$D$2:$D$33},2,FALSE),Q631))</f>
        <v/>
      </c>
      <c r="R632" s="18" t="str">
        <f t="array" ref="R632">if($F632="","",if($F632&lt;&gt;$F631,VLOOKUP($F632,{Index_Team!$A$2:$A$33,Index_Team!$E$2:$E$33},2,FALSE),R631))</f>
        <v/>
      </c>
      <c r="S632" s="18" t="str">
        <f t="shared" ref="S632:T632" si="641">if($F632="","",if($F632&lt;&gt;$F631,0,V631))</f>
        <v/>
      </c>
      <c r="T632" s="18" t="str">
        <f t="shared" si="641"/>
        <v/>
      </c>
      <c r="U632" s="18" t="str">
        <f t="shared" si="5"/>
        <v/>
      </c>
      <c r="V632" s="18" t="str">
        <f t="shared" si="6"/>
        <v/>
      </c>
      <c r="W632" s="18" t="str">
        <f t="shared" si="7"/>
        <v/>
      </c>
      <c r="X632" s="18" t="str">
        <f t="shared" si="8"/>
        <v/>
      </c>
      <c r="Y632" s="18" t="str">
        <f t="shared" si="9"/>
        <v/>
      </c>
      <c r="Z632" s="18" t="str">
        <f>IFERROR(__xludf.DUMMYFUNCTION("if($F632="""","""",count(filter($S$2:$S888,$S$2:$S888=$S632,$T$2:$T888=$T632,$V$2:$V888=$V632,$W$2:$W888=$W632)))"),"")</f>
        <v/>
      </c>
      <c r="AA632" s="18" t="str">
        <f>IFERROR(__xludf.DUMMYFUNCTION("if($F632="""","""",1+Z632-count(filter($S632:$S888,$S632:$S888=$S632,$T632:$T888=$T632,$V632:$V888=$V632,$W632:$W888=$W632)))"),"")</f>
        <v/>
      </c>
      <c r="AB632" s="18" t="str">
        <f>IFERROR(__xludf.DUMMYFUNCTION("if($F632="""","""",count(filter($S$2:$S888,$S$2:$S888=$S632,$T$2:$T888=$T632,$V$2:$V888=$V632,$W$2:$W888=$W632,$Q$2:$Q888=$Q632)))"),"")</f>
        <v/>
      </c>
      <c r="AC632" s="18" t="str">
        <f>IFERROR(__xludf.DUMMYFUNCTION("if($F632="""","""",1+AB632-count(filter($S632:$S888,$S632:$S888=$S632,$T632:$T888=$T632,$V632:$V888=$V632,$W632:$W888=$W632,$Q632:$Q888=$Q632)))"),"")</f>
        <v/>
      </c>
      <c r="AD632" s="18" t="str">
        <f>IFERROR(__xludf.DUMMYFUNCTION("if($F632="""","""",count(filter($S$2:$S888,$S$2:$S888=$S632,$T$2:$T888=$T632,$V$2:$V888=$V632,$W$2:$W888=$W632,$R$2:$R888=$R632)))"),"")</f>
        <v/>
      </c>
      <c r="AE632" s="18" t="str">
        <f>IFERROR(__xludf.DUMMYFUNCTION("if($F632="""","""",1+AD632-count(filter($S632:$S888,$S632:$S888=$S632,$T632:$T888=$T632,$V632:$V888=$V632,$W632:$W888=$W632,$R632:$R888=$R632)))"),"")</f>
        <v/>
      </c>
      <c r="AF632" s="18" t="str">
        <f t="shared" si="10"/>
        <v/>
      </c>
      <c r="AG632" s="18"/>
      <c r="AH632" s="18" t="str">
        <f t="shared" si="12"/>
        <v/>
      </c>
    </row>
    <row r="633">
      <c r="A633" s="29"/>
      <c r="B633" s="29"/>
      <c r="C633" s="29"/>
      <c r="D633" s="37"/>
      <c r="E633" s="29"/>
      <c r="F633" s="32"/>
      <c r="G633" s="32"/>
      <c r="H633" s="38"/>
      <c r="I633" s="32"/>
      <c r="J633" s="38"/>
      <c r="K633" s="32"/>
      <c r="L633" s="31"/>
      <c r="M633" s="38"/>
      <c r="N633" s="31"/>
      <c r="O633" s="18" t="str">
        <f t="shared" si="2"/>
        <v/>
      </c>
      <c r="P633" s="18" t="str">
        <f t="shared" si="3"/>
        <v/>
      </c>
      <c r="Q633" s="18" t="str">
        <f t="array" ref="Q633">if($F633="","",if($F633&lt;&gt;$F632,VLOOKUP($F633,{Index_Team!$A$2:$A$33,Index_Team!$D$2:$D$33},2,FALSE),Q632))</f>
        <v/>
      </c>
      <c r="R633" s="18" t="str">
        <f t="array" ref="R633">if($F633="","",if($F633&lt;&gt;$F632,VLOOKUP($F633,{Index_Team!$A$2:$A$33,Index_Team!$E$2:$E$33},2,FALSE),R632))</f>
        <v/>
      </c>
      <c r="S633" s="18" t="str">
        <f t="shared" ref="S633:T633" si="642">if($F633="","",if($F633&lt;&gt;$F632,0,V632))</f>
        <v/>
      </c>
      <c r="T633" s="18" t="str">
        <f t="shared" si="642"/>
        <v/>
      </c>
      <c r="U633" s="18" t="str">
        <f t="shared" si="5"/>
        <v/>
      </c>
      <c r="V633" s="18" t="str">
        <f t="shared" si="6"/>
        <v/>
      </c>
      <c r="W633" s="18" t="str">
        <f t="shared" si="7"/>
        <v/>
      </c>
      <c r="X633" s="18" t="str">
        <f t="shared" si="8"/>
        <v/>
      </c>
      <c r="Y633" s="18" t="str">
        <f t="shared" si="9"/>
        <v/>
      </c>
      <c r="Z633" s="18" t="str">
        <f>IFERROR(__xludf.DUMMYFUNCTION("if($F633="""","""",count(filter($S$2:$S888,$S$2:$S888=$S633,$T$2:$T888=$T633,$V$2:$V888=$V633,$W$2:$W888=$W633)))"),"")</f>
        <v/>
      </c>
      <c r="AA633" s="18" t="str">
        <f>IFERROR(__xludf.DUMMYFUNCTION("if($F633="""","""",1+Z633-count(filter($S633:$S888,$S633:$S888=$S633,$T633:$T888=$T633,$V633:$V888=$V633,$W633:$W888=$W633)))"),"")</f>
        <v/>
      </c>
      <c r="AB633" s="18" t="str">
        <f>IFERROR(__xludf.DUMMYFUNCTION("if($F633="""","""",count(filter($S$2:$S888,$S$2:$S888=$S633,$T$2:$T888=$T633,$V$2:$V888=$V633,$W$2:$W888=$W633,$Q$2:$Q888=$Q633)))"),"")</f>
        <v/>
      </c>
      <c r="AC633" s="18" t="str">
        <f>IFERROR(__xludf.DUMMYFUNCTION("if($F633="""","""",1+AB633-count(filter($S633:$S888,$S633:$S888=$S633,$T633:$T888=$T633,$V633:$V888=$V633,$W633:$W888=$W633,$Q633:$Q888=$Q633)))"),"")</f>
        <v/>
      </c>
      <c r="AD633" s="18" t="str">
        <f>IFERROR(__xludf.DUMMYFUNCTION("if($F633="""","""",count(filter($S$2:$S888,$S$2:$S888=$S633,$T$2:$T888=$T633,$V$2:$V888=$V633,$W$2:$W888=$W633,$R$2:$R888=$R633)))"),"")</f>
        <v/>
      </c>
      <c r="AE633" s="18" t="str">
        <f>IFERROR(__xludf.DUMMYFUNCTION("if($F633="""","""",1+AD633-count(filter($S633:$S888,$S633:$S888=$S633,$T633:$T888=$T633,$V633:$V888=$V633,$W633:$W888=$W633,$R633:$R888=$R633)))"),"")</f>
        <v/>
      </c>
      <c r="AF633" s="18" t="str">
        <f t="shared" si="10"/>
        <v/>
      </c>
      <c r="AG633" s="18"/>
      <c r="AH633" s="18" t="str">
        <f t="shared" si="12"/>
        <v/>
      </c>
    </row>
    <row r="634">
      <c r="A634" s="29"/>
      <c r="B634" s="29"/>
      <c r="C634" s="29"/>
      <c r="D634" s="37"/>
      <c r="E634" s="29"/>
      <c r="F634" s="32"/>
      <c r="G634" s="32"/>
      <c r="H634" s="38"/>
      <c r="I634" s="32"/>
      <c r="J634" s="38"/>
      <c r="K634" s="32"/>
      <c r="L634" s="31"/>
      <c r="M634" s="38"/>
      <c r="N634" s="31"/>
      <c r="O634" s="18" t="str">
        <f t="shared" si="2"/>
        <v/>
      </c>
      <c r="P634" s="18" t="str">
        <f t="shared" si="3"/>
        <v/>
      </c>
      <c r="Q634" s="18" t="str">
        <f t="array" ref="Q634">if($F634="","",if($F634&lt;&gt;$F633,VLOOKUP($F634,{Index_Team!$A$2:$A$33,Index_Team!$D$2:$D$33},2,FALSE),Q633))</f>
        <v/>
      </c>
      <c r="R634" s="18" t="str">
        <f t="array" ref="R634">if($F634="","",if($F634&lt;&gt;$F633,VLOOKUP($F634,{Index_Team!$A$2:$A$33,Index_Team!$E$2:$E$33},2,FALSE),R633))</f>
        <v/>
      </c>
      <c r="S634" s="18" t="str">
        <f t="shared" ref="S634:T634" si="643">if($F634="","",if($F634&lt;&gt;$F633,0,V633))</f>
        <v/>
      </c>
      <c r="T634" s="18" t="str">
        <f t="shared" si="643"/>
        <v/>
      </c>
      <c r="U634" s="18" t="str">
        <f t="shared" si="5"/>
        <v/>
      </c>
      <c r="V634" s="18" t="str">
        <f t="shared" si="6"/>
        <v/>
      </c>
      <c r="W634" s="18" t="str">
        <f t="shared" si="7"/>
        <v/>
      </c>
      <c r="X634" s="18" t="str">
        <f t="shared" si="8"/>
        <v/>
      </c>
      <c r="Y634" s="18" t="str">
        <f t="shared" si="9"/>
        <v/>
      </c>
      <c r="Z634" s="18" t="str">
        <f>IFERROR(__xludf.DUMMYFUNCTION("if($F634="""","""",count(filter($S$2:$S888,$S$2:$S888=$S634,$T$2:$T888=$T634,$V$2:$V888=$V634,$W$2:$W888=$W634)))"),"")</f>
        <v/>
      </c>
      <c r="AA634" s="18" t="str">
        <f>IFERROR(__xludf.DUMMYFUNCTION("if($F634="""","""",1+Z634-count(filter($S634:$S888,$S634:$S888=$S634,$T634:$T888=$T634,$V634:$V888=$V634,$W634:$W888=$W634)))"),"")</f>
        <v/>
      </c>
      <c r="AB634" s="18" t="str">
        <f>IFERROR(__xludf.DUMMYFUNCTION("if($F634="""","""",count(filter($S$2:$S888,$S$2:$S888=$S634,$T$2:$T888=$T634,$V$2:$V888=$V634,$W$2:$W888=$W634,$Q$2:$Q888=$Q634)))"),"")</f>
        <v/>
      </c>
      <c r="AC634" s="18" t="str">
        <f>IFERROR(__xludf.DUMMYFUNCTION("if($F634="""","""",1+AB634-count(filter($S634:$S888,$S634:$S888=$S634,$T634:$T888=$T634,$V634:$V888=$V634,$W634:$W888=$W634,$Q634:$Q888=$Q634)))"),"")</f>
        <v/>
      </c>
      <c r="AD634" s="18" t="str">
        <f>IFERROR(__xludf.DUMMYFUNCTION("if($F634="""","""",count(filter($S$2:$S888,$S$2:$S888=$S634,$T$2:$T888=$T634,$V$2:$V888=$V634,$W$2:$W888=$W634,$R$2:$R888=$R634)))"),"")</f>
        <v/>
      </c>
      <c r="AE634" s="18" t="str">
        <f>IFERROR(__xludf.DUMMYFUNCTION("if($F634="""","""",1+AD634-count(filter($S634:$S888,$S634:$S888=$S634,$T634:$T888=$T634,$V634:$V888=$V634,$W634:$W888=$W634,$R634:$R888=$R634)))"),"")</f>
        <v/>
      </c>
      <c r="AF634" s="18" t="str">
        <f t="shared" si="10"/>
        <v/>
      </c>
      <c r="AG634" s="18"/>
      <c r="AH634" s="18" t="str">
        <f t="shared" si="12"/>
        <v/>
      </c>
    </row>
    <row r="635">
      <c r="A635" s="29"/>
      <c r="B635" s="29"/>
      <c r="C635" s="29"/>
      <c r="D635" s="37"/>
      <c r="E635" s="29"/>
      <c r="F635" s="32"/>
      <c r="G635" s="32"/>
      <c r="H635" s="38"/>
      <c r="I635" s="32"/>
      <c r="J635" s="38"/>
      <c r="K635" s="32"/>
      <c r="L635" s="31"/>
      <c r="M635" s="38"/>
      <c r="N635" s="31"/>
      <c r="O635" s="18" t="str">
        <f t="shared" si="2"/>
        <v/>
      </c>
      <c r="P635" s="18" t="str">
        <f t="shared" si="3"/>
        <v/>
      </c>
      <c r="Q635" s="18" t="str">
        <f t="array" ref="Q635">if($F635="","",if($F635&lt;&gt;$F634,VLOOKUP($F635,{Index_Team!$A$2:$A$33,Index_Team!$D$2:$D$33},2,FALSE),Q634))</f>
        <v/>
      </c>
      <c r="R635" s="18" t="str">
        <f t="array" ref="R635">if($F635="","",if($F635&lt;&gt;$F634,VLOOKUP($F635,{Index_Team!$A$2:$A$33,Index_Team!$E$2:$E$33},2,FALSE),R634))</f>
        <v/>
      </c>
      <c r="S635" s="18" t="str">
        <f t="shared" ref="S635:T635" si="644">if($F635="","",if($F635&lt;&gt;$F634,0,V634))</f>
        <v/>
      </c>
      <c r="T635" s="18" t="str">
        <f t="shared" si="644"/>
        <v/>
      </c>
      <c r="U635" s="18" t="str">
        <f t="shared" si="5"/>
        <v/>
      </c>
      <c r="V635" s="18" t="str">
        <f t="shared" si="6"/>
        <v/>
      </c>
      <c r="W635" s="18" t="str">
        <f t="shared" si="7"/>
        <v/>
      </c>
      <c r="X635" s="18" t="str">
        <f t="shared" si="8"/>
        <v/>
      </c>
      <c r="Y635" s="18" t="str">
        <f t="shared" si="9"/>
        <v/>
      </c>
      <c r="Z635" s="18" t="str">
        <f>IFERROR(__xludf.DUMMYFUNCTION("if($F635="""","""",count(filter($S$2:$S888,$S$2:$S888=$S635,$T$2:$T888=$T635,$V$2:$V888=$V635,$W$2:$W888=$W635)))"),"")</f>
        <v/>
      </c>
      <c r="AA635" s="18" t="str">
        <f>IFERROR(__xludf.DUMMYFUNCTION("if($F635="""","""",1+Z635-count(filter($S635:$S888,$S635:$S888=$S635,$T635:$T888=$T635,$V635:$V888=$V635,$W635:$W888=$W635)))"),"")</f>
        <v/>
      </c>
      <c r="AB635" s="18" t="str">
        <f>IFERROR(__xludf.DUMMYFUNCTION("if($F635="""","""",count(filter($S$2:$S888,$S$2:$S888=$S635,$T$2:$T888=$T635,$V$2:$V888=$V635,$W$2:$W888=$W635,$Q$2:$Q888=$Q635)))"),"")</f>
        <v/>
      </c>
      <c r="AC635" s="18" t="str">
        <f>IFERROR(__xludf.DUMMYFUNCTION("if($F635="""","""",1+AB635-count(filter($S635:$S888,$S635:$S888=$S635,$T635:$T888=$T635,$V635:$V888=$V635,$W635:$W888=$W635,$Q635:$Q888=$Q635)))"),"")</f>
        <v/>
      </c>
      <c r="AD635" s="18" t="str">
        <f>IFERROR(__xludf.DUMMYFUNCTION("if($F635="""","""",count(filter($S$2:$S888,$S$2:$S888=$S635,$T$2:$T888=$T635,$V$2:$V888=$V635,$W$2:$W888=$W635,$R$2:$R888=$R635)))"),"")</f>
        <v/>
      </c>
      <c r="AE635" s="18" t="str">
        <f>IFERROR(__xludf.DUMMYFUNCTION("if($F635="""","""",1+AD635-count(filter($S635:$S888,$S635:$S888=$S635,$T635:$T888=$T635,$V635:$V888=$V635,$W635:$W888=$W635,$R635:$R888=$R635)))"),"")</f>
        <v/>
      </c>
      <c r="AF635" s="18" t="str">
        <f t="shared" si="10"/>
        <v/>
      </c>
      <c r="AG635" s="18"/>
      <c r="AH635" s="18" t="str">
        <f t="shared" si="12"/>
        <v/>
      </c>
    </row>
    <row r="636">
      <c r="A636" s="29"/>
      <c r="B636" s="29"/>
      <c r="C636" s="29"/>
      <c r="D636" s="37"/>
      <c r="E636" s="29"/>
      <c r="F636" s="32"/>
      <c r="G636" s="32"/>
      <c r="H636" s="38"/>
      <c r="I636" s="32"/>
      <c r="J636" s="38"/>
      <c r="K636" s="32"/>
      <c r="L636" s="31"/>
      <c r="M636" s="38"/>
      <c r="N636" s="31"/>
      <c r="O636" s="18" t="str">
        <f t="shared" si="2"/>
        <v/>
      </c>
      <c r="P636" s="18" t="str">
        <f t="shared" si="3"/>
        <v/>
      </c>
      <c r="Q636" s="18" t="str">
        <f t="array" ref="Q636">if($F636="","",if($F636&lt;&gt;$F635,VLOOKUP($F636,{Index_Team!$A$2:$A$33,Index_Team!$D$2:$D$33},2,FALSE),Q635))</f>
        <v/>
      </c>
      <c r="R636" s="18" t="str">
        <f t="array" ref="R636">if($F636="","",if($F636&lt;&gt;$F635,VLOOKUP($F636,{Index_Team!$A$2:$A$33,Index_Team!$E$2:$E$33},2,FALSE),R635))</f>
        <v/>
      </c>
      <c r="S636" s="18" t="str">
        <f t="shared" ref="S636:T636" si="645">if($F636="","",if($F636&lt;&gt;$F635,0,V635))</f>
        <v/>
      </c>
      <c r="T636" s="18" t="str">
        <f t="shared" si="645"/>
        <v/>
      </c>
      <c r="U636" s="18" t="str">
        <f t="shared" si="5"/>
        <v/>
      </c>
      <c r="V636" s="18" t="str">
        <f t="shared" si="6"/>
        <v/>
      </c>
      <c r="W636" s="18" t="str">
        <f t="shared" si="7"/>
        <v/>
      </c>
      <c r="X636" s="18" t="str">
        <f t="shared" si="8"/>
        <v/>
      </c>
      <c r="Y636" s="18" t="str">
        <f t="shared" si="9"/>
        <v/>
      </c>
      <c r="Z636" s="18" t="str">
        <f>IFERROR(__xludf.DUMMYFUNCTION("if($F636="""","""",count(filter($S$2:$S888,$S$2:$S888=$S636,$T$2:$T888=$T636,$V$2:$V888=$V636,$W$2:$W888=$W636)))"),"")</f>
        <v/>
      </c>
      <c r="AA636" s="18" t="str">
        <f>IFERROR(__xludf.DUMMYFUNCTION("if($F636="""","""",1+Z636-count(filter($S636:$S888,$S636:$S888=$S636,$T636:$T888=$T636,$V636:$V888=$V636,$W636:$W888=$W636)))"),"")</f>
        <v/>
      </c>
      <c r="AB636" s="18" t="str">
        <f>IFERROR(__xludf.DUMMYFUNCTION("if($F636="""","""",count(filter($S$2:$S888,$S$2:$S888=$S636,$T$2:$T888=$T636,$V$2:$V888=$V636,$W$2:$W888=$W636,$Q$2:$Q888=$Q636)))"),"")</f>
        <v/>
      </c>
      <c r="AC636" s="18" t="str">
        <f>IFERROR(__xludf.DUMMYFUNCTION("if($F636="""","""",1+AB636-count(filter($S636:$S888,$S636:$S888=$S636,$T636:$T888=$T636,$V636:$V888=$V636,$W636:$W888=$W636,$Q636:$Q888=$Q636)))"),"")</f>
        <v/>
      </c>
      <c r="AD636" s="18" t="str">
        <f>IFERROR(__xludf.DUMMYFUNCTION("if($F636="""","""",count(filter($S$2:$S888,$S$2:$S888=$S636,$T$2:$T888=$T636,$V$2:$V888=$V636,$W$2:$W888=$W636,$R$2:$R888=$R636)))"),"")</f>
        <v/>
      </c>
      <c r="AE636" s="18" t="str">
        <f>IFERROR(__xludf.DUMMYFUNCTION("if($F636="""","""",1+AD636-count(filter($S636:$S888,$S636:$S888=$S636,$T636:$T888=$T636,$V636:$V888=$V636,$W636:$W888=$W636,$R636:$R888=$R636)))"),"")</f>
        <v/>
      </c>
      <c r="AF636" s="18" t="str">
        <f t="shared" si="10"/>
        <v/>
      </c>
      <c r="AG636" s="18"/>
      <c r="AH636" s="18" t="str">
        <f t="shared" si="12"/>
        <v/>
      </c>
    </row>
    <row r="637">
      <c r="A637" s="29"/>
      <c r="B637" s="29"/>
      <c r="C637" s="29"/>
      <c r="D637" s="37"/>
      <c r="E637" s="29"/>
      <c r="F637" s="32"/>
      <c r="G637" s="32"/>
      <c r="H637" s="38"/>
      <c r="I637" s="32"/>
      <c r="J637" s="38"/>
      <c r="K637" s="32"/>
      <c r="L637" s="31"/>
      <c r="M637" s="38"/>
      <c r="N637" s="31"/>
      <c r="O637" s="18" t="str">
        <f t="shared" si="2"/>
        <v/>
      </c>
      <c r="P637" s="18" t="str">
        <f t="shared" si="3"/>
        <v/>
      </c>
      <c r="Q637" s="18" t="str">
        <f t="array" ref="Q637">if($F637="","",if($F637&lt;&gt;$F636,VLOOKUP($F637,{Index_Team!$A$2:$A$33,Index_Team!$D$2:$D$33},2,FALSE),Q636))</f>
        <v/>
      </c>
      <c r="R637" s="18" t="str">
        <f t="array" ref="R637">if($F637="","",if($F637&lt;&gt;$F636,VLOOKUP($F637,{Index_Team!$A$2:$A$33,Index_Team!$E$2:$E$33},2,FALSE),R636))</f>
        <v/>
      </c>
      <c r="S637" s="18" t="str">
        <f t="shared" ref="S637:T637" si="646">if($F637="","",if($F637&lt;&gt;$F636,0,V636))</f>
        <v/>
      </c>
      <c r="T637" s="18" t="str">
        <f t="shared" si="646"/>
        <v/>
      </c>
      <c r="U637" s="18" t="str">
        <f t="shared" si="5"/>
        <v/>
      </c>
      <c r="V637" s="18" t="str">
        <f t="shared" si="6"/>
        <v/>
      </c>
      <c r="W637" s="18" t="str">
        <f t="shared" si="7"/>
        <v/>
      </c>
      <c r="X637" s="18" t="str">
        <f t="shared" si="8"/>
        <v/>
      </c>
      <c r="Y637" s="18" t="str">
        <f t="shared" si="9"/>
        <v/>
      </c>
      <c r="Z637" s="18" t="str">
        <f>IFERROR(__xludf.DUMMYFUNCTION("if($F637="""","""",count(filter($S$2:$S888,$S$2:$S888=$S637,$T$2:$T888=$T637,$V$2:$V888=$V637,$W$2:$W888=$W637)))"),"")</f>
        <v/>
      </c>
      <c r="AA637" s="18" t="str">
        <f>IFERROR(__xludf.DUMMYFUNCTION("if($F637="""","""",1+Z637-count(filter($S637:$S888,$S637:$S888=$S637,$T637:$T888=$T637,$V637:$V888=$V637,$W637:$W888=$W637)))"),"")</f>
        <v/>
      </c>
      <c r="AB637" s="18" t="str">
        <f>IFERROR(__xludf.DUMMYFUNCTION("if($F637="""","""",count(filter($S$2:$S888,$S$2:$S888=$S637,$T$2:$T888=$T637,$V$2:$V888=$V637,$W$2:$W888=$W637,$Q$2:$Q888=$Q637)))"),"")</f>
        <v/>
      </c>
      <c r="AC637" s="18" t="str">
        <f>IFERROR(__xludf.DUMMYFUNCTION("if($F637="""","""",1+AB637-count(filter($S637:$S888,$S637:$S888=$S637,$T637:$T888=$T637,$V637:$V888=$V637,$W637:$W888=$W637,$Q637:$Q888=$Q637)))"),"")</f>
        <v/>
      </c>
      <c r="AD637" s="18" t="str">
        <f>IFERROR(__xludf.DUMMYFUNCTION("if($F637="""","""",count(filter($S$2:$S888,$S$2:$S888=$S637,$T$2:$T888=$T637,$V$2:$V888=$V637,$W$2:$W888=$W637,$R$2:$R888=$R637)))"),"")</f>
        <v/>
      </c>
      <c r="AE637" s="18" t="str">
        <f>IFERROR(__xludf.DUMMYFUNCTION("if($F637="""","""",1+AD637-count(filter($S637:$S888,$S637:$S888=$S637,$T637:$T888=$T637,$V637:$V888=$V637,$W637:$W888=$W637,$R637:$R888=$R637)))"),"")</f>
        <v/>
      </c>
      <c r="AF637" s="18" t="str">
        <f t="shared" si="10"/>
        <v/>
      </c>
      <c r="AG637" s="18"/>
      <c r="AH637" s="18" t="str">
        <f t="shared" si="12"/>
        <v/>
      </c>
    </row>
    <row r="638">
      <c r="A638" s="29"/>
      <c r="B638" s="29"/>
      <c r="C638" s="29"/>
      <c r="D638" s="37"/>
      <c r="E638" s="29"/>
      <c r="F638" s="32"/>
      <c r="G638" s="32"/>
      <c r="H638" s="38"/>
      <c r="I638" s="32"/>
      <c r="J638" s="38"/>
      <c r="K638" s="32"/>
      <c r="L638" s="31"/>
      <c r="M638" s="38"/>
      <c r="N638" s="31"/>
      <c r="O638" s="18" t="str">
        <f t="shared" si="2"/>
        <v/>
      </c>
      <c r="P638" s="18" t="str">
        <f t="shared" si="3"/>
        <v/>
      </c>
      <c r="Q638" s="18" t="str">
        <f t="array" ref="Q638">if($F638="","",if($F638&lt;&gt;$F637,VLOOKUP($F638,{Index_Team!$A$2:$A$33,Index_Team!$D$2:$D$33},2,FALSE),Q637))</f>
        <v/>
      </c>
      <c r="R638" s="18" t="str">
        <f t="array" ref="R638">if($F638="","",if($F638&lt;&gt;$F637,VLOOKUP($F638,{Index_Team!$A$2:$A$33,Index_Team!$E$2:$E$33},2,FALSE),R637))</f>
        <v/>
      </c>
      <c r="S638" s="18" t="str">
        <f t="shared" ref="S638:T638" si="647">if($F638="","",if($F638&lt;&gt;$F637,0,V637))</f>
        <v/>
      </c>
      <c r="T638" s="18" t="str">
        <f t="shared" si="647"/>
        <v/>
      </c>
      <c r="U638" s="18" t="str">
        <f t="shared" si="5"/>
        <v/>
      </c>
      <c r="V638" s="18" t="str">
        <f t="shared" si="6"/>
        <v/>
      </c>
      <c r="W638" s="18" t="str">
        <f t="shared" si="7"/>
        <v/>
      </c>
      <c r="X638" s="18" t="str">
        <f t="shared" si="8"/>
        <v/>
      </c>
      <c r="Y638" s="18" t="str">
        <f t="shared" si="9"/>
        <v/>
      </c>
      <c r="Z638" s="18" t="str">
        <f>IFERROR(__xludf.DUMMYFUNCTION("if($F638="""","""",count(filter($S$2:$S888,$S$2:$S888=$S638,$T$2:$T888=$T638,$V$2:$V888=$V638,$W$2:$W888=$W638)))"),"")</f>
        <v/>
      </c>
      <c r="AA638" s="18" t="str">
        <f>IFERROR(__xludf.DUMMYFUNCTION("if($F638="""","""",1+Z638-count(filter($S638:$S888,$S638:$S888=$S638,$T638:$T888=$T638,$V638:$V888=$V638,$W638:$W888=$W638)))"),"")</f>
        <v/>
      </c>
      <c r="AB638" s="18" t="str">
        <f>IFERROR(__xludf.DUMMYFUNCTION("if($F638="""","""",count(filter($S$2:$S888,$S$2:$S888=$S638,$T$2:$T888=$T638,$V$2:$V888=$V638,$W$2:$W888=$W638,$Q$2:$Q888=$Q638)))"),"")</f>
        <v/>
      </c>
      <c r="AC638" s="18" t="str">
        <f>IFERROR(__xludf.DUMMYFUNCTION("if($F638="""","""",1+AB638-count(filter($S638:$S888,$S638:$S888=$S638,$T638:$T888=$T638,$V638:$V888=$V638,$W638:$W888=$W638,$Q638:$Q888=$Q638)))"),"")</f>
        <v/>
      </c>
      <c r="AD638" s="18" t="str">
        <f>IFERROR(__xludf.DUMMYFUNCTION("if($F638="""","""",count(filter($S$2:$S888,$S$2:$S888=$S638,$T$2:$T888=$T638,$V$2:$V888=$V638,$W$2:$W888=$W638,$R$2:$R888=$R638)))"),"")</f>
        <v/>
      </c>
      <c r="AE638" s="18" t="str">
        <f>IFERROR(__xludf.DUMMYFUNCTION("if($F638="""","""",1+AD638-count(filter($S638:$S888,$S638:$S888=$S638,$T638:$T888=$T638,$V638:$V888=$V638,$W638:$W888=$W638,$R638:$R888=$R638)))"),"")</f>
        <v/>
      </c>
      <c r="AF638" s="18" t="str">
        <f t="shared" si="10"/>
        <v/>
      </c>
      <c r="AG638" s="18"/>
      <c r="AH638" s="18" t="str">
        <f t="shared" si="12"/>
        <v/>
      </c>
    </row>
    <row r="639">
      <c r="A639" s="29"/>
      <c r="B639" s="29"/>
      <c r="C639" s="29"/>
      <c r="D639" s="37"/>
      <c r="E639" s="29"/>
      <c r="F639" s="32"/>
      <c r="G639" s="32"/>
      <c r="H639" s="38"/>
      <c r="I639" s="32"/>
      <c r="J639" s="38"/>
      <c r="K639" s="32"/>
      <c r="L639" s="31"/>
      <c r="M639" s="38"/>
      <c r="N639" s="31"/>
      <c r="O639" s="18" t="str">
        <f t="shared" si="2"/>
        <v/>
      </c>
      <c r="P639" s="18" t="str">
        <f t="shared" si="3"/>
        <v/>
      </c>
      <c r="Q639" s="18" t="str">
        <f t="array" ref="Q639">if($F639="","",if($F639&lt;&gt;$F638,VLOOKUP($F639,{Index_Team!$A$2:$A$33,Index_Team!$D$2:$D$33},2,FALSE),Q638))</f>
        <v/>
      </c>
      <c r="R639" s="18" t="str">
        <f t="array" ref="R639">if($F639="","",if($F639&lt;&gt;$F638,VLOOKUP($F639,{Index_Team!$A$2:$A$33,Index_Team!$E$2:$E$33},2,FALSE),R638))</f>
        <v/>
      </c>
      <c r="S639" s="18" t="str">
        <f t="shared" ref="S639:T639" si="648">if($F639="","",if($F639&lt;&gt;$F638,0,V638))</f>
        <v/>
      </c>
      <c r="T639" s="18" t="str">
        <f t="shared" si="648"/>
        <v/>
      </c>
      <c r="U639" s="18" t="str">
        <f t="shared" si="5"/>
        <v/>
      </c>
      <c r="V639" s="18" t="str">
        <f t="shared" si="6"/>
        <v/>
      </c>
      <c r="W639" s="18" t="str">
        <f t="shared" si="7"/>
        <v/>
      </c>
      <c r="X639" s="18" t="str">
        <f t="shared" si="8"/>
        <v/>
      </c>
      <c r="Y639" s="18" t="str">
        <f t="shared" si="9"/>
        <v/>
      </c>
      <c r="Z639" s="18" t="str">
        <f>IFERROR(__xludf.DUMMYFUNCTION("if($F639="""","""",count(filter($S$2:$S888,$S$2:$S888=$S639,$T$2:$T888=$T639,$V$2:$V888=$V639,$W$2:$W888=$W639)))"),"")</f>
        <v/>
      </c>
      <c r="AA639" s="18" t="str">
        <f>IFERROR(__xludf.DUMMYFUNCTION("if($F639="""","""",1+Z639-count(filter($S639:$S888,$S639:$S888=$S639,$T639:$T888=$T639,$V639:$V888=$V639,$W639:$W888=$W639)))"),"")</f>
        <v/>
      </c>
      <c r="AB639" s="18" t="str">
        <f>IFERROR(__xludf.DUMMYFUNCTION("if($F639="""","""",count(filter($S$2:$S888,$S$2:$S888=$S639,$T$2:$T888=$T639,$V$2:$V888=$V639,$W$2:$W888=$W639,$Q$2:$Q888=$Q639)))"),"")</f>
        <v/>
      </c>
      <c r="AC639" s="18" t="str">
        <f>IFERROR(__xludf.DUMMYFUNCTION("if($F639="""","""",1+AB639-count(filter($S639:$S888,$S639:$S888=$S639,$T639:$T888=$T639,$V639:$V888=$V639,$W639:$W888=$W639,$Q639:$Q888=$Q639)))"),"")</f>
        <v/>
      </c>
      <c r="AD639" s="18" t="str">
        <f>IFERROR(__xludf.DUMMYFUNCTION("if($F639="""","""",count(filter($S$2:$S888,$S$2:$S888=$S639,$T$2:$T888=$T639,$V$2:$V888=$V639,$W$2:$W888=$W639,$R$2:$R888=$R639)))"),"")</f>
        <v/>
      </c>
      <c r="AE639" s="18" t="str">
        <f>IFERROR(__xludf.DUMMYFUNCTION("if($F639="""","""",1+AD639-count(filter($S639:$S888,$S639:$S888=$S639,$T639:$T888=$T639,$V639:$V888=$V639,$W639:$W888=$W639,$R639:$R888=$R639)))"),"")</f>
        <v/>
      </c>
      <c r="AF639" s="18" t="str">
        <f t="shared" si="10"/>
        <v/>
      </c>
      <c r="AG639" s="18"/>
      <c r="AH639" s="18" t="str">
        <f t="shared" si="12"/>
        <v/>
      </c>
    </row>
    <row r="640">
      <c r="A640" s="29"/>
      <c r="B640" s="29"/>
      <c r="C640" s="29"/>
      <c r="D640" s="37"/>
      <c r="E640" s="29"/>
      <c r="F640" s="32"/>
      <c r="G640" s="32"/>
      <c r="H640" s="38"/>
      <c r="I640" s="32"/>
      <c r="J640" s="38"/>
      <c r="K640" s="32"/>
      <c r="L640" s="31"/>
      <c r="M640" s="38"/>
      <c r="N640" s="31"/>
      <c r="O640" s="18" t="str">
        <f t="shared" si="2"/>
        <v/>
      </c>
      <c r="P640" s="18" t="str">
        <f t="shared" si="3"/>
        <v/>
      </c>
      <c r="Q640" s="18" t="str">
        <f t="array" ref="Q640">if($F640="","",if($F640&lt;&gt;$F639,VLOOKUP($F640,{Index_Team!$A$2:$A$33,Index_Team!$D$2:$D$33},2,FALSE),Q639))</f>
        <v/>
      </c>
      <c r="R640" s="18" t="str">
        <f t="array" ref="R640">if($F640="","",if($F640&lt;&gt;$F639,VLOOKUP($F640,{Index_Team!$A$2:$A$33,Index_Team!$E$2:$E$33},2,FALSE),R639))</f>
        <v/>
      </c>
      <c r="S640" s="18" t="str">
        <f t="shared" ref="S640:T640" si="649">if($F640="","",if($F640&lt;&gt;$F639,0,V639))</f>
        <v/>
      </c>
      <c r="T640" s="18" t="str">
        <f t="shared" si="649"/>
        <v/>
      </c>
      <c r="U640" s="18" t="str">
        <f t="shared" si="5"/>
        <v/>
      </c>
      <c r="V640" s="18" t="str">
        <f t="shared" si="6"/>
        <v/>
      </c>
      <c r="W640" s="18" t="str">
        <f t="shared" si="7"/>
        <v/>
      </c>
      <c r="X640" s="18" t="str">
        <f t="shared" si="8"/>
        <v/>
      </c>
      <c r="Y640" s="18" t="str">
        <f t="shared" si="9"/>
        <v/>
      </c>
      <c r="Z640" s="18" t="str">
        <f>IFERROR(__xludf.DUMMYFUNCTION("if($F640="""","""",count(filter($S$2:$S888,$S$2:$S888=$S640,$T$2:$T888=$T640,$V$2:$V888=$V640,$W$2:$W888=$W640)))"),"")</f>
        <v/>
      </c>
      <c r="AA640" s="18" t="str">
        <f>IFERROR(__xludf.DUMMYFUNCTION("if($F640="""","""",1+Z640-count(filter($S640:$S888,$S640:$S888=$S640,$T640:$T888=$T640,$V640:$V888=$V640,$W640:$W888=$W640)))"),"")</f>
        <v/>
      </c>
      <c r="AB640" s="18" t="str">
        <f>IFERROR(__xludf.DUMMYFUNCTION("if($F640="""","""",count(filter($S$2:$S888,$S$2:$S888=$S640,$T$2:$T888=$T640,$V$2:$V888=$V640,$W$2:$W888=$W640,$Q$2:$Q888=$Q640)))"),"")</f>
        <v/>
      </c>
      <c r="AC640" s="18" t="str">
        <f>IFERROR(__xludf.DUMMYFUNCTION("if($F640="""","""",1+AB640-count(filter($S640:$S888,$S640:$S888=$S640,$T640:$T888=$T640,$V640:$V888=$V640,$W640:$W888=$W640,$Q640:$Q888=$Q640)))"),"")</f>
        <v/>
      </c>
      <c r="AD640" s="18" t="str">
        <f>IFERROR(__xludf.DUMMYFUNCTION("if($F640="""","""",count(filter($S$2:$S888,$S$2:$S888=$S640,$T$2:$T888=$T640,$V$2:$V888=$V640,$W$2:$W888=$W640,$R$2:$R888=$R640)))"),"")</f>
        <v/>
      </c>
      <c r="AE640" s="18" t="str">
        <f>IFERROR(__xludf.DUMMYFUNCTION("if($F640="""","""",1+AD640-count(filter($S640:$S888,$S640:$S888=$S640,$T640:$T888=$T640,$V640:$V888=$V640,$W640:$W888=$W640,$R640:$R888=$R640)))"),"")</f>
        <v/>
      </c>
      <c r="AF640" s="18" t="str">
        <f t="shared" si="10"/>
        <v/>
      </c>
      <c r="AG640" s="18"/>
      <c r="AH640" s="18" t="str">
        <f t="shared" si="12"/>
        <v/>
      </c>
    </row>
    <row r="641">
      <c r="A641" s="29"/>
      <c r="B641" s="29"/>
      <c r="C641" s="29"/>
      <c r="D641" s="37"/>
      <c r="E641" s="29"/>
      <c r="F641" s="32"/>
      <c r="G641" s="32"/>
      <c r="H641" s="38"/>
      <c r="I641" s="32"/>
      <c r="J641" s="38"/>
      <c r="K641" s="32"/>
      <c r="L641" s="31"/>
      <c r="M641" s="38"/>
      <c r="N641" s="31"/>
      <c r="O641" s="18" t="str">
        <f t="shared" si="2"/>
        <v/>
      </c>
      <c r="P641" s="18" t="str">
        <f t="shared" si="3"/>
        <v/>
      </c>
      <c r="Q641" s="18" t="str">
        <f t="array" ref="Q641">if($F641="","",if($F641&lt;&gt;$F640,VLOOKUP($F641,{Index_Team!$A$2:$A$33,Index_Team!$D$2:$D$33},2,FALSE),Q640))</f>
        <v/>
      </c>
      <c r="R641" s="18" t="str">
        <f t="array" ref="R641">if($F641="","",if($F641&lt;&gt;$F640,VLOOKUP($F641,{Index_Team!$A$2:$A$33,Index_Team!$E$2:$E$33},2,FALSE),R640))</f>
        <v/>
      </c>
      <c r="S641" s="18" t="str">
        <f t="shared" ref="S641:T641" si="650">if($F641="","",if($F641&lt;&gt;$F640,0,V640))</f>
        <v/>
      </c>
      <c r="T641" s="18" t="str">
        <f t="shared" si="650"/>
        <v/>
      </c>
      <c r="U641" s="18" t="str">
        <f t="shared" si="5"/>
        <v/>
      </c>
      <c r="V641" s="18" t="str">
        <f t="shared" si="6"/>
        <v/>
      </c>
      <c r="W641" s="18" t="str">
        <f t="shared" si="7"/>
        <v/>
      </c>
      <c r="X641" s="18" t="str">
        <f t="shared" si="8"/>
        <v/>
      </c>
      <c r="Y641" s="18" t="str">
        <f t="shared" si="9"/>
        <v/>
      </c>
      <c r="Z641" s="18" t="str">
        <f>IFERROR(__xludf.DUMMYFUNCTION("if($F641="""","""",count(filter($S$2:$S888,$S$2:$S888=$S641,$T$2:$T888=$T641,$V$2:$V888=$V641,$W$2:$W888=$W641)))"),"")</f>
        <v/>
      </c>
      <c r="AA641" s="18" t="str">
        <f>IFERROR(__xludf.DUMMYFUNCTION("if($F641="""","""",1+Z641-count(filter($S641:$S888,$S641:$S888=$S641,$T641:$T888=$T641,$V641:$V888=$V641,$W641:$W888=$W641)))"),"")</f>
        <v/>
      </c>
      <c r="AB641" s="18" t="str">
        <f>IFERROR(__xludf.DUMMYFUNCTION("if($F641="""","""",count(filter($S$2:$S888,$S$2:$S888=$S641,$T$2:$T888=$T641,$V$2:$V888=$V641,$W$2:$W888=$W641,$Q$2:$Q888=$Q641)))"),"")</f>
        <v/>
      </c>
      <c r="AC641" s="18" t="str">
        <f>IFERROR(__xludf.DUMMYFUNCTION("if($F641="""","""",1+AB641-count(filter($S641:$S888,$S641:$S888=$S641,$T641:$T888=$T641,$V641:$V888=$V641,$W641:$W888=$W641,$Q641:$Q888=$Q641)))"),"")</f>
        <v/>
      </c>
      <c r="AD641" s="18" t="str">
        <f>IFERROR(__xludf.DUMMYFUNCTION("if($F641="""","""",count(filter($S$2:$S888,$S$2:$S888=$S641,$T$2:$T888=$T641,$V$2:$V888=$V641,$W$2:$W888=$W641,$R$2:$R888=$R641)))"),"")</f>
        <v/>
      </c>
      <c r="AE641" s="18" t="str">
        <f>IFERROR(__xludf.DUMMYFUNCTION("if($F641="""","""",1+AD641-count(filter($S641:$S888,$S641:$S888=$S641,$T641:$T888=$T641,$V641:$V888=$V641,$W641:$W888=$W641,$R641:$R888=$R641)))"),"")</f>
        <v/>
      </c>
      <c r="AF641" s="18" t="str">
        <f t="shared" si="10"/>
        <v/>
      </c>
      <c r="AG641" s="18"/>
      <c r="AH641" s="18" t="str">
        <f t="shared" si="12"/>
        <v/>
      </c>
    </row>
    <row r="642">
      <c r="A642" s="29"/>
      <c r="B642" s="29"/>
      <c r="C642" s="29"/>
      <c r="D642" s="37"/>
      <c r="E642" s="29"/>
      <c r="F642" s="32"/>
      <c r="G642" s="32"/>
      <c r="H642" s="38"/>
      <c r="I642" s="32"/>
      <c r="J642" s="38"/>
      <c r="K642" s="32"/>
      <c r="L642" s="31"/>
      <c r="M642" s="38"/>
      <c r="N642" s="31"/>
      <c r="O642" s="18" t="str">
        <f t="shared" si="2"/>
        <v/>
      </c>
      <c r="P642" s="18" t="str">
        <f t="shared" si="3"/>
        <v/>
      </c>
      <c r="Q642" s="18" t="str">
        <f t="array" ref="Q642">if($F642="","",if($F642&lt;&gt;$F641,VLOOKUP($F642,{Index_Team!$A$2:$A$33,Index_Team!$D$2:$D$33},2,FALSE),Q641))</f>
        <v/>
      </c>
      <c r="R642" s="18" t="str">
        <f t="array" ref="R642">if($F642="","",if($F642&lt;&gt;$F641,VLOOKUP($F642,{Index_Team!$A$2:$A$33,Index_Team!$E$2:$E$33},2,FALSE),R641))</f>
        <v/>
      </c>
      <c r="S642" s="18" t="str">
        <f t="shared" ref="S642:T642" si="651">if($F642="","",if($F642&lt;&gt;$F641,0,V641))</f>
        <v/>
      </c>
      <c r="T642" s="18" t="str">
        <f t="shared" si="651"/>
        <v/>
      </c>
      <c r="U642" s="18" t="str">
        <f t="shared" si="5"/>
        <v/>
      </c>
      <c r="V642" s="18" t="str">
        <f t="shared" si="6"/>
        <v/>
      </c>
      <c r="W642" s="18" t="str">
        <f t="shared" si="7"/>
        <v/>
      </c>
      <c r="X642" s="18" t="str">
        <f t="shared" si="8"/>
        <v/>
      </c>
      <c r="Y642" s="18" t="str">
        <f t="shared" si="9"/>
        <v/>
      </c>
      <c r="Z642" s="18" t="str">
        <f>IFERROR(__xludf.DUMMYFUNCTION("if($F642="""","""",count(filter($S$2:$S888,$S$2:$S888=$S642,$T$2:$T888=$T642,$V$2:$V888=$V642,$W$2:$W888=$W642)))"),"")</f>
        <v/>
      </c>
      <c r="AA642" s="18" t="str">
        <f>IFERROR(__xludf.DUMMYFUNCTION("if($F642="""","""",1+Z642-count(filter($S642:$S888,$S642:$S888=$S642,$T642:$T888=$T642,$V642:$V888=$V642,$W642:$W888=$W642)))"),"")</f>
        <v/>
      </c>
      <c r="AB642" s="18" t="str">
        <f>IFERROR(__xludf.DUMMYFUNCTION("if($F642="""","""",count(filter($S$2:$S888,$S$2:$S888=$S642,$T$2:$T888=$T642,$V$2:$V888=$V642,$W$2:$W888=$W642,$Q$2:$Q888=$Q642)))"),"")</f>
        <v/>
      </c>
      <c r="AC642" s="18" t="str">
        <f>IFERROR(__xludf.DUMMYFUNCTION("if($F642="""","""",1+AB642-count(filter($S642:$S888,$S642:$S888=$S642,$T642:$T888=$T642,$V642:$V888=$V642,$W642:$W888=$W642,$Q642:$Q888=$Q642)))"),"")</f>
        <v/>
      </c>
      <c r="AD642" s="18" t="str">
        <f>IFERROR(__xludf.DUMMYFUNCTION("if($F642="""","""",count(filter($S$2:$S888,$S$2:$S888=$S642,$T$2:$T888=$T642,$V$2:$V888=$V642,$W$2:$W888=$W642,$R$2:$R888=$R642)))"),"")</f>
        <v/>
      </c>
      <c r="AE642" s="18" t="str">
        <f>IFERROR(__xludf.DUMMYFUNCTION("if($F642="""","""",1+AD642-count(filter($S642:$S888,$S642:$S888=$S642,$T642:$T888=$T642,$V642:$V888=$V642,$W642:$W888=$W642,$R642:$R888=$R642)))"),"")</f>
        <v/>
      </c>
      <c r="AF642" s="18" t="str">
        <f t="shared" si="10"/>
        <v/>
      </c>
      <c r="AG642" s="18"/>
      <c r="AH642" s="18" t="str">
        <f t="shared" si="12"/>
        <v/>
      </c>
    </row>
    <row r="643">
      <c r="A643" s="29"/>
      <c r="B643" s="29"/>
      <c r="C643" s="29"/>
      <c r="D643" s="37"/>
      <c r="E643" s="29"/>
      <c r="F643" s="32"/>
      <c r="G643" s="32"/>
      <c r="H643" s="38"/>
      <c r="I643" s="32"/>
      <c r="J643" s="38"/>
      <c r="K643" s="32"/>
      <c r="L643" s="31"/>
      <c r="M643" s="38"/>
      <c r="N643" s="31"/>
      <c r="O643" s="18" t="str">
        <f t="shared" si="2"/>
        <v/>
      </c>
      <c r="P643" s="18" t="str">
        <f t="shared" si="3"/>
        <v/>
      </c>
      <c r="Q643" s="18" t="str">
        <f t="array" ref="Q643">if($F643="","",if($F643&lt;&gt;$F642,VLOOKUP($F643,{Index_Team!$A$2:$A$33,Index_Team!$D$2:$D$33},2,FALSE),Q642))</f>
        <v/>
      </c>
      <c r="R643" s="18" t="str">
        <f t="array" ref="R643">if($F643="","",if($F643&lt;&gt;$F642,VLOOKUP($F643,{Index_Team!$A$2:$A$33,Index_Team!$E$2:$E$33},2,FALSE),R642))</f>
        <v/>
      </c>
      <c r="S643" s="18" t="str">
        <f t="shared" ref="S643:T643" si="652">if($F643="","",if($F643&lt;&gt;$F642,0,V642))</f>
        <v/>
      </c>
      <c r="T643" s="18" t="str">
        <f t="shared" si="652"/>
        <v/>
      </c>
      <c r="U643" s="18" t="str">
        <f t="shared" si="5"/>
        <v/>
      </c>
      <c r="V643" s="18" t="str">
        <f t="shared" si="6"/>
        <v/>
      </c>
      <c r="W643" s="18" t="str">
        <f t="shared" si="7"/>
        <v/>
      </c>
      <c r="X643" s="18" t="str">
        <f t="shared" si="8"/>
        <v/>
      </c>
      <c r="Y643" s="18" t="str">
        <f t="shared" si="9"/>
        <v/>
      </c>
      <c r="Z643" s="18" t="str">
        <f>IFERROR(__xludf.DUMMYFUNCTION("if($F643="""","""",count(filter($S$2:$S888,$S$2:$S888=$S643,$T$2:$T888=$T643,$V$2:$V888=$V643,$W$2:$W888=$W643)))"),"")</f>
        <v/>
      </c>
      <c r="AA643" s="18" t="str">
        <f>IFERROR(__xludf.DUMMYFUNCTION("if($F643="""","""",1+Z643-count(filter($S643:$S888,$S643:$S888=$S643,$T643:$T888=$T643,$V643:$V888=$V643,$W643:$W888=$W643)))"),"")</f>
        <v/>
      </c>
      <c r="AB643" s="18" t="str">
        <f>IFERROR(__xludf.DUMMYFUNCTION("if($F643="""","""",count(filter($S$2:$S888,$S$2:$S888=$S643,$T$2:$T888=$T643,$V$2:$V888=$V643,$W$2:$W888=$W643,$Q$2:$Q888=$Q643)))"),"")</f>
        <v/>
      </c>
      <c r="AC643" s="18" t="str">
        <f>IFERROR(__xludf.DUMMYFUNCTION("if($F643="""","""",1+AB643-count(filter($S643:$S888,$S643:$S888=$S643,$T643:$T888=$T643,$V643:$V888=$V643,$W643:$W888=$W643,$Q643:$Q888=$Q643)))"),"")</f>
        <v/>
      </c>
      <c r="AD643" s="18" t="str">
        <f>IFERROR(__xludf.DUMMYFUNCTION("if($F643="""","""",count(filter($S$2:$S888,$S$2:$S888=$S643,$T$2:$T888=$T643,$V$2:$V888=$V643,$W$2:$W888=$W643,$R$2:$R888=$R643)))"),"")</f>
        <v/>
      </c>
      <c r="AE643" s="18" t="str">
        <f>IFERROR(__xludf.DUMMYFUNCTION("if($F643="""","""",1+AD643-count(filter($S643:$S888,$S643:$S888=$S643,$T643:$T888=$T643,$V643:$V888=$V643,$W643:$W888=$W643,$R643:$R888=$R643)))"),"")</f>
        <v/>
      </c>
      <c r="AF643" s="18" t="str">
        <f t="shared" si="10"/>
        <v/>
      </c>
      <c r="AG643" s="18"/>
      <c r="AH643" s="18" t="str">
        <f t="shared" si="12"/>
        <v/>
      </c>
    </row>
    <row r="644">
      <c r="A644" s="29"/>
      <c r="B644" s="29"/>
      <c r="C644" s="29"/>
      <c r="D644" s="37"/>
      <c r="E644" s="29"/>
      <c r="F644" s="32"/>
      <c r="G644" s="32"/>
      <c r="H644" s="38"/>
      <c r="I644" s="32"/>
      <c r="J644" s="38"/>
      <c r="K644" s="32"/>
      <c r="L644" s="31"/>
      <c r="M644" s="38"/>
      <c r="N644" s="31"/>
      <c r="O644" s="18" t="str">
        <f t="shared" si="2"/>
        <v/>
      </c>
      <c r="P644" s="18" t="str">
        <f t="shared" si="3"/>
        <v/>
      </c>
      <c r="Q644" s="18" t="str">
        <f t="array" ref="Q644">if($F644="","",if($F644&lt;&gt;$F643,VLOOKUP($F644,{Index_Team!$A$2:$A$33,Index_Team!$D$2:$D$33},2,FALSE),Q643))</f>
        <v/>
      </c>
      <c r="R644" s="18" t="str">
        <f t="array" ref="R644">if($F644="","",if($F644&lt;&gt;$F643,VLOOKUP($F644,{Index_Team!$A$2:$A$33,Index_Team!$E$2:$E$33},2,FALSE),R643))</f>
        <v/>
      </c>
      <c r="S644" s="18" t="str">
        <f t="shared" ref="S644:T644" si="653">if($F644="","",if($F644&lt;&gt;$F643,0,V643))</f>
        <v/>
      </c>
      <c r="T644" s="18" t="str">
        <f t="shared" si="653"/>
        <v/>
      </c>
      <c r="U644" s="18" t="str">
        <f t="shared" si="5"/>
        <v/>
      </c>
      <c r="V644" s="18" t="str">
        <f t="shared" si="6"/>
        <v/>
      </c>
      <c r="W644" s="18" t="str">
        <f t="shared" si="7"/>
        <v/>
      </c>
      <c r="X644" s="18" t="str">
        <f t="shared" si="8"/>
        <v/>
      </c>
      <c r="Y644" s="18" t="str">
        <f t="shared" si="9"/>
        <v/>
      </c>
      <c r="Z644" s="18" t="str">
        <f>IFERROR(__xludf.DUMMYFUNCTION("if($F644="""","""",count(filter($S$2:$S888,$S$2:$S888=$S644,$T$2:$T888=$T644,$V$2:$V888=$V644,$W$2:$W888=$W644)))"),"")</f>
        <v/>
      </c>
      <c r="AA644" s="18" t="str">
        <f>IFERROR(__xludf.DUMMYFUNCTION("if($F644="""","""",1+Z644-count(filter($S644:$S888,$S644:$S888=$S644,$T644:$T888=$T644,$V644:$V888=$V644,$W644:$W888=$W644)))"),"")</f>
        <v/>
      </c>
      <c r="AB644" s="18" t="str">
        <f>IFERROR(__xludf.DUMMYFUNCTION("if($F644="""","""",count(filter($S$2:$S888,$S$2:$S888=$S644,$T$2:$T888=$T644,$V$2:$V888=$V644,$W$2:$W888=$W644,$Q$2:$Q888=$Q644)))"),"")</f>
        <v/>
      </c>
      <c r="AC644" s="18" t="str">
        <f>IFERROR(__xludf.DUMMYFUNCTION("if($F644="""","""",1+AB644-count(filter($S644:$S888,$S644:$S888=$S644,$T644:$T888=$T644,$V644:$V888=$V644,$W644:$W888=$W644,$Q644:$Q888=$Q644)))"),"")</f>
        <v/>
      </c>
      <c r="AD644" s="18" t="str">
        <f>IFERROR(__xludf.DUMMYFUNCTION("if($F644="""","""",count(filter($S$2:$S888,$S$2:$S888=$S644,$T$2:$T888=$T644,$V$2:$V888=$V644,$W$2:$W888=$W644,$R$2:$R888=$R644)))"),"")</f>
        <v/>
      </c>
      <c r="AE644" s="18" t="str">
        <f>IFERROR(__xludf.DUMMYFUNCTION("if($F644="""","""",1+AD644-count(filter($S644:$S888,$S644:$S888=$S644,$T644:$T888=$T644,$V644:$V888=$V644,$W644:$W888=$W644,$R644:$R888=$R644)))"),"")</f>
        <v/>
      </c>
      <c r="AF644" s="18" t="str">
        <f t="shared" si="10"/>
        <v/>
      </c>
      <c r="AG644" s="18"/>
      <c r="AH644" s="18" t="str">
        <f t="shared" si="12"/>
        <v/>
      </c>
    </row>
    <row r="645">
      <c r="A645" s="29"/>
      <c r="B645" s="29"/>
      <c r="C645" s="29"/>
      <c r="D645" s="37"/>
      <c r="E645" s="29"/>
      <c r="F645" s="32"/>
      <c r="G645" s="32"/>
      <c r="H645" s="38"/>
      <c r="I645" s="32"/>
      <c r="J645" s="38"/>
      <c r="K645" s="32"/>
      <c r="L645" s="31"/>
      <c r="M645" s="38"/>
      <c r="N645" s="31"/>
      <c r="O645" s="18" t="str">
        <f t="shared" si="2"/>
        <v/>
      </c>
      <c r="P645" s="18" t="str">
        <f t="shared" si="3"/>
        <v/>
      </c>
      <c r="Q645" s="18" t="str">
        <f t="array" ref="Q645">if($F645="","",if($F645&lt;&gt;$F644,VLOOKUP($F645,{Index_Team!$A$2:$A$33,Index_Team!$D$2:$D$33},2,FALSE),Q644))</f>
        <v/>
      </c>
      <c r="R645" s="18" t="str">
        <f t="array" ref="R645">if($F645="","",if($F645&lt;&gt;$F644,VLOOKUP($F645,{Index_Team!$A$2:$A$33,Index_Team!$E$2:$E$33},2,FALSE),R644))</f>
        <v/>
      </c>
      <c r="S645" s="18" t="str">
        <f t="shared" ref="S645:T645" si="654">if($F645="","",if($F645&lt;&gt;$F644,0,V644))</f>
        <v/>
      </c>
      <c r="T645" s="18" t="str">
        <f t="shared" si="654"/>
        <v/>
      </c>
      <c r="U645" s="18" t="str">
        <f t="shared" si="5"/>
        <v/>
      </c>
      <c r="V645" s="18" t="str">
        <f t="shared" si="6"/>
        <v/>
      </c>
      <c r="W645" s="18" t="str">
        <f t="shared" si="7"/>
        <v/>
      </c>
      <c r="X645" s="18" t="str">
        <f t="shared" si="8"/>
        <v/>
      </c>
      <c r="Y645" s="18" t="str">
        <f t="shared" si="9"/>
        <v/>
      </c>
      <c r="Z645" s="18" t="str">
        <f>IFERROR(__xludf.DUMMYFUNCTION("if($F645="""","""",count(filter($S$2:$S888,$S$2:$S888=$S645,$T$2:$T888=$T645,$V$2:$V888=$V645,$W$2:$W888=$W645)))"),"")</f>
        <v/>
      </c>
      <c r="AA645" s="18" t="str">
        <f>IFERROR(__xludf.DUMMYFUNCTION("if($F645="""","""",1+Z645-count(filter($S645:$S888,$S645:$S888=$S645,$T645:$T888=$T645,$V645:$V888=$V645,$W645:$W888=$W645)))"),"")</f>
        <v/>
      </c>
      <c r="AB645" s="18" t="str">
        <f>IFERROR(__xludf.DUMMYFUNCTION("if($F645="""","""",count(filter($S$2:$S888,$S$2:$S888=$S645,$T$2:$T888=$T645,$V$2:$V888=$V645,$W$2:$W888=$W645,$Q$2:$Q888=$Q645)))"),"")</f>
        <v/>
      </c>
      <c r="AC645" s="18" t="str">
        <f>IFERROR(__xludf.DUMMYFUNCTION("if($F645="""","""",1+AB645-count(filter($S645:$S888,$S645:$S888=$S645,$T645:$T888=$T645,$V645:$V888=$V645,$W645:$W888=$W645,$Q645:$Q888=$Q645)))"),"")</f>
        <v/>
      </c>
      <c r="AD645" s="18" t="str">
        <f>IFERROR(__xludf.DUMMYFUNCTION("if($F645="""","""",count(filter($S$2:$S888,$S$2:$S888=$S645,$T$2:$T888=$T645,$V$2:$V888=$V645,$W$2:$W888=$W645,$R$2:$R888=$R645)))"),"")</f>
        <v/>
      </c>
      <c r="AE645" s="18" t="str">
        <f>IFERROR(__xludf.DUMMYFUNCTION("if($F645="""","""",1+AD645-count(filter($S645:$S888,$S645:$S888=$S645,$T645:$T888=$T645,$V645:$V888=$V645,$W645:$W888=$W645,$R645:$R888=$R645)))"),"")</f>
        <v/>
      </c>
      <c r="AF645" s="18" t="str">
        <f t="shared" si="10"/>
        <v/>
      </c>
      <c r="AG645" s="18"/>
      <c r="AH645" s="18" t="str">
        <f t="shared" si="12"/>
        <v/>
      </c>
    </row>
    <row r="646">
      <c r="A646" s="29"/>
      <c r="B646" s="29"/>
      <c r="C646" s="29"/>
      <c r="D646" s="37"/>
      <c r="E646" s="29"/>
      <c r="F646" s="32"/>
      <c r="G646" s="32"/>
      <c r="H646" s="38"/>
      <c r="I646" s="32"/>
      <c r="J646" s="38"/>
      <c r="K646" s="32"/>
      <c r="L646" s="31"/>
      <c r="M646" s="38"/>
      <c r="N646" s="31"/>
      <c r="O646" s="18" t="str">
        <f t="shared" si="2"/>
        <v/>
      </c>
      <c r="P646" s="18" t="str">
        <f t="shared" si="3"/>
        <v/>
      </c>
      <c r="Q646" s="18" t="str">
        <f t="array" ref="Q646">if($F646="","",if($F646&lt;&gt;$F645,VLOOKUP($F646,{Index_Team!$A$2:$A$33,Index_Team!$D$2:$D$33},2,FALSE),Q645))</f>
        <v/>
      </c>
      <c r="R646" s="18" t="str">
        <f t="array" ref="R646">if($F646="","",if($F646&lt;&gt;$F645,VLOOKUP($F646,{Index_Team!$A$2:$A$33,Index_Team!$E$2:$E$33},2,FALSE),R645))</f>
        <v/>
      </c>
      <c r="S646" s="18" t="str">
        <f t="shared" ref="S646:T646" si="655">if($F646="","",if($F646&lt;&gt;$F645,0,V645))</f>
        <v/>
      </c>
      <c r="T646" s="18" t="str">
        <f t="shared" si="655"/>
        <v/>
      </c>
      <c r="U646" s="18" t="str">
        <f t="shared" si="5"/>
        <v/>
      </c>
      <c r="V646" s="18" t="str">
        <f t="shared" si="6"/>
        <v/>
      </c>
      <c r="W646" s="18" t="str">
        <f t="shared" si="7"/>
        <v/>
      </c>
      <c r="X646" s="18" t="str">
        <f t="shared" si="8"/>
        <v/>
      </c>
      <c r="Y646" s="18" t="str">
        <f t="shared" si="9"/>
        <v/>
      </c>
      <c r="Z646" s="18" t="str">
        <f>IFERROR(__xludf.DUMMYFUNCTION("if($F646="""","""",count(filter($S$2:$S888,$S$2:$S888=$S646,$T$2:$T888=$T646,$V$2:$V888=$V646,$W$2:$W888=$W646)))"),"")</f>
        <v/>
      </c>
      <c r="AA646" s="18" t="str">
        <f>IFERROR(__xludf.DUMMYFUNCTION("if($F646="""","""",1+Z646-count(filter($S646:$S888,$S646:$S888=$S646,$T646:$T888=$T646,$V646:$V888=$V646,$W646:$W888=$W646)))"),"")</f>
        <v/>
      </c>
      <c r="AB646" s="18" t="str">
        <f>IFERROR(__xludf.DUMMYFUNCTION("if($F646="""","""",count(filter($S$2:$S888,$S$2:$S888=$S646,$T$2:$T888=$T646,$V$2:$V888=$V646,$W$2:$W888=$W646,$Q$2:$Q888=$Q646)))"),"")</f>
        <v/>
      </c>
      <c r="AC646" s="18" t="str">
        <f>IFERROR(__xludf.DUMMYFUNCTION("if($F646="""","""",1+AB646-count(filter($S646:$S888,$S646:$S888=$S646,$T646:$T888=$T646,$V646:$V888=$V646,$W646:$W888=$W646,$Q646:$Q888=$Q646)))"),"")</f>
        <v/>
      </c>
      <c r="AD646" s="18" t="str">
        <f>IFERROR(__xludf.DUMMYFUNCTION("if($F646="""","""",count(filter($S$2:$S888,$S$2:$S888=$S646,$T$2:$T888=$T646,$V$2:$V888=$V646,$W$2:$W888=$W646,$R$2:$R888=$R646)))"),"")</f>
        <v/>
      </c>
      <c r="AE646" s="18" t="str">
        <f>IFERROR(__xludf.DUMMYFUNCTION("if($F646="""","""",1+AD646-count(filter($S646:$S888,$S646:$S888=$S646,$T646:$T888=$T646,$V646:$V888=$V646,$W646:$W888=$W646,$R646:$R888=$R646)))"),"")</f>
        <v/>
      </c>
      <c r="AF646" s="18" t="str">
        <f t="shared" si="10"/>
        <v/>
      </c>
      <c r="AG646" s="18"/>
      <c r="AH646" s="18" t="str">
        <f t="shared" si="12"/>
        <v/>
      </c>
    </row>
    <row r="647">
      <c r="A647" s="29"/>
      <c r="B647" s="29"/>
      <c r="C647" s="29"/>
      <c r="D647" s="37"/>
      <c r="E647" s="29"/>
      <c r="F647" s="32"/>
      <c r="G647" s="32"/>
      <c r="H647" s="38"/>
      <c r="I647" s="32"/>
      <c r="J647" s="38"/>
      <c r="K647" s="32"/>
      <c r="L647" s="31"/>
      <c r="M647" s="38"/>
      <c r="N647" s="31"/>
      <c r="O647" s="18" t="str">
        <f t="shared" si="2"/>
        <v/>
      </c>
      <c r="P647" s="18" t="str">
        <f t="shared" si="3"/>
        <v/>
      </c>
      <c r="Q647" s="18" t="str">
        <f t="array" ref="Q647">if($F647="","",if($F647&lt;&gt;$F646,VLOOKUP($F647,{Index_Team!$A$2:$A$33,Index_Team!$D$2:$D$33},2,FALSE),Q646))</f>
        <v/>
      </c>
      <c r="R647" s="18" t="str">
        <f t="array" ref="R647">if($F647="","",if($F647&lt;&gt;$F646,VLOOKUP($F647,{Index_Team!$A$2:$A$33,Index_Team!$E$2:$E$33},2,FALSE),R646))</f>
        <v/>
      </c>
      <c r="S647" s="18" t="str">
        <f t="shared" ref="S647:T647" si="656">if($F647="","",if($F647&lt;&gt;$F646,0,V646))</f>
        <v/>
      </c>
      <c r="T647" s="18" t="str">
        <f t="shared" si="656"/>
        <v/>
      </c>
      <c r="U647" s="18" t="str">
        <f t="shared" si="5"/>
        <v/>
      </c>
      <c r="V647" s="18" t="str">
        <f t="shared" si="6"/>
        <v/>
      </c>
      <c r="W647" s="18" t="str">
        <f t="shared" si="7"/>
        <v/>
      </c>
      <c r="X647" s="18" t="str">
        <f t="shared" si="8"/>
        <v/>
      </c>
      <c r="Y647" s="18" t="str">
        <f t="shared" si="9"/>
        <v/>
      </c>
      <c r="Z647" s="18" t="str">
        <f>IFERROR(__xludf.DUMMYFUNCTION("if($F647="""","""",count(filter($S$2:$S888,$S$2:$S888=$S647,$T$2:$T888=$T647,$V$2:$V888=$V647,$W$2:$W888=$W647)))"),"")</f>
        <v/>
      </c>
      <c r="AA647" s="18" t="str">
        <f>IFERROR(__xludf.DUMMYFUNCTION("if($F647="""","""",1+Z647-count(filter($S647:$S888,$S647:$S888=$S647,$T647:$T888=$T647,$V647:$V888=$V647,$W647:$W888=$W647)))"),"")</f>
        <v/>
      </c>
      <c r="AB647" s="18" t="str">
        <f>IFERROR(__xludf.DUMMYFUNCTION("if($F647="""","""",count(filter($S$2:$S888,$S$2:$S888=$S647,$T$2:$T888=$T647,$V$2:$V888=$V647,$W$2:$W888=$W647,$Q$2:$Q888=$Q647)))"),"")</f>
        <v/>
      </c>
      <c r="AC647" s="18" t="str">
        <f>IFERROR(__xludf.DUMMYFUNCTION("if($F647="""","""",1+AB647-count(filter($S647:$S888,$S647:$S888=$S647,$T647:$T888=$T647,$V647:$V888=$V647,$W647:$W888=$W647,$Q647:$Q888=$Q647)))"),"")</f>
        <v/>
      </c>
      <c r="AD647" s="18" t="str">
        <f>IFERROR(__xludf.DUMMYFUNCTION("if($F647="""","""",count(filter($S$2:$S888,$S$2:$S888=$S647,$T$2:$T888=$T647,$V$2:$V888=$V647,$W$2:$W888=$W647,$R$2:$R888=$R647)))"),"")</f>
        <v/>
      </c>
      <c r="AE647" s="18" t="str">
        <f>IFERROR(__xludf.DUMMYFUNCTION("if($F647="""","""",1+AD647-count(filter($S647:$S888,$S647:$S888=$S647,$T647:$T888=$T647,$V647:$V888=$V647,$W647:$W888=$W647,$R647:$R888=$R647)))"),"")</f>
        <v/>
      </c>
      <c r="AF647" s="18" t="str">
        <f t="shared" si="10"/>
        <v/>
      </c>
      <c r="AG647" s="18"/>
      <c r="AH647" s="18" t="str">
        <f t="shared" si="12"/>
        <v/>
      </c>
    </row>
    <row r="648">
      <c r="A648" s="29"/>
      <c r="B648" s="29"/>
      <c r="C648" s="29"/>
      <c r="D648" s="37"/>
      <c r="E648" s="29"/>
      <c r="F648" s="32"/>
      <c r="G648" s="32"/>
      <c r="H648" s="38"/>
      <c r="I648" s="32"/>
      <c r="J648" s="38"/>
      <c r="K648" s="32"/>
      <c r="L648" s="31"/>
      <c r="M648" s="38"/>
      <c r="N648" s="31"/>
      <c r="O648" s="18" t="str">
        <f t="shared" si="2"/>
        <v/>
      </c>
      <c r="P648" s="18" t="str">
        <f t="shared" si="3"/>
        <v/>
      </c>
      <c r="Q648" s="18" t="str">
        <f t="array" ref="Q648">if($F648="","",if($F648&lt;&gt;$F647,VLOOKUP($F648,{Index_Team!$A$2:$A$33,Index_Team!$D$2:$D$33},2,FALSE),Q647))</f>
        <v/>
      </c>
      <c r="R648" s="18" t="str">
        <f t="array" ref="R648">if($F648="","",if($F648&lt;&gt;$F647,VLOOKUP($F648,{Index_Team!$A$2:$A$33,Index_Team!$E$2:$E$33},2,FALSE),R647))</f>
        <v/>
      </c>
      <c r="S648" s="18" t="str">
        <f t="shared" ref="S648:T648" si="657">if($F648="","",if($F648&lt;&gt;$F647,0,V647))</f>
        <v/>
      </c>
      <c r="T648" s="18" t="str">
        <f t="shared" si="657"/>
        <v/>
      </c>
      <c r="U648" s="18" t="str">
        <f t="shared" si="5"/>
        <v/>
      </c>
      <c r="V648" s="18" t="str">
        <f t="shared" si="6"/>
        <v/>
      </c>
      <c r="W648" s="18" t="str">
        <f t="shared" si="7"/>
        <v/>
      </c>
      <c r="X648" s="18" t="str">
        <f t="shared" si="8"/>
        <v/>
      </c>
      <c r="Y648" s="18" t="str">
        <f t="shared" si="9"/>
        <v/>
      </c>
      <c r="Z648" s="18" t="str">
        <f>IFERROR(__xludf.DUMMYFUNCTION("if($F648="""","""",count(filter($S$2:$S888,$S$2:$S888=$S648,$T$2:$T888=$T648,$V$2:$V888=$V648,$W$2:$W888=$W648)))"),"")</f>
        <v/>
      </c>
      <c r="AA648" s="18" t="str">
        <f>IFERROR(__xludf.DUMMYFUNCTION("if($F648="""","""",1+Z648-count(filter($S648:$S888,$S648:$S888=$S648,$T648:$T888=$T648,$V648:$V888=$V648,$W648:$W888=$W648)))"),"")</f>
        <v/>
      </c>
      <c r="AB648" s="18" t="str">
        <f>IFERROR(__xludf.DUMMYFUNCTION("if($F648="""","""",count(filter($S$2:$S888,$S$2:$S888=$S648,$T$2:$T888=$T648,$V$2:$V888=$V648,$W$2:$W888=$W648,$Q$2:$Q888=$Q648)))"),"")</f>
        <v/>
      </c>
      <c r="AC648" s="18" t="str">
        <f>IFERROR(__xludf.DUMMYFUNCTION("if($F648="""","""",1+AB648-count(filter($S648:$S888,$S648:$S888=$S648,$T648:$T888=$T648,$V648:$V888=$V648,$W648:$W888=$W648,$Q648:$Q888=$Q648)))"),"")</f>
        <v/>
      </c>
      <c r="AD648" s="18" t="str">
        <f>IFERROR(__xludf.DUMMYFUNCTION("if($F648="""","""",count(filter($S$2:$S888,$S$2:$S888=$S648,$T$2:$T888=$T648,$V$2:$V888=$V648,$W$2:$W888=$W648,$R$2:$R888=$R648)))"),"")</f>
        <v/>
      </c>
      <c r="AE648" s="18" t="str">
        <f>IFERROR(__xludf.DUMMYFUNCTION("if($F648="""","""",1+AD648-count(filter($S648:$S888,$S648:$S888=$S648,$T648:$T888=$T648,$V648:$V888=$V648,$W648:$W888=$W648,$R648:$R888=$R648)))"),"")</f>
        <v/>
      </c>
      <c r="AF648" s="18" t="str">
        <f t="shared" si="10"/>
        <v/>
      </c>
      <c r="AG648" s="18"/>
      <c r="AH648" s="18" t="str">
        <f t="shared" si="12"/>
        <v/>
      </c>
    </row>
    <row r="649">
      <c r="A649" s="29"/>
      <c r="B649" s="29"/>
      <c r="C649" s="29"/>
      <c r="D649" s="37"/>
      <c r="E649" s="29"/>
      <c r="F649" s="32"/>
      <c r="G649" s="32"/>
      <c r="H649" s="38"/>
      <c r="I649" s="32"/>
      <c r="J649" s="38"/>
      <c r="K649" s="32"/>
      <c r="L649" s="31"/>
      <c r="M649" s="38"/>
      <c r="N649" s="31"/>
      <c r="O649" s="18" t="str">
        <f t="shared" si="2"/>
        <v/>
      </c>
      <c r="P649" s="18" t="str">
        <f t="shared" si="3"/>
        <v/>
      </c>
      <c r="Q649" s="18" t="str">
        <f t="array" ref="Q649">if($F649="","",if($F649&lt;&gt;$F648,VLOOKUP($F649,{Index_Team!$A$2:$A$33,Index_Team!$D$2:$D$33},2,FALSE),Q648))</f>
        <v/>
      </c>
      <c r="R649" s="18" t="str">
        <f t="array" ref="R649">if($F649="","",if($F649&lt;&gt;$F648,VLOOKUP($F649,{Index_Team!$A$2:$A$33,Index_Team!$E$2:$E$33},2,FALSE),R648))</f>
        <v/>
      </c>
      <c r="S649" s="18" t="str">
        <f t="shared" ref="S649:T649" si="658">if($F649="","",if($F649&lt;&gt;$F648,0,V648))</f>
        <v/>
      </c>
      <c r="T649" s="18" t="str">
        <f t="shared" si="658"/>
        <v/>
      </c>
      <c r="U649" s="18" t="str">
        <f t="shared" si="5"/>
        <v/>
      </c>
      <c r="V649" s="18" t="str">
        <f t="shared" si="6"/>
        <v/>
      </c>
      <c r="W649" s="18" t="str">
        <f t="shared" si="7"/>
        <v/>
      </c>
      <c r="X649" s="18" t="str">
        <f t="shared" si="8"/>
        <v/>
      </c>
      <c r="Y649" s="18" t="str">
        <f t="shared" si="9"/>
        <v/>
      </c>
      <c r="Z649" s="18" t="str">
        <f>IFERROR(__xludf.DUMMYFUNCTION("if($F649="""","""",count(filter($S$2:$S888,$S$2:$S888=$S649,$T$2:$T888=$T649,$V$2:$V888=$V649,$W$2:$W888=$W649)))"),"")</f>
        <v/>
      </c>
      <c r="AA649" s="18" t="str">
        <f>IFERROR(__xludf.DUMMYFUNCTION("if($F649="""","""",1+Z649-count(filter($S649:$S888,$S649:$S888=$S649,$T649:$T888=$T649,$V649:$V888=$V649,$W649:$W888=$W649)))"),"")</f>
        <v/>
      </c>
      <c r="AB649" s="18" t="str">
        <f>IFERROR(__xludf.DUMMYFUNCTION("if($F649="""","""",count(filter($S$2:$S888,$S$2:$S888=$S649,$T$2:$T888=$T649,$V$2:$V888=$V649,$W$2:$W888=$W649,$Q$2:$Q888=$Q649)))"),"")</f>
        <v/>
      </c>
      <c r="AC649" s="18" t="str">
        <f>IFERROR(__xludf.DUMMYFUNCTION("if($F649="""","""",1+AB649-count(filter($S649:$S888,$S649:$S888=$S649,$T649:$T888=$T649,$V649:$V888=$V649,$W649:$W888=$W649,$Q649:$Q888=$Q649)))"),"")</f>
        <v/>
      </c>
      <c r="AD649" s="18" t="str">
        <f>IFERROR(__xludf.DUMMYFUNCTION("if($F649="""","""",count(filter($S$2:$S888,$S$2:$S888=$S649,$T$2:$T888=$T649,$V$2:$V888=$V649,$W$2:$W888=$W649,$R$2:$R888=$R649)))"),"")</f>
        <v/>
      </c>
      <c r="AE649" s="18" t="str">
        <f>IFERROR(__xludf.DUMMYFUNCTION("if($F649="""","""",1+AD649-count(filter($S649:$S888,$S649:$S888=$S649,$T649:$T888=$T649,$V649:$V888=$V649,$W649:$W888=$W649,$R649:$R888=$R649)))"),"")</f>
        <v/>
      </c>
      <c r="AF649" s="18" t="str">
        <f t="shared" si="10"/>
        <v/>
      </c>
      <c r="AG649" s="18"/>
      <c r="AH649" s="18" t="str">
        <f t="shared" si="12"/>
        <v/>
      </c>
    </row>
    <row r="650">
      <c r="A650" s="29"/>
      <c r="B650" s="29"/>
      <c r="C650" s="29"/>
      <c r="D650" s="37"/>
      <c r="E650" s="29"/>
      <c r="F650" s="32"/>
      <c r="G650" s="32"/>
      <c r="H650" s="38"/>
      <c r="I650" s="32"/>
      <c r="J650" s="38"/>
      <c r="K650" s="32"/>
      <c r="L650" s="31"/>
      <c r="M650" s="38"/>
      <c r="N650" s="31"/>
      <c r="O650" s="18" t="str">
        <f t="shared" si="2"/>
        <v/>
      </c>
      <c r="P650" s="18" t="str">
        <f t="shared" si="3"/>
        <v/>
      </c>
      <c r="Q650" s="18" t="str">
        <f t="array" ref="Q650">if($F650="","",if($F650&lt;&gt;$F649,VLOOKUP($F650,{Index_Team!$A$2:$A$33,Index_Team!$D$2:$D$33},2,FALSE),Q649))</f>
        <v/>
      </c>
      <c r="R650" s="18" t="str">
        <f t="array" ref="R650">if($F650="","",if($F650&lt;&gt;$F649,VLOOKUP($F650,{Index_Team!$A$2:$A$33,Index_Team!$E$2:$E$33},2,FALSE),R649))</f>
        <v/>
      </c>
      <c r="S650" s="18" t="str">
        <f t="shared" ref="S650:T650" si="659">if($F650="","",if($F650&lt;&gt;$F649,0,V649))</f>
        <v/>
      </c>
      <c r="T650" s="18" t="str">
        <f t="shared" si="659"/>
        <v/>
      </c>
      <c r="U650" s="18" t="str">
        <f t="shared" si="5"/>
        <v/>
      </c>
      <c r="V650" s="18" t="str">
        <f t="shared" si="6"/>
        <v/>
      </c>
      <c r="W650" s="18" t="str">
        <f t="shared" si="7"/>
        <v/>
      </c>
      <c r="X650" s="18" t="str">
        <f t="shared" si="8"/>
        <v/>
      </c>
      <c r="Y650" s="18" t="str">
        <f t="shared" si="9"/>
        <v/>
      </c>
      <c r="Z650" s="18" t="str">
        <f>IFERROR(__xludf.DUMMYFUNCTION("if($F650="""","""",count(filter($S$2:$S888,$S$2:$S888=$S650,$T$2:$T888=$T650,$V$2:$V888=$V650,$W$2:$W888=$W650)))"),"")</f>
        <v/>
      </c>
      <c r="AA650" s="18" t="str">
        <f>IFERROR(__xludf.DUMMYFUNCTION("if($F650="""","""",1+Z650-count(filter($S650:$S888,$S650:$S888=$S650,$T650:$T888=$T650,$V650:$V888=$V650,$W650:$W888=$W650)))"),"")</f>
        <v/>
      </c>
      <c r="AB650" s="18" t="str">
        <f>IFERROR(__xludf.DUMMYFUNCTION("if($F650="""","""",count(filter($S$2:$S888,$S$2:$S888=$S650,$T$2:$T888=$T650,$V$2:$V888=$V650,$W$2:$W888=$W650,$Q$2:$Q888=$Q650)))"),"")</f>
        <v/>
      </c>
      <c r="AC650" s="18" t="str">
        <f>IFERROR(__xludf.DUMMYFUNCTION("if($F650="""","""",1+AB650-count(filter($S650:$S888,$S650:$S888=$S650,$T650:$T888=$T650,$V650:$V888=$V650,$W650:$W888=$W650,$Q650:$Q888=$Q650)))"),"")</f>
        <v/>
      </c>
      <c r="AD650" s="18" t="str">
        <f>IFERROR(__xludf.DUMMYFUNCTION("if($F650="""","""",count(filter($S$2:$S888,$S$2:$S888=$S650,$T$2:$T888=$T650,$V$2:$V888=$V650,$W$2:$W888=$W650,$R$2:$R888=$R650)))"),"")</f>
        <v/>
      </c>
      <c r="AE650" s="18" t="str">
        <f>IFERROR(__xludf.DUMMYFUNCTION("if($F650="""","""",1+AD650-count(filter($S650:$S888,$S650:$S888=$S650,$T650:$T888=$T650,$V650:$V888=$V650,$W650:$W888=$W650,$R650:$R888=$R650)))"),"")</f>
        <v/>
      </c>
      <c r="AF650" s="18" t="str">
        <f t="shared" si="10"/>
        <v/>
      </c>
      <c r="AG650" s="18"/>
      <c r="AH650" s="18" t="str">
        <f t="shared" si="12"/>
        <v/>
      </c>
    </row>
    <row r="651">
      <c r="A651" s="29"/>
      <c r="B651" s="29"/>
      <c r="C651" s="29"/>
      <c r="D651" s="37"/>
      <c r="E651" s="29"/>
      <c r="F651" s="32"/>
      <c r="G651" s="32"/>
      <c r="H651" s="38"/>
      <c r="I651" s="32"/>
      <c r="J651" s="38"/>
      <c r="K651" s="32"/>
      <c r="L651" s="31"/>
      <c r="M651" s="38"/>
      <c r="N651" s="31"/>
      <c r="O651" s="18" t="str">
        <f t="shared" si="2"/>
        <v/>
      </c>
      <c r="P651" s="18" t="str">
        <f t="shared" si="3"/>
        <v/>
      </c>
      <c r="Q651" s="18" t="str">
        <f t="array" ref="Q651">if($F651="","",if($F651&lt;&gt;$F650,VLOOKUP($F651,{Index_Team!$A$2:$A$33,Index_Team!$D$2:$D$33},2,FALSE),Q650))</f>
        <v/>
      </c>
      <c r="R651" s="18" t="str">
        <f t="array" ref="R651">if($F651="","",if($F651&lt;&gt;$F650,VLOOKUP($F651,{Index_Team!$A$2:$A$33,Index_Team!$E$2:$E$33},2,FALSE),R650))</f>
        <v/>
      </c>
      <c r="S651" s="18" t="str">
        <f t="shared" ref="S651:T651" si="660">if($F651="","",if($F651&lt;&gt;$F650,0,V650))</f>
        <v/>
      </c>
      <c r="T651" s="18" t="str">
        <f t="shared" si="660"/>
        <v/>
      </c>
      <c r="U651" s="18" t="str">
        <f t="shared" si="5"/>
        <v/>
      </c>
      <c r="V651" s="18" t="str">
        <f t="shared" si="6"/>
        <v/>
      </c>
      <c r="W651" s="18" t="str">
        <f t="shared" si="7"/>
        <v/>
      </c>
      <c r="X651" s="18" t="str">
        <f t="shared" si="8"/>
        <v/>
      </c>
      <c r="Y651" s="18" t="str">
        <f t="shared" si="9"/>
        <v/>
      </c>
      <c r="Z651" s="18" t="str">
        <f>IFERROR(__xludf.DUMMYFUNCTION("if($F651="""","""",count(filter($S$2:$S888,$S$2:$S888=$S651,$T$2:$T888=$T651,$V$2:$V888=$V651,$W$2:$W888=$W651)))"),"")</f>
        <v/>
      </c>
      <c r="AA651" s="18" t="str">
        <f>IFERROR(__xludf.DUMMYFUNCTION("if($F651="""","""",1+Z651-count(filter($S651:$S888,$S651:$S888=$S651,$T651:$T888=$T651,$V651:$V888=$V651,$W651:$W888=$W651)))"),"")</f>
        <v/>
      </c>
      <c r="AB651" s="18" t="str">
        <f>IFERROR(__xludf.DUMMYFUNCTION("if($F651="""","""",count(filter($S$2:$S888,$S$2:$S888=$S651,$T$2:$T888=$T651,$V$2:$V888=$V651,$W$2:$W888=$W651,$Q$2:$Q888=$Q651)))"),"")</f>
        <v/>
      </c>
      <c r="AC651" s="18" t="str">
        <f>IFERROR(__xludf.DUMMYFUNCTION("if($F651="""","""",1+AB651-count(filter($S651:$S888,$S651:$S888=$S651,$T651:$T888=$T651,$V651:$V888=$V651,$W651:$W888=$W651,$Q651:$Q888=$Q651)))"),"")</f>
        <v/>
      </c>
      <c r="AD651" s="18" t="str">
        <f>IFERROR(__xludf.DUMMYFUNCTION("if($F651="""","""",count(filter($S$2:$S888,$S$2:$S888=$S651,$T$2:$T888=$T651,$V$2:$V888=$V651,$W$2:$W888=$W651,$R$2:$R888=$R651)))"),"")</f>
        <v/>
      </c>
      <c r="AE651" s="18" t="str">
        <f>IFERROR(__xludf.DUMMYFUNCTION("if($F651="""","""",1+AD651-count(filter($S651:$S888,$S651:$S888=$S651,$T651:$T888=$T651,$V651:$V888=$V651,$W651:$W888=$W651,$R651:$R888=$R651)))"),"")</f>
        <v/>
      </c>
      <c r="AF651" s="18" t="str">
        <f t="shared" si="10"/>
        <v/>
      </c>
      <c r="AG651" s="18"/>
      <c r="AH651" s="18" t="str">
        <f t="shared" si="12"/>
        <v/>
      </c>
    </row>
    <row r="652">
      <c r="A652" s="29"/>
      <c r="B652" s="29"/>
      <c r="C652" s="29"/>
      <c r="D652" s="37"/>
      <c r="E652" s="29"/>
      <c r="F652" s="32"/>
      <c r="G652" s="32"/>
      <c r="H652" s="38"/>
      <c r="I652" s="32"/>
      <c r="J652" s="38"/>
      <c r="K652" s="32"/>
      <c r="L652" s="31"/>
      <c r="M652" s="38"/>
      <c r="N652" s="31"/>
      <c r="O652" s="18" t="str">
        <f t="shared" si="2"/>
        <v/>
      </c>
      <c r="P652" s="18" t="str">
        <f t="shared" si="3"/>
        <v/>
      </c>
      <c r="Q652" s="18" t="str">
        <f t="array" ref="Q652">if($F652="","",if($F652&lt;&gt;$F651,VLOOKUP($F652,{Index_Team!$A$2:$A$33,Index_Team!$D$2:$D$33},2,FALSE),Q651))</f>
        <v/>
      </c>
      <c r="R652" s="18" t="str">
        <f t="array" ref="R652">if($F652="","",if($F652&lt;&gt;$F651,VLOOKUP($F652,{Index_Team!$A$2:$A$33,Index_Team!$E$2:$E$33},2,FALSE),R651))</f>
        <v/>
      </c>
      <c r="S652" s="18" t="str">
        <f t="shared" ref="S652:T652" si="661">if($F652="","",if($F652&lt;&gt;$F651,0,V651))</f>
        <v/>
      </c>
      <c r="T652" s="18" t="str">
        <f t="shared" si="661"/>
        <v/>
      </c>
      <c r="U652" s="18" t="str">
        <f t="shared" si="5"/>
        <v/>
      </c>
      <c r="V652" s="18" t="str">
        <f t="shared" si="6"/>
        <v/>
      </c>
      <c r="W652" s="18" t="str">
        <f t="shared" si="7"/>
        <v/>
      </c>
      <c r="X652" s="18" t="str">
        <f t="shared" si="8"/>
        <v/>
      </c>
      <c r="Y652" s="18" t="str">
        <f t="shared" si="9"/>
        <v/>
      </c>
      <c r="Z652" s="18" t="str">
        <f>IFERROR(__xludf.DUMMYFUNCTION("if($F652="""","""",count(filter($S$2:$S888,$S$2:$S888=$S652,$T$2:$T888=$T652,$V$2:$V888=$V652,$W$2:$W888=$W652)))"),"")</f>
        <v/>
      </c>
      <c r="AA652" s="18" t="str">
        <f>IFERROR(__xludf.DUMMYFUNCTION("if($F652="""","""",1+Z652-count(filter($S652:$S888,$S652:$S888=$S652,$T652:$T888=$T652,$V652:$V888=$V652,$W652:$W888=$W652)))"),"")</f>
        <v/>
      </c>
      <c r="AB652" s="18" t="str">
        <f>IFERROR(__xludf.DUMMYFUNCTION("if($F652="""","""",count(filter($S$2:$S888,$S$2:$S888=$S652,$T$2:$T888=$T652,$V$2:$V888=$V652,$W$2:$W888=$W652,$Q$2:$Q888=$Q652)))"),"")</f>
        <v/>
      </c>
      <c r="AC652" s="18" t="str">
        <f>IFERROR(__xludf.DUMMYFUNCTION("if($F652="""","""",1+AB652-count(filter($S652:$S888,$S652:$S888=$S652,$T652:$T888=$T652,$V652:$V888=$V652,$W652:$W888=$W652,$Q652:$Q888=$Q652)))"),"")</f>
        <v/>
      </c>
      <c r="AD652" s="18" t="str">
        <f>IFERROR(__xludf.DUMMYFUNCTION("if($F652="""","""",count(filter($S$2:$S888,$S$2:$S888=$S652,$T$2:$T888=$T652,$V$2:$V888=$V652,$W$2:$W888=$W652,$R$2:$R888=$R652)))"),"")</f>
        <v/>
      </c>
      <c r="AE652" s="18" t="str">
        <f>IFERROR(__xludf.DUMMYFUNCTION("if($F652="""","""",1+AD652-count(filter($S652:$S888,$S652:$S888=$S652,$T652:$T888=$T652,$V652:$V888=$V652,$W652:$W888=$W652,$R652:$R888=$R652)))"),"")</f>
        <v/>
      </c>
      <c r="AF652" s="18" t="str">
        <f t="shared" si="10"/>
        <v/>
      </c>
      <c r="AG652" s="18"/>
      <c r="AH652" s="18" t="str">
        <f t="shared" si="12"/>
        <v/>
      </c>
    </row>
    <row r="653">
      <c r="A653" s="29"/>
      <c r="B653" s="29"/>
      <c r="C653" s="29"/>
      <c r="D653" s="37"/>
      <c r="E653" s="29"/>
      <c r="F653" s="32"/>
      <c r="G653" s="32"/>
      <c r="H653" s="38"/>
      <c r="I653" s="32"/>
      <c r="J653" s="38"/>
      <c r="K653" s="32"/>
      <c r="L653" s="31"/>
      <c r="M653" s="38"/>
      <c r="N653" s="31"/>
      <c r="O653" s="18" t="str">
        <f t="shared" si="2"/>
        <v/>
      </c>
      <c r="P653" s="18" t="str">
        <f t="shared" si="3"/>
        <v/>
      </c>
      <c r="Q653" s="18" t="str">
        <f t="array" ref="Q653">if($F653="","",if($F653&lt;&gt;$F652,VLOOKUP($F653,{Index_Team!$A$2:$A$33,Index_Team!$D$2:$D$33},2,FALSE),Q652))</f>
        <v/>
      </c>
      <c r="R653" s="18" t="str">
        <f t="array" ref="R653">if($F653="","",if($F653&lt;&gt;$F652,VLOOKUP($F653,{Index_Team!$A$2:$A$33,Index_Team!$E$2:$E$33},2,FALSE),R652))</f>
        <v/>
      </c>
      <c r="S653" s="18" t="str">
        <f t="shared" ref="S653:T653" si="662">if($F653="","",if($F653&lt;&gt;$F652,0,V652))</f>
        <v/>
      </c>
      <c r="T653" s="18" t="str">
        <f t="shared" si="662"/>
        <v/>
      </c>
      <c r="U653" s="18" t="str">
        <f t="shared" si="5"/>
        <v/>
      </c>
      <c r="V653" s="18" t="str">
        <f t="shared" si="6"/>
        <v/>
      </c>
      <c r="W653" s="18" t="str">
        <f t="shared" si="7"/>
        <v/>
      </c>
      <c r="X653" s="18" t="str">
        <f t="shared" si="8"/>
        <v/>
      </c>
      <c r="Y653" s="18" t="str">
        <f t="shared" si="9"/>
        <v/>
      </c>
      <c r="Z653" s="18" t="str">
        <f>IFERROR(__xludf.DUMMYFUNCTION("if($F653="""","""",count(filter($S$2:$S888,$S$2:$S888=$S653,$T$2:$T888=$T653,$V$2:$V888=$V653,$W$2:$W888=$W653)))"),"")</f>
        <v/>
      </c>
      <c r="AA653" s="18" t="str">
        <f>IFERROR(__xludf.DUMMYFUNCTION("if($F653="""","""",1+Z653-count(filter($S653:$S888,$S653:$S888=$S653,$T653:$T888=$T653,$V653:$V888=$V653,$W653:$W888=$W653)))"),"")</f>
        <v/>
      </c>
      <c r="AB653" s="18" t="str">
        <f>IFERROR(__xludf.DUMMYFUNCTION("if($F653="""","""",count(filter($S$2:$S888,$S$2:$S888=$S653,$T$2:$T888=$T653,$V$2:$V888=$V653,$W$2:$W888=$W653,$Q$2:$Q888=$Q653)))"),"")</f>
        <v/>
      </c>
      <c r="AC653" s="18" t="str">
        <f>IFERROR(__xludf.DUMMYFUNCTION("if($F653="""","""",1+AB653-count(filter($S653:$S888,$S653:$S888=$S653,$T653:$T888=$T653,$V653:$V888=$V653,$W653:$W888=$W653,$Q653:$Q888=$Q653)))"),"")</f>
        <v/>
      </c>
      <c r="AD653" s="18" t="str">
        <f>IFERROR(__xludf.DUMMYFUNCTION("if($F653="""","""",count(filter($S$2:$S888,$S$2:$S888=$S653,$T$2:$T888=$T653,$V$2:$V888=$V653,$W$2:$W888=$W653,$R$2:$R888=$R653)))"),"")</f>
        <v/>
      </c>
      <c r="AE653" s="18" t="str">
        <f>IFERROR(__xludf.DUMMYFUNCTION("if($F653="""","""",1+AD653-count(filter($S653:$S888,$S653:$S888=$S653,$T653:$T888=$T653,$V653:$V888=$V653,$W653:$W888=$W653,$R653:$R888=$R653)))"),"")</f>
        <v/>
      </c>
      <c r="AF653" s="18" t="str">
        <f t="shared" si="10"/>
        <v/>
      </c>
      <c r="AG653" s="18"/>
      <c r="AH653" s="18" t="str">
        <f t="shared" si="12"/>
        <v/>
      </c>
    </row>
    <row r="654">
      <c r="A654" s="29"/>
      <c r="B654" s="29"/>
      <c r="C654" s="29"/>
      <c r="D654" s="37"/>
      <c r="E654" s="29"/>
      <c r="F654" s="32"/>
      <c r="G654" s="32"/>
      <c r="H654" s="38"/>
      <c r="I654" s="32"/>
      <c r="J654" s="38"/>
      <c r="K654" s="32"/>
      <c r="L654" s="31"/>
      <c r="M654" s="38"/>
      <c r="N654" s="31"/>
      <c r="O654" s="18" t="str">
        <f t="shared" si="2"/>
        <v/>
      </c>
      <c r="P654" s="18" t="str">
        <f t="shared" si="3"/>
        <v/>
      </c>
      <c r="Q654" s="18" t="str">
        <f t="array" ref="Q654">if($F654="","",if($F654&lt;&gt;$F653,VLOOKUP($F654,{Index_Team!$A$2:$A$33,Index_Team!$D$2:$D$33},2,FALSE),Q653))</f>
        <v/>
      </c>
      <c r="R654" s="18" t="str">
        <f t="array" ref="R654">if($F654="","",if($F654&lt;&gt;$F653,VLOOKUP($F654,{Index_Team!$A$2:$A$33,Index_Team!$E$2:$E$33},2,FALSE),R653))</f>
        <v/>
      </c>
      <c r="S654" s="18" t="str">
        <f t="shared" ref="S654:T654" si="663">if($F654="","",if($F654&lt;&gt;$F653,0,V653))</f>
        <v/>
      </c>
      <c r="T654" s="18" t="str">
        <f t="shared" si="663"/>
        <v/>
      </c>
      <c r="U654" s="18" t="str">
        <f t="shared" si="5"/>
        <v/>
      </c>
      <c r="V654" s="18" t="str">
        <f t="shared" si="6"/>
        <v/>
      </c>
      <c r="W654" s="18" t="str">
        <f t="shared" si="7"/>
        <v/>
      </c>
      <c r="X654" s="18" t="str">
        <f t="shared" si="8"/>
        <v/>
      </c>
      <c r="Y654" s="18" t="str">
        <f t="shared" si="9"/>
        <v/>
      </c>
      <c r="Z654" s="18" t="str">
        <f>IFERROR(__xludf.DUMMYFUNCTION("if($F654="""","""",count(filter($S$2:$S888,$S$2:$S888=$S654,$T$2:$T888=$T654,$V$2:$V888=$V654,$W$2:$W888=$W654)))"),"")</f>
        <v/>
      </c>
      <c r="AA654" s="18" t="str">
        <f>IFERROR(__xludf.DUMMYFUNCTION("if($F654="""","""",1+Z654-count(filter($S654:$S888,$S654:$S888=$S654,$T654:$T888=$T654,$V654:$V888=$V654,$W654:$W888=$W654)))"),"")</f>
        <v/>
      </c>
      <c r="AB654" s="18" t="str">
        <f>IFERROR(__xludf.DUMMYFUNCTION("if($F654="""","""",count(filter($S$2:$S888,$S$2:$S888=$S654,$T$2:$T888=$T654,$V$2:$V888=$V654,$W$2:$W888=$W654,$Q$2:$Q888=$Q654)))"),"")</f>
        <v/>
      </c>
      <c r="AC654" s="18" t="str">
        <f>IFERROR(__xludf.DUMMYFUNCTION("if($F654="""","""",1+AB654-count(filter($S654:$S888,$S654:$S888=$S654,$T654:$T888=$T654,$V654:$V888=$V654,$W654:$W888=$W654,$Q654:$Q888=$Q654)))"),"")</f>
        <v/>
      </c>
      <c r="AD654" s="18" t="str">
        <f>IFERROR(__xludf.DUMMYFUNCTION("if($F654="""","""",count(filter($S$2:$S888,$S$2:$S888=$S654,$T$2:$T888=$T654,$V$2:$V888=$V654,$W$2:$W888=$W654,$R$2:$R888=$R654)))"),"")</f>
        <v/>
      </c>
      <c r="AE654" s="18" t="str">
        <f>IFERROR(__xludf.DUMMYFUNCTION("if($F654="""","""",1+AD654-count(filter($S654:$S888,$S654:$S888=$S654,$T654:$T888=$T654,$V654:$V888=$V654,$W654:$W888=$W654,$R654:$R888=$R654)))"),"")</f>
        <v/>
      </c>
      <c r="AF654" s="18" t="str">
        <f t="shared" si="10"/>
        <v/>
      </c>
      <c r="AG654" s="18"/>
      <c r="AH654" s="18" t="str">
        <f t="shared" si="12"/>
        <v/>
      </c>
    </row>
    <row r="655">
      <c r="A655" s="29"/>
      <c r="B655" s="29"/>
      <c r="C655" s="29"/>
      <c r="D655" s="37"/>
      <c r="E655" s="29"/>
      <c r="F655" s="32"/>
      <c r="G655" s="32"/>
      <c r="H655" s="38"/>
      <c r="I655" s="32"/>
      <c r="J655" s="38"/>
      <c r="K655" s="32"/>
      <c r="L655" s="31"/>
      <c r="M655" s="38"/>
      <c r="N655" s="31"/>
      <c r="O655" s="18" t="str">
        <f t="shared" si="2"/>
        <v/>
      </c>
      <c r="P655" s="18" t="str">
        <f t="shared" si="3"/>
        <v/>
      </c>
      <c r="Q655" s="18" t="str">
        <f t="array" ref="Q655">if($F655="","",if($F655&lt;&gt;$F654,VLOOKUP($F655,{Index_Team!$A$2:$A$33,Index_Team!$D$2:$D$33},2,FALSE),Q654))</f>
        <v/>
      </c>
      <c r="R655" s="18" t="str">
        <f t="array" ref="R655">if($F655="","",if($F655&lt;&gt;$F654,VLOOKUP($F655,{Index_Team!$A$2:$A$33,Index_Team!$E$2:$E$33},2,FALSE),R654))</f>
        <v/>
      </c>
      <c r="S655" s="18" t="str">
        <f t="shared" ref="S655:T655" si="664">if($F655="","",if($F655&lt;&gt;$F654,0,V654))</f>
        <v/>
      </c>
      <c r="T655" s="18" t="str">
        <f t="shared" si="664"/>
        <v/>
      </c>
      <c r="U655" s="18" t="str">
        <f t="shared" si="5"/>
        <v/>
      </c>
      <c r="V655" s="18" t="str">
        <f t="shared" si="6"/>
        <v/>
      </c>
      <c r="W655" s="18" t="str">
        <f t="shared" si="7"/>
        <v/>
      </c>
      <c r="X655" s="18" t="str">
        <f t="shared" si="8"/>
        <v/>
      </c>
      <c r="Y655" s="18" t="str">
        <f t="shared" si="9"/>
        <v/>
      </c>
      <c r="Z655" s="18" t="str">
        <f>IFERROR(__xludf.DUMMYFUNCTION("if($F655="""","""",count(filter($S$2:$S888,$S$2:$S888=$S655,$T$2:$T888=$T655,$V$2:$V888=$V655,$W$2:$W888=$W655)))"),"")</f>
        <v/>
      </c>
      <c r="AA655" s="18" t="str">
        <f>IFERROR(__xludf.DUMMYFUNCTION("if($F655="""","""",1+Z655-count(filter($S655:$S888,$S655:$S888=$S655,$T655:$T888=$T655,$V655:$V888=$V655,$W655:$W888=$W655)))"),"")</f>
        <v/>
      </c>
      <c r="AB655" s="18" t="str">
        <f>IFERROR(__xludf.DUMMYFUNCTION("if($F655="""","""",count(filter($S$2:$S888,$S$2:$S888=$S655,$T$2:$T888=$T655,$V$2:$V888=$V655,$W$2:$W888=$W655,$Q$2:$Q888=$Q655)))"),"")</f>
        <v/>
      </c>
      <c r="AC655" s="18" t="str">
        <f>IFERROR(__xludf.DUMMYFUNCTION("if($F655="""","""",1+AB655-count(filter($S655:$S888,$S655:$S888=$S655,$T655:$T888=$T655,$V655:$V888=$V655,$W655:$W888=$W655,$Q655:$Q888=$Q655)))"),"")</f>
        <v/>
      </c>
      <c r="AD655" s="18" t="str">
        <f>IFERROR(__xludf.DUMMYFUNCTION("if($F655="""","""",count(filter($S$2:$S888,$S$2:$S888=$S655,$T$2:$T888=$T655,$V$2:$V888=$V655,$W$2:$W888=$W655,$R$2:$R888=$R655)))"),"")</f>
        <v/>
      </c>
      <c r="AE655" s="18" t="str">
        <f>IFERROR(__xludf.DUMMYFUNCTION("if($F655="""","""",1+AD655-count(filter($S655:$S888,$S655:$S888=$S655,$T655:$T888=$T655,$V655:$V888=$V655,$W655:$W888=$W655,$R655:$R888=$R655)))"),"")</f>
        <v/>
      </c>
      <c r="AF655" s="18" t="str">
        <f t="shared" si="10"/>
        <v/>
      </c>
      <c r="AG655" s="18"/>
      <c r="AH655" s="18" t="str">
        <f t="shared" si="12"/>
        <v/>
      </c>
    </row>
    <row r="656">
      <c r="A656" s="29"/>
      <c r="B656" s="29"/>
      <c r="C656" s="29"/>
      <c r="D656" s="37"/>
      <c r="E656" s="29"/>
      <c r="F656" s="32"/>
      <c r="G656" s="32"/>
      <c r="H656" s="38"/>
      <c r="I656" s="32"/>
      <c r="J656" s="38"/>
      <c r="K656" s="32"/>
      <c r="L656" s="31"/>
      <c r="M656" s="38"/>
      <c r="N656" s="31"/>
      <c r="O656" s="18" t="str">
        <f t="shared" si="2"/>
        <v/>
      </c>
      <c r="P656" s="18" t="str">
        <f t="shared" si="3"/>
        <v/>
      </c>
      <c r="Q656" s="18" t="str">
        <f t="array" ref="Q656">if($F656="","",if($F656&lt;&gt;$F655,VLOOKUP($F656,{Index_Team!$A$2:$A$33,Index_Team!$D$2:$D$33},2,FALSE),Q655))</f>
        <v/>
      </c>
      <c r="R656" s="18" t="str">
        <f t="array" ref="R656">if($F656="","",if($F656&lt;&gt;$F655,VLOOKUP($F656,{Index_Team!$A$2:$A$33,Index_Team!$E$2:$E$33},2,FALSE),R655))</f>
        <v/>
      </c>
      <c r="S656" s="18" t="str">
        <f t="shared" ref="S656:T656" si="665">if($F656="","",if($F656&lt;&gt;$F655,0,V655))</f>
        <v/>
      </c>
      <c r="T656" s="18" t="str">
        <f t="shared" si="665"/>
        <v/>
      </c>
      <c r="U656" s="18" t="str">
        <f t="shared" si="5"/>
        <v/>
      </c>
      <c r="V656" s="18" t="str">
        <f t="shared" si="6"/>
        <v/>
      </c>
      <c r="W656" s="18" t="str">
        <f t="shared" si="7"/>
        <v/>
      </c>
      <c r="X656" s="18" t="str">
        <f t="shared" si="8"/>
        <v/>
      </c>
      <c r="Y656" s="18" t="str">
        <f t="shared" si="9"/>
        <v/>
      </c>
      <c r="Z656" s="18" t="str">
        <f>IFERROR(__xludf.DUMMYFUNCTION("if($F656="""","""",count(filter($S$2:$S888,$S$2:$S888=$S656,$T$2:$T888=$T656,$V$2:$V888=$V656,$W$2:$W888=$W656)))"),"")</f>
        <v/>
      </c>
      <c r="AA656" s="18" t="str">
        <f>IFERROR(__xludf.DUMMYFUNCTION("if($F656="""","""",1+Z656-count(filter($S656:$S888,$S656:$S888=$S656,$T656:$T888=$T656,$V656:$V888=$V656,$W656:$W888=$W656)))"),"")</f>
        <v/>
      </c>
      <c r="AB656" s="18" t="str">
        <f>IFERROR(__xludf.DUMMYFUNCTION("if($F656="""","""",count(filter($S$2:$S888,$S$2:$S888=$S656,$T$2:$T888=$T656,$V$2:$V888=$V656,$W$2:$W888=$W656,$Q$2:$Q888=$Q656)))"),"")</f>
        <v/>
      </c>
      <c r="AC656" s="18" t="str">
        <f>IFERROR(__xludf.DUMMYFUNCTION("if($F656="""","""",1+AB656-count(filter($S656:$S888,$S656:$S888=$S656,$T656:$T888=$T656,$V656:$V888=$V656,$W656:$W888=$W656,$Q656:$Q888=$Q656)))"),"")</f>
        <v/>
      </c>
      <c r="AD656" s="18" t="str">
        <f>IFERROR(__xludf.DUMMYFUNCTION("if($F656="""","""",count(filter($S$2:$S888,$S$2:$S888=$S656,$T$2:$T888=$T656,$V$2:$V888=$V656,$W$2:$W888=$W656,$R$2:$R888=$R656)))"),"")</f>
        <v/>
      </c>
      <c r="AE656" s="18" t="str">
        <f>IFERROR(__xludf.DUMMYFUNCTION("if($F656="""","""",1+AD656-count(filter($S656:$S888,$S656:$S888=$S656,$T656:$T888=$T656,$V656:$V888=$V656,$W656:$W888=$W656,$R656:$R888=$R656)))"),"")</f>
        <v/>
      </c>
      <c r="AF656" s="18" t="str">
        <f t="shared" si="10"/>
        <v/>
      </c>
      <c r="AG656" s="18"/>
      <c r="AH656" s="18" t="str">
        <f t="shared" si="12"/>
        <v/>
      </c>
    </row>
    <row r="657">
      <c r="A657" s="29"/>
      <c r="B657" s="29"/>
      <c r="C657" s="29"/>
      <c r="D657" s="37"/>
      <c r="E657" s="29"/>
      <c r="F657" s="32"/>
      <c r="G657" s="32"/>
      <c r="H657" s="38"/>
      <c r="I657" s="32"/>
      <c r="J657" s="38"/>
      <c r="K657" s="32"/>
      <c r="L657" s="31"/>
      <c r="M657" s="38"/>
      <c r="N657" s="31"/>
      <c r="O657" s="18" t="str">
        <f t="shared" si="2"/>
        <v/>
      </c>
      <c r="P657" s="18" t="str">
        <f t="shared" si="3"/>
        <v/>
      </c>
      <c r="Q657" s="18" t="str">
        <f t="array" ref="Q657">if($F657="","",if($F657&lt;&gt;$F656,VLOOKUP($F657,{Index_Team!$A$2:$A$33,Index_Team!$D$2:$D$33},2,FALSE),Q656))</f>
        <v/>
      </c>
      <c r="R657" s="18" t="str">
        <f t="array" ref="R657">if($F657="","",if($F657&lt;&gt;$F656,VLOOKUP($F657,{Index_Team!$A$2:$A$33,Index_Team!$E$2:$E$33},2,FALSE),R656))</f>
        <v/>
      </c>
      <c r="S657" s="18" t="str">
        <f t="shared" ref="S657:T657" si="666">if($F657="","",if($F657&lt;&gt;$F656,0,V656))</f>
        <v/>
      </c>
      <c r="T657" s="18" t="str">
        <f t="shared" si="666"/>
        <v/>
      </c>
      <c r="U657" s="18" t="str">
        <f t="shared" si="5"/>
        <v/>
      </c>
      <c r="V657" s="18" t="str">
        <f t="shared" si="6"/>
        <v/>
      </c>
      <c r="W657" s="18" t="str">
        <f t="shared" si="7"/>
        <v/>
      </c>
      <c r="X657" s="18" t="str">
        <f t="shared" si="8"/>
        <v/>
      </c>
      <c r="Y657" s="18" t="str">
        <f t="shared" si="9"/>
        <v/>
      </c>
      <c r="Z657" s="18" t="str">
        <f>IFERROR(__xludf.DUMMYFUNCTION("if($F657="""","""",count(filter($S$2:$S888,$S$2:$S888=$S657,$T$2:$T888=$T657,$V$2:$V888=$V657,$W$2:$W888=$W657)))"),"")</f>
        <v/>
      </c>
      <c r="AA657" s="18" t="str">
        <f>IFERROR(__xludf.DUMMYFUNCTION("if($F657="""","""",1+Z657-count(filter($S657:$S888,$S657:$S888=$S657,$T657:$T888=$T657,$V657:$V888=$V657,$W657:$W888=$W657)))"),"")</f>
        <v/>
      </c>
      <c r="AB657" s="18" t="str">
        <f>IFERROR(__xludf.DUMMYFUNCTION("if($F657="""","""",count(filter($S$2:$S888,$S$2:$S888=$S657,$T$2:$T888=$T657,$V$2:$V888=$V657,$W$2:$W888=$W657,$Q$2:$Q888=$Q657)))"),"")</f>
        <v/>
      </c>
      <c r="AC657" s="18" t="str">
        <f>IFERROR(__xludf.DUMMYFUNCTION("if($F657="""","""",1+AB657-count(filter($S657:$S888,$S657:$S888=$S657,$T657:$T888=$T657,$V657:$V888=$V657,$W657:$W888=$W657,$Q657:$Q888=$Q657)))"),"")</f>
        <v/>
      </c>
      <c r="AD657" s="18" t="str">
        <f>IFERROR(__xludf.DUMMYFUNCTION("if($F657="""","""",count(filter($S$2:$S888,$S$2:$S888=$S657,$T$2:$T888=$T657,$V$2:$V888=$V657,$W$2:$W888=$W657,$R$2:$R888=$R657)))"),"")</f>
        <v/>
      </c>
      <c r="AE657" s="18" t="str">
        <f>IFERROR(__xludf.DUMMYFUNCTION("if($F657="""","""",1+AD657-count(filter($S657:$S888,$S657:$S888=$S657,$T657:$T888=$T657,$V657:$V888=$V657,$W657:$W888=$W657,$R657:$R888=$R657)))"),"")</f>
        <v/>
      </c>
      <c r="AF657" s="18" t="str">
        <f t="shared" si="10"/>
        <v/>
      </c>
      <c r="AG657" s="18"/>
      <c r="AH657" s="18" t="str">
        <f t="shared" si="12"/>
        <v/>
      </c>
    </row>
    <row r="658">
      <c r="A658" s="29"/>
      <c r="B658" s="29"/>
      <c r="C658" s="29"/>
      <c r="D658" s="37"/>
      <c r="E658" s="29"/>
      <c r="F658" s="32"/>
      <c r="G658" s="32"/>
      <c r="H658" s="38"/>
      <c r="I658" s="32"/>
      <c r="J658" s="38"/>
      <c r="K658" s="32"/>
      <c r="L658" s="31"/>
      <c r="M658" s="38"/>
      <c r="N658" s="31"/>
      <c r="O658" s="18" t="str">
        <f t="shared" si="2"/>
        <v/>
      </c>
      <c r="P658" s="18" t="str">
        <f t="shared" si="3"/>
        <v/>
      </c>
      <c r="Q658" s="18" t="str">
        <f t="array" ref="Q658">if($F658="","",if($F658&lt;&gt;$F657,VLOOKUP($F658,{Index_Team!$A$2:$A$33,Index_Team!$D$2:$D$33},2,FALSE),Q657))</f>
        <v/>
      </c>
      <c r="R658" s="18" t="str">
        <f t="array" ref="R658">if($F658="","",if($F658&lt;&gt;$F657,VLOOKUP($F658,{Index_Team!$A$2:$A$33,Index_Team!$E$2:$E$33},2,FALSE),R657))</f>
        <v/>
      </c>
      <c r="S658" s="18" t="str">
        <f t="shared" ref="S658:T658" si="667">if($F658="","",if($F658&lt;&gt;$F657,0,V657))</f>
        <v/>
      </c>
      <c r="T658" s="18" t="str">
        <f t="shared" si="667"/>
        <v/>
      </c>
      <c r="U658" s="18" t="str">
        <f t="shared" si="5"/>
        <v/>
      </c>
      <c r="V658" s="18" t="str">
        <f t="shared" si="6"/>
        <v/>
      </c>
      <c r="W658" s="18" t="str">
        <f t="shared" si="7"/>
        <v/>
      </c>
      <c r="X658" s="18" t="str">
        <f t="shared" si="8"/>
        <v/>
      </c>
      <c r="Y658" s="18" t="str">
        <f t="shared" si="9"/>
        <v/>
      </c>
      <c r="Z658" s="18" t="str">
        <f>IFERROR(__xludf.DUMMYFUNCTION("if($F658="""","""",count(filter($S$2:$S888,$S$2:$S888=$S658,$T$2:$T888=$T658,$V$2:$V888=$V658,$W$2:$W888=$W658)))"),"")</f>
        <v/>
      </c>
      <c r="AA658" s="18" t="str">
        <f>IFERROR(__xludf.DUMMYFUNCTION("if($F658="""","""",1+Z658-count(filter($S658:$S888,$S658:$S888=$S658,$T658:$T888=$T658,$V658:$V888=$V658,$W658:$W888=$W658)))"),"")</f>
        <v/>
      </c>
      <c r="AB658" s="18" t="str">
        <f>IFERROR(__xludf.DUMMYFUNCTION("if($F658="""","""",count(filter($S$2:$S888,$S$2:$S888=$S658,$T$2:$T888=$T658,$V$2:$V888=$V658,$W$2:$W888=$W658,$Q$2:$Q888=$Q658)))"),"")</f>
        <v/>
      </c>
      <c r="AC658" s="18" t="str">
        <f>IFERROR(__xludf.DUMMYFUNCTION("if($F658="""","""",1+AB658-count(filter($S658:$S888,$S658:$S888=$S658,$T658:$T888=$T658,$V658:$V888=$V658,$W658:$W888=$W658,$Q658:$Q888=$Q658)))"),"")</f>
        <v/>
      </c>
      <c r="AD658" s="18" t="str">
        <f>IFERROR(__xludf.DUMMYFUNCTION("if($F658="""","""",count(filter($S$2:$S888,$S$2:$S888=$S658,$T$2:$T888=$T658,$V$2:$V888=$V658,$W$2:$W888=$W658,$R$2:$R888=$R658)))"),"")</f>
        <v/>
      </c>
      <c r="AE658" s="18" t="str">
        <f>IFERROR(__xludf.DUMMYFUNCTION("if($F658="""","""",1+AD658-count(filter($S658:$S888,$S658:$S888=$S658,$T658:$T888=$T658,$V658:$V888=$V658,$W658:$W888=$W658,$R658:$R888=$R658)))"),"")</f>
        <v/>
      </c>
      <c r="AF658" s="18" t="str">
        <f t="shared" si="10"/>
        <v/>
      </c>
      <c r="AG658" s="18"/>
      <c r="AH658" s="18" t="str">
        <f t="shared" si="12"/>
        <v/>
      </c>
    </row>
    <row r="659">
      <c r="A659" s="29"/>
      <c r="B659" s="29"/>
      <c r="C659" s="29"/>
      <c r="D659" s="37"/>
      <c r="E659" s="29"/>
      <c r="F659" s="32"/>
      <c r="G659" s="32"/>
      <c r="H659" s="38"/>
      <c r="I659" s="32"/>
      <c r="J659" s="38"/>
      <c r="K659" s="32"/>
      <c r="L659" s="31"/>
      <c r="M659" s="38"/>
      <c r="N659" s="31"/>
      <c r="O659" s="18" t="str">
        <f t="shared" si="2"/>
        <v/>
      </c>
      <c r="P659" s="18" t="str">
        <f t="shared" si="3"/>
        <v/>
      </c>
      <c r="Q659" s="18" t="str">
        <f t="array" ref="Q659">if($F659="","",if($F659&lt;&gt;$F658,VLOOKUP($F659,{Index_Team!$A$2:$A$33,Index_Team!$D$2:$D$33},2,FALSE),Q658))</f>
        <v/>
      </c>
      <c r="R659" s="18" t="str">
        <f t="array" ref="R659">if($F659="","",if($F659&lt;&gt;$F658,VLOOKUP($F659,{Index_Team!$A$2:$A$33,Index_Team!$E$2:$E$33},2,FALSE),R658))</f>
        <v/>
      </c>
      <c r="S659" s="18" t="str">
        <f t="shared" ref="S659:T659" si="668">if($F659="","",if($F659&lt;&gt;$F658,0,V658))</f>
        <v/>
      </c>
      <c r="T659" s="18" t="str">
        <f t="shared" si="668"/>
        <v/>
      </c>
      <c r="U659" s="18" t="str">
        <f t="shared" si="5"/>
        <v/>
      </c>
      <c r="V659" s="18" t="str">
        <f t="shared" si="6"/>
        <v/>
      </c>
      <c r="W659" s="18" t="str">
        <f t="shared" si="7"/>
        <v/>
      </c>
      <c r="X659" s="18" t="str">
        <f t="shared" si="8"/>
        <v/>
      </c>
      <c r="Y659" s="18" t="str">
        <f t="shared" si="9"/>
        <v/>
      </c>
      <c r="Z659" s="18" t="str">
        <f>IFERROR(__xludf.DUMMYFUNCTION("if($F659="""","""",count(filter($S$2:$S888,$S$2:$S888=$S659,$T$2:$T888=$T659,$V$2:$V888=$V659,$W$2:$W888=$W659)))"),"")</f>
        <v/>
      </c>
      <c r="AA659" s="18" t="str">
        <f>IFERROR(__xludf.DUMMYFUNCTION("if($F659="""","""",1+Z659-count(filter($S659:$S888,$S659:$S888=$S659,$T659:$T888=$T659,$V659:$V888=$V659,$W659:$W888=$W659)))"),"")</f>
        <v/>
      </c>
      <c r="AB659" s="18" t="str">
        <f>IFERROR(__xludf.DUMMYFUNCTION("if($F659="""","""",count(filter($S$2:$S888,$S$2:$S888=$S659,$T$2:$T888=$T659,$V$2:$V888=$V659,$W$2:$W888=$W659,$Q$2:$Q888=$Q659)))"),"")</f>
        <v/>
      </c>
      <c r="AC659" s="18" t="str">
        <f>IFERROR(__xludf.DUMMYFUNCTION("if($F659="""","""",1+AB659-count(filter($S659:$S888,$S659:$S888=$S659,$T659:$T888=$T659,$V659:$V888=$V659,$W659:$W888=$W659,$Q659:$Q888=$Q659)))"),"")</f>
        <v/>
      </c>
      <c r="AD659" s="18" t="str">
        <f>IFERROR(__xludf.DUMMYFUNCTION("if($F659="""","""",count(filter($S$2:$S888,$S$2:$S888=$S659,$T$2:$T888=$T659,$V$2:$V888=$V659,$W$2:$W888=$W659,$R$2:$R888=$R659)))"),"")</f>
        <v/>
      </c>
      <c r="AE659" s="18" t="str">
        <f>IFERROR(__xludf.DUMMYFUNCTION("if($F659="""","""",1+AD659-count(filter($S659:$S888,$S659:$S888=$S659,$T659:$T888=$T659,$V659:$V888=$V659,$W659:$W888=$W659,$R659:$R888=$R659)))"),"")</f>
        <v/>
      </c>
      <c r="AF659" s="18" t="str">
        <f t="shared" si="10"/>
        <v/>
      </c>
      <c r="AG659" s="18"/>
      <c r="AH659" s="18" t="str">
        <f t="shared" si="12"/>
        <v/>
      </c>
    </row>
    <row r="660">
      <c r="A660" s="29"/>
      <c r="B660" s="29"/>
      <c r="C660" s="29"/>
      <c r="D660" s="37"/>
      <c r="E660" s="29"/>
      <c r="F660" s="32"/>
      <c r="G660" s="32"/>
      <c r="H660" s="38"/>
      <c r="I660" s="32"/>
      <c r="J660" s="38"/>
      <c r="K660" s="32"/>
      <c r="L660" s="31"/>
      <c r="M660" s="38"/>
      <c r="N660" s="31"/>
      <c r="O660" s="18" t="str">
        <f t="shared" si="2"/>
        <v/>
      </c>
      <c r="P660" s="18" t="str">
        <f t="shared" si="3"/>
        <v/>
      </c>
      <c r="Q660" s="18" t="str">
        <f t="array" ref="Q660">if($F660="","",if($F660&lt;&gt;$F659,VLOOKUP($F660,{Index_Team!$A$2:$A$33,Index_Team!$D$2:$D$33},2,FALSE),Q659))</f>
        <v/>
      </c>
      <c r="R660" s="18" t="str">
        <f t="array" ref="R660">if($F660="","",if($F660&lt;&gt;$F659,VLOOKUP($F660,{Index_Team!$A$2:$A$33,Index_Team!$E$2:$E$33},2,FALSE),R659))</f>
        <v/>
      </c>
      <c r="S660" s="18" t="str">
        <f t="shared" ref="S660:T660" si="669">if($F660="","",if($F660&lt;&gt;$F659,0,V659))</f>
        <v/>
      </c>
      <c r="T660" s="18" t="str">
        <f t="shared" si="669"/>
        <v/>
      </c>
      <c r="U660" s="18" t="str">
        <f t="shared" si="5"/>
        <v/>
      </c>
      <c r="V660" s="18" t="str">
        <f t="shared" si="6"/>
        <v/>
      </c>
      <c r="W660" s="18" t="str">
        <f t="shared" si="7"/>
        <v/>
      </c>
      <c r="X660" s="18" t="str">
        <f t="shared" si="8"/>
        <v/>
      </c>
      <c r="Y660" s="18" t="str">
        <f t="shared" si="9"/>
        <v/>
      </c>
      <c r="Z660" s="18" t="str">
        <f>IFERROR(__xludf.DUMMYFUNCTION("if($F660="""","""",count(filter($S$2:$S888,$S$2:$S888=$S660,$T$2:$T888=$T660,$V$2:$V888=$V660,$W$2:$W888=$W660)))"),"")</f>
        <v/>
      </c>
      <c r="AA660" s="18" t="str">
        <f>IFERROR(__xludf.DUMMYFUNCTION("if($F660="""","""",1+Z660-count(filter($S660:$S888,$S660:$S888=$S660,$T660:$T888=$T660,$V660:$V888=$V660,$W660:$W888=$W660)))"),"")</f>
        <v/>
      </c>
      <c r="AB660" s="18" t="str">
        <f>IFERROR(__xludf.DUMMYFUNCTION("if($F660="""","""",count(filter($S$2:$S888,$S$2:$S888=$S660,$T$2:$T888=$T660,$V$2:$V888=$V660,$W$2:$W888=$W660,$Q$2:$Q888=$Q660)))"),"")</f>
        <v/>
      </c>
      <c r="AC660" s="18" t="str">
        <f>IFERROR(__xludf.DUMMYFUNCTION("if($F660="""","""",1+AB660-count(filter($S660:$S888,$S660:$S888=$S660,$T660:$T888=$T660,$V660:$V888=$V660,$W660:$W888=$W660,$Q660:$Q888=$Q660)))"),"")</f>
        <v/>
      </c>
      <c r="AD660" s="18" t="str">
        <f>IFERROR(__xludf.DUMMYFUNCTION("if($F660="""","""",count(filter($S$2:$S888,$S$2:$S888=$S660,$T$2:$T888=$T660,$V$2:$V888=$V660,$W$2:$W888=$W660,$R$2:$R888=$R660)))"),"")</f>
        <v/>
      </c>
      <c r="AE660" s="18" t="str">
        <f>IFERROR(__xludf.DUMMYFUNCTION("if($F660="""","""",1+AD660-count(filter($S660:$S888,$S660:$S888=$S660,$T660:$T888=$T660,$V660:$V888=$V660,$W660:$W888=$W660,$R660:$R888=$R660)))"),"")</f>
        <v/>
      </c>
      <c r="AF660" s="18" t="str">
        <f t="shared" si="10"/>
        <v/>
      </c>
      <c r="AG660" s="18"/>
      <c r="AH660" s="18" t="str">
        <f t="shared" si="12"/>
        <v/>
      </c>
    </row>
    <row r="661">
      <c r="A661" s="29"/>
      <c r="B661" s="29"/>
      <c r="C661" s="29"/>
      <c r="D661" s="37"/>
      <c r="E661" s="29"/>
      <c r="F661" s="32"/>
      <c r="G661" s="32"/>
      <c r="H661" s="38"/>
      <c r="I661" s="32"/>
      <c r="J661" s="38"/>
      <c r="K661" s="32"/>
      <c r="L661" s="31"/>
      <c r="M661" s="38"/>
      <c r="N661" s="31"/>
      <c r="O661" s="18" t="str">
        <f t="shared" si="2"/>
        <v/>
      </c>
      <c r="P661" s="18" t="str">
        <f t="shared" si="3"/>
        <v/>
      </c>
      <c r="Q661" s="18" t="str">
        <f t="array" ref="Q661">if($F661="","",if($F661&lt;&gt;$F660,VLOOKUP($F661,{Index_Team!$A$2:$A$33,Index_Team!$D$2:$D$33},2,FALSE),Q660))</f>
        <v/>
      </c>
      <c r="R661" s="18" t="str">
        <f t="array" ref="R661">if($F661="","",if($F661&lt;&gt;$F660,VLOOKUP($F661,{Index_Team!$A$2:$A$33,Index_Team!$E$2:$E$33},2,FALSE),R660))</f>
        <v/>
      </c>
      <c r="S661" s="18" t="str">
        <f t="shared" ref="S661:T661" si="670">if($F661="","",if($F661&lt;&gt;$F660,0,V660))</f>
        <v/>
      </c>
      <c r="T661" s="18" t="str">
        <f t="shared" si="670"/>
        <v/>
      </c>
      <c r="U661" s="18" t="str">
        <f t="shared" si="5"/>
        <v/>
      </c>
      <c r="V661" s="18" t="str">
        <f t="shared" si="6"/>
        <v/>
      </c>
      <c r="W661" s="18" t="str">
        <f t="shared" si="7"/>
        <v/>
      </c>
      <c r="X661" s="18" t="str">
        <f t="shared" si="8"/>
        <v/>
      </c>
      <c r="Y661" s="18" t="str">
        <f t="shared" si="9"/>
        <v/>
      </c>
      <c r="Z661" s="18" t="str">
        <f>IFERROR(__xludf.DUMMYFUNCTION("if($F661="""","""",count(filter($S$2:$S888,$S$2:$S888=$S661,$T$2:$T888=$T661,$V$2:$V888=$V661,$W$2:$W888=$W661)))"),"")</f>
        <v/>
      </c>
      <c r="AA661" s="18" t="str">
        <f>IFERROR(__xludf.DUMMYFUNCTION("if($F661="""","""",1+Z661-count(filter($S661:$S888,$S661:$S888=$S661,$T661:$T888=$T661,$V661:$V888=$V661,$W661:$W888=$W661)))"),"")</f>
        <v/>
      </c>
      <c r="AB661" s="18" t="str">
        <f>IFERROR(__xludf.DUMMYFUNCTION("if($F661="""","""",count(filter($S$2:$S888,$S$2:$S888=$S661,$T$2:$T888=$T661,$V$2:$V888=$V661,$W$2:$W888=$W661,$Q$2:$Q888=$Q661)))"),"")</f>
        <v/>
      </c>
      <c r="AC661" s="18" t="str">
        <f>IFERROR(__xludf.DUMMYFUNCTION("if($F661="""","""",1+AB661-count(filter($S661:$S888,$S661:$S888=$S661,$T661:$T888=$T661,$V661:$V888=$V661,$W661:$W888=$W661,$Q661:$Q888=$Q661)))"),"")</f>
        <v/>
      </c>
      <c r="AD661" s="18" t="str">
        <f>IFERROR(__xludf.DUMMYFUNCTION("if($F661="""","""",count(filter($S$2:$S888,$S$2:$S888=$S661,$T$2:$T888=$T661,$V$2:$V888=$V661,$W$2:$W888=$W661,$R$2:$R888=$R661)))"),"")</f>
        <v/>
      </c>
      <c r="AE661" s="18" t="str">
        <f>IFERROR(__xludf.DUMMYFUNCTION("if($F661="""","""",1+AD661-count(filter($S661:$S888,$S661:$S888=$S661,$T661:$T888=$T661,$V661:$V888=$V661,$W661:$W888=$W661,$R661:$R888=$R661)))"),"")</f>
        <v/>
      </c>
      <c r="AF661" s="18" t="str">
        <f t="shared" si="10"/>
        <v/>
      </c>
      <c r="AG661" s="18"/>
      <c r="AH661" s="18" t="str">
        <f t="shared" si="12"/>
        <v/>
      </c>
    </row>
    <row r="662">
      <c r="A662" s="29"/>
      <c r="B662" s="29"/>
      <c r="C662" s="29"/>
      <c r="D662" s="37"/>
      <c r="E662" s="29"/>
      <c r="F662" s="32"/>
      <c r="G662" s="32"/>
      <c r="H662" s="38"/>
      <c r="I662" s="32"/>
      <c r="J662" s="38"/>
      <c r="K662" s="32"/>
      <c r="L662" s="31"/>
      <c r="M662" s="38"/>
      <c r="N662" s="31"/>
      <c r="O662" s="18" t="str">
        <f t="shared" si="2"/>
        <v/>
      </c>
      <c r="P662" s="18" t="str">
        <f t="shared" si="3"/>
        <v/>
      </c>
      <c r="Q662" s="18" t="str">
        <f t="array" ref="Q662">if($F662="","",if($F662&lt;&gt;$F661,VLOOKUP($F662,{Index_Team!$A$2:$A$33,Index_Team!$D$2:$D$33},2,FALSE),Q661))</f>
        <v/>
      </c>
      <c r="R662" s="18" t="str">
        <f t="array" ref="R662">if($F662="","",if($F662&lt;&gt;$F661,VLOOKUP($F662,{Index_Team!$A$2:$A$33,Index_Team!$E$2:$E$33},2,FALSE),R661))</f>
        <v/>
      </c>
      <c r="S662" s="18" t="str">
        <f t="shared" ref="S662:T662" si="671">if($F662="","",if($F662&lt;&gt;$F661,0,V661))</f>
        <v/>
      </c>
      <c r="T662" s="18" t="str">
        <f t="shared" si="671"/>
        <v/>
      </c>
      <c r="U662" s="18" t="str">
        <f t="shared" si="5"/>
        <v/>
      </c>
      <c r="V662" s="18" t="str">
        <f t="shared" si="6"/>
        <v/>
      </c>
      <c r="W662" s="18" t="str">
        <f t="shared" si="7"/>
        <v/>
      </c>
      <c r="X662" s="18" t="str">
        <f t="shared" si="8"/>
        <v/>
      </c>
      <c r="Y662" s="18" t="str">
        <f t="shared" si="9"/>
        <v/>
      </c>
      <c r="Z662" s="18" t="str">
        <f>IFERROR(__xludf.DUMMYFUNCTION("if($F662="""","""",count(filter($S$2:$S888,$S$2:$S888=$S662,$T$2:$T888=$T662,$V$2:$V888=$V662,$W$2:$W888=$W662)))"),"")</f>
        <v/>
      </c>
      <c r="AA662" s="18" t="str">
        <f>IFERROR(__xludf.DUMMYFUNCTION("if($F662="""","""",1+Z662-count(filter($S662:$S888,$S662:$S888=$S662,$T662:$T888=$T662,$V662:$V888=$V662,$W662:$W888=$W662)))"),"")</f>
        <v/>
      </c>
      <c r="AB662" s="18" t="str">
        <f>IFERROR(__xludf.DUMMYFUNCTION("if($F662="""","""",count(filter($S$2:$S888,$S$2:$S888=$S662,$T$2:$T888=$T662,$V$2:$V888=$V662,$W$2:$W888=$W662,$Q$2:$Q888=$Q662)))"),"")</f>
        <v/>
      </c>
      <c r="AC662" s="18" t="str">
        <f>IFERROR(__xludf.DUMMYFUNCTION("if($F662="""","""",1+AB662-count(filter($S662:$S888,$S662:$S888=$S662,$T662:$T888=$T662,$V662:$V888=$V662,$W662:$W888=$W662,$Q662:$Q888=$Q662)))"),"")</f>
        <v/>
      </c>
      <c r="AD662" s="18" t="str">
        <f>IFERROR(__xludf.DUMMYFUNCTION("if($F662="""","""",count(filter($S$2:$S888,$S$2:$S888=$S662,$T$2:$T888=$T662,$V$2:$V888=$V662,$W$2:$W888=$W662,$R$2:$R888=$R662)))"),"")</f>
        <v/>
      </c>
      <c r="AE662" s="18" t="str">
        <f>IFERROR(__xludf.DUMMYFUNCTION("if($F662="""","""",1+AD662-count(filter($S662:$S888,$S662:$S888=$S662,$T662:$T888=$T662,$V662:$V888=$V662,$W662:$W888=$W662,$R662:$R888=$R662)))"),"")</f>
        <v/>
      </c>
      <c r="AF662" s="18" t="str">
        <f t="shared" si="10"/>
        <v/>
      </c>
      <c r="AG662" s="18"/>
      <c r="AH662" s="18" t="str">
        <f t="shared" si="12"/>
        <v/>
      </c>
    </row>
    <row r="663">
      <c r="A663" s="29"/>
      <c r="B663" s="29"/>
      <c r="C663" s="29"/>
      <c r="D663" s="37"/>
      <c r="E663" s="29"/>
      <c r="F663" s="32"/>
      <c r="G663" s="32"/>
      <c r="H663" s="38"/>
      <c r="I663" s="32"/>
      <c r="J663" s="38"/>
      <c r="K663" s="32"/>
      <c r="L663" s="31"/>
      <c r="M663" s="38"/>
      <c r="N663" s="31"/>
      <c r="O663" s="18" t="str">
        <f t="shared" si="2"/>
        <v/>
      </c>
      <c r="P663" s="18" t="str">
        <f t="shared" si="3"/>
        <v/>
      </c>
      <c r="Q663" s="18" t="str">
        <f t="array" ref="Q663">if($F663="","",if($F663&lt;&gt;$F662,VLOOKUP($F663,{Index_Team!$A$2:$A$33,Index_Team!$D$2:$D$33},2,FALSE),Q662))</f>
        <v/>
      </c>
      <c r="R663" s="18" t="str">
        <f t="array" ref="R663">if($F663="","",if($F663&lt;&gt;$F662,VLOOKUP($F663,{Index_Team!$A$2:$A$33,Index_Team!$E$2:$E$33},2,FALSE),R662))</f>
        <v/>
      </c>
      <c r="S663" s="18" t="str">
        <f t="shared" ref="S663:T663" si="672">if($F663="","",if($F663&lt;&gt;$F662,0,V662))</f>
        <v/>
      </c>
      <c r="T663" s="18" t="str">
        <f t="shared" si="672"/>
        <v/>
      </c>
      <c r="U663" s="18" t="str">
        <f t="shared" si="5"/>
        <v/>
      </c>
      <c r="V663" s="18" t="str">
        <f t="shared" si="6"/>
        <v/>
      </c>
      <c r="W663" s="18" t="str">
        <f t="shared" si="7"/>
        <v/>
      </c>
      <c r="X663" s="18" t="str">
        <f t="shared" si="8"/>
        <v/>
      </c>
      <c r="Y663" s="18" t="str">
        <f t="shared" si="9"/>
        <v/>
      </c>
      <c r="Z663" s="18" t="str">
        <f>IFERROR(__xludf.DUMMYFUNCTION("if($F663="""","""",count(filter($S$2:$S888,$S$2:$S888=$S663,$T$2:$T888=$T663,$V$2:$V888=$V663,$W$2:$W888=$W663)))"),"")</f>
        <v/>
      </c>
      <c r="AA663" s="18" t="str">
        <f>IFERROR(__xludf.DUMMYFUNCTION("if($F663="""","""",1+Z663-count(filter($S663:$S888,$S663:$S888=$S663,$T663:$T888=$T663,$V663:$V888=$V663,$W663:$W888=$W663)))"),"")</f>
        <v/>
      </c>
      <c r="AB663" s="18" t="str">
        <f>IFERROR(__xludf.DUMMYFUNCTION("if($F663="""","""",count(filter($S$2:$S888,$S$2:$S888=$S663,$T$2:$T888=$T663,$V$2:$V888=$V663,$W$2:$W888=$W663,$Q$2:$Q888=$Q663)))"),"")</f>
        <v/>
      </c>
      <c r="AC663" s="18" t="str">
        <f>IFERROR(__xludf.DUMMYFUNCTION("if($F663="""","""",1+AB663-count(filter($S663:$S888,$S663:$S888=$S663,$T663:$T888=$T663,$V663:$V888=$V663,$W663:$W888=$W663,$Q663:$Q888=$Q663)))"),"")</f>
        <v/>
      </c>
      <c r="AD663" s="18" t="str">
        <f>IFERROR(__xludf.DUMMYFUNCTION("if($F663="""","""",count(filter($S$2:$S888,$S$2:$S888=$S663,$T$2:$T888=$T663,$V$2:$V888=$V663,$W$2:$W888=$W663,$R$2:$R888=$R663)))"),"")</f>
        <v/>
      </c>
      <c r="AE663" s="18" t="str">
        <f>IFERROR(__xludf.DUMMYFUNCTION("if($F663="""","""",1+AD663-count(filter($S663:$S888,$S663:$S888=$S663,$T663:$T888=$T663,$V663:$V888=$V663,$W663:$W888=$W663,$R663:$R888=$R663)))"),"")</f>
        <v/>
      </c>
      <c r="AF663" s="18" t="str">
        <f t="shared" si="10"/>
        <v/>
      </c>
      <c r="AG663" s="18"/>
      <c r="AH663" s="18" t="str">
        <f t="shared" si="12"/>
        <v/>
      </c>
    </row>
    <row r="664">
      <c r="A664" s="29"/>
      <c r="B664" s="29"/>
      <c r="C664" s="29"/>
      <c r="D664" s="37"/>
      <c r="E664" s="29"/>
      <c r="F664" s="32"/>
      <c r="G664" s="32"/>
      <c r="H664" s="38"/>
      <c r="I664" s="32"/>
      <c r="J664" s="38"/>
      <c r="K664" s="32"/>
      <c r="L664" s="31"/>
      <c r="M664" s="38"/>
      <c r="N664" s="31"/>
      <c r="O664" s="18" t="str">
        <f t="shared" si="2"/>
        <v/>
      </c>
      <c r="P664" s="18" t="str">
        <f t="shared" si="3"/>
        <v/>
      </c>
      <c r="Q664" s="18" t="str">
        <f t="array" ref="Q664">if($F664="","",if($F664&lt;&gt;$F663,VLOOKUP($F664,{Index_Team!$A$2:$A$33,Index_Team!$D$2:$D$33},2,FALSE),Q663))</f>
        <v/>
      </c>
      <c r="R664" s="18" t="str">
        <f t="array" ref="R664">if($F664="","",if($F664&lt;&gt;$F663,VLOOKUP($F664,{Index_Team!$A$2:$A$33,Index_Team!$E$2:$E$33},2,FALSE),R663))</f>
        <v/>
      </c>
      <c r="S664" s="18" t="str">
        <f t="shared" ref="S664:T664" si="673">if($F664="","",if($F664&lt;&gt;$F663,0,V663))</f>
        <v/>
      </c>
      <c r="T664" s="18" t="str">
        <f t="shared" si="673"/>
        <v/>
      </c>
      <c r="U664" s="18" t="str">
        <f t="shared" si="5"/>
        <v/>
      </c>
      <c r="V664" s="18" t="str">
        <f t="shared" si="6"/>
        <v/>
      </c>
      <c r="W664" s="18" t="str">
        <f t="shared" si="7"/>
        <v/>
      </c>
      <c r="X664" s="18" t="str">
        <f t="shared" si="8"/>
        <v/>
      </c>
      <c r="Y664" s="18" t="str">
        <f t="shared" si="9"/>
        <v/>
      </c>
      <c r="Z664" s="18" t="str">
        <f>IFERROR(__xludf.DUMMYFUNCTION("if($F664="""","""",count(filter($S$2:$S888,$S$2:$S888=$S664,$T$2:$T888=$T664,$V$2:$V888=$V664,$W$2:$W888=$W664)))"),"")</f>
        <v/>
      </c>
      <c r="AA664" s="18" t="str">
        <f>IFERROR(__xludf.DUMMYFUNCTION("if($F664="""","""",1+Z664-count(filter($S664:$S888,$S664:$S888=$S664,$T664:$T888=$T664,$V664:$V888=$V664,$W664:$W888=$W664)))"),"")</f>
        <v/>
      </c>
      <c r="AB664" s="18" t="str">
        <f>IFERROR(__xludf.DUMMYFUNCTION("if($F664="""","""",count(filter($S$2:$S888,$S$2:$S888=$S664,$T$2:$T888=$T664,$V$2:$V888=$V664,$W$2:$W888=$W664,$Q$2:$Q888=$Q664)))"),"")</f>
        <v/>
      </c>
      <c r="AC664" s="18" t="str">
        <f>IFERROR(__xludf.DUMMYFUNCTION("if($F664="""","""",1+AB664-count(filter($S664:$S888,$S664:$S888=$S664,$T664:$T888=$T664,$V664:$V888=$V664,$W664:$W888=$W664,$Q664:$Q888=$Q664)))"),"")</f>
        <v/>
      </c>
      <c r="AD664" s="18" t="str">
        <f>IFERROR(__xludf.DUMMYFUNCTION("if($F664="""","""",count(filter($S$2:$S888,$S$2:$S888=$S664,$T$2:$T888=$T664,$V$2:$V888=$V664,$W$2:$W888=$W664,$R$2:$R888=$R664)))"),"")</f>
        <v/>
      </c>
      <c r="AE664" s="18" t="str">
        <f>IFERROR(__xludf.DUMMYFUNCTION("if($F664="""","""",1+AD664-count(filter($S664:$S888,$S664:$S888=$S664,$T664:$T888=$T664,$V664:$V888=$V664,$W664:$W888=$W664,$R664:$R888=$R664)))"),"")</f>
        <v/>
      </c>
      <c r="AF664" s="18" t="str">
        <f t="shared" si="10"/>
        <v/>
      </c>
      <c r="AG664" s="18"/>
      <c r="AH664" s="18" t="str">
        <f t="shared" si="12"/>
        <v/>
      </c>
    </row>
    <row r="665">
      <c r="A665" s="29"/>
      <c r="B665" s="29"/>
      <c r="C665" s="29"/>
      <c r="D665" s="37"/>
      <c r="E665" s="29"/>
      <c r="F665" s="32"/>
      <c r="G665" s="32"/>
      <c r="H665" s="38"/>
      <c r="I665" s="32"/>
      <c r="J665" s="38"/>
      <c r="K665" s="32"/>
      <c r="L665" s="31"/>
      <c r="M665" s="38"/>
      <c r="N665" s="31"/>
      <c r="O665" s="18" t="str">
        <f t="shared" si="2"/>
        <v/>
      </c>
      <c r="P665" s="18" t="str">
        <f t="shared" si="3"/>
        <v/>
      </c>
      <c r="Q665" s="18" t="str">
        <f t="array" ref="Q665">if($F665="","",if($F665&lt;&gt;$F664,VLOOKUP($F665,{Index_Team!$A$2:$A$33,Index_Team!$D$2:$D$33},2,FALSE),Q664))</f>
        <v/>
      </c>
      <c r="R665" s="18" t="str">
        <f t="array" ref="R665">if($F665="","",if($F665&lt;&gt;$F664,VLOOKUP($F665,{Index_Team!$A$2:$A$33,Index_Team!$E$2:$E$33},2,FALSE),R664))</f>
        <v/>
      </c>
      <c r="S665" s="18" t="str">
        <f t="shared" ref="S665:T665" si="674">if($F665="","",if($F665&lt;&gt;$F664,0,V664))</f>
        <v/>
      </c>
      <c r="T665" s="18" t="str">
        <f t="shared" si="674"/>
        <v/>
      </c>
      <c r="U665" s="18" t="str">
        <f t="shared" si="5"/>
        <v/>
      </c>
      <c r="V665" s="18" t="str">
        <f t="shared" si="6"/>
        <v/>
      </c>
      <c r="W665" s="18" t="str">
        <f t="shared" si="7"/>
        <v/>
      </c>
      <c r="X665" s="18" t="str">
        <f t="shared" si="8"/>
        <v/>
      </c>
      <c r="Y665" s="18" t="str">
        <f t="shared" si="9"/>
        <v/>
      </c>
      <c r="Z665" s="18" t="str">
        <f>IFERROR(__xludf.DUMMYFUNCTION("if($F665="""","""",count(filter($S$2:$S888,$S$2:$S888=$S665,$T$2:$T888=$T665,$V$2:$V888=$V665,$W$2:$W888=$W665)))"),"")</f>
        <v/>
      </c>
      <c r="AA665" s="18" t="str">
        <f>IFERROR(__xludf.DUMMYFUNCTION("if($F665="""","""",1+Z665-count(filter($S665:$S888,$S665:$S888=$S665,$T665:$T888=$T665,$V665:$V888=$V665,$W665:$W888=$W665)))"),"")</f>
        <v/>
      </c>
      <c r="AB665" s="18" t="str">
        <f>IFERROR(__xludf.DUMMYFUNCTION("if($F665="""","""",count(filter($S$2:$S888,$S$2:$S888=$S665,$T$2:$T888=$T665,$V$2:$V888=$V665,$W$2:$W888=$W665,$Q$2:$Q888=$Q665)))"),"")</f>
        <v/>
      </c>
      <c r="AC665" s="18" t="str">
        <f>IFERROR(__xludf.DUMMYFUNCTION("if($F665="""","""",1+AB665-count(filter($S665:$S888,$S665:$S888=$S665,$T665:$T888=$T665,$V665:$V888=$V665,$W665:$W888=$W665,$Q665:$Q888=$Q665)))"),"")</f>
        <v/>
      </c>
      <c r="AD665" s="18" t="str">
        <f>IFERROR(__xludf.DUMMYFUNCTION("if($F665="""","""",count(filter($S$2:$S888,$S$2:$S888=$S665,$T$2:$T888=$T665,$V$2:$V888=$V665,$W$2:$W888=$W665,$R$2:$R888=$R665)))"),"")</f>
        <v/>
      </c>
      <c r="AE665" s="18" t="str">
        <f>IFERROR(__xludf.DUMMYFUNCTION("if($F665="""","""",1+AD665-count(filter($S665:$S888,$S665:$S888=$S665,$T665:$T888=$T665,$V665:$V888=$V665,$W665:$W888=$W665,$R665:$R888=$R665)))"),"")</f>
        <v/>
      </c>
      <c r="AF665" s="18" t="str">
        <f t="shared" si="10"/>
        <v/>
      </c>
      <c r="AG665" s="18"/>
      <c r="AH665" s="18" t="str">
        <f t="shared" si="12"/>
        <v/>
      </c>
    </row>
    <row r="666">
      <c r="A666" s="29"/>
      <c r="B666" s="29"/>
      <c r="C666" s="29"/>
      <c r="D666" s="37"/>
      <c r="E666" s="29"/>
      <c r="F666" s="32"/>
      <c r="G666" s="32"/>
      <c r="H666" s="38"/>
      <c r="I666" s="32"/>
      <c r="J666" s="38"/>
      <c r="K666" s="32"/>
      <c r="L666" s="31"/>
      <c r="M666" s="38"/>
      <c r="N666" s="31"/>
      <c r="O666" s="18" t="str">
        <f t="shared" si="2"/>
        <v/>
      </c>
      <c r="P666" s="18" t="str">
        <f t="shared" si="3"/>
        <v/>
      </c>
      <c r="Q666" s="18" t="str">
        <f t="array" ref="Q666">if($F666="","",if($F666&lt;&gt;$F665,VLOOKUP($F666,{Index_Team!$A$2:$A$33,Index_Team!$D$2:$D$33},2,FALSE),Q665))</f>
        <v/>
      </c>
      <c r="R666" s="18" t="str">
        <f t="array" ref="R666">if($F666="","",if($F666&lt;&gt;$F665,VLOOKUP($F666,{Index_Team!$A$2:$A$33,Index_Team!$E$2:$E$33},2,FALSE),R665))</f>
        <v/>
      </c>
      <c r="S666" s="18" t="str">
        <f t="shared" ref="S666:T666" si="675">if($F666="","",if($F666&lt;&gt;$F665,0,V665))</f>
        <v/>
      </c>
      <c r="T666" s="18" t="str">
        <f t="shared" si="675"/>
        <v/>
      </c>
      <c r="U666" s="18" t="str">
        <f t="shared" si="5"/>
        <v/>
      </c>
      <c r="V666" s="18" t="str">
        <f t="shared" si="6"/>
        <v/>
      </c>
      <c r="W666" s="18" t="str">
        <f t="shared" si="7"/>
        <v/>
      </c>
      <c r="X666" s="18" t="str">
        <f t="shared" si="8"/>
        <v/>
      </c>
      <c r="Y666" s="18" t="str">
        <f t="shared" si="9"/>
        <v/>
      </c>
      <c r="Z666" s="18" t="str">
        <f>IFERROR(__xludf.DUMMYFUNCTION("if($F666="""","""",count(filter($S$2:$S888,$S$2:$S888=$S666,$T$2:$T888=$T666,$V$2:$V888=$V666,$W$2:$W888=$W666)))"),"")</f>
        <v/>
      </c>
      <c r="AA666" s="18" t="str">
        <f>IFERROR(__xludf.DUMMYFUNCTION("if($F666="""","""",1+Z666-count(filter($S666:$S888,$S666:$S888=$S666,$T666:$T888=$T666,$V666:$V888=$V666,$W666:$W888=$W666)))"),"")</f>
        <v/>
      </c>
      <c r="AB666" s="18" t="str">
        <f>IFERROR(__xludf.DUMMYFUNCTION("if($F666="""","""",count(filter($S$2:$S888,$S$2:$S888=$S666,$T$2:$T888=$T666,$V$2:$V888=$V666,$W$2:$W888=$W666,$Q$2:$Q888=$Q666)))"),"")</f>
        <v/>
      </c>
      <c r="AC666" s="18" t="str">
        <f>IFERROR(__xludf.DUMMYFUNCTION("if($F666="""","""",1+AB666-count(filter($S666:$S888,$S666:$S888=$S666,$T666:$T888=$T666,$V666:$V888=$V666,$W666:$W888=$W666,$Q666:$Q888=$Q666)))"),"")</f>
        <v/>
      </c>
      <c r="AD666" s="18" t="str">
        <f>IFERROR(__xludf.DUMMYFUNCTION("if($F666="""","""",count(filter($S$2:$S888,$S$2:$S888=$S666,$T$2:$T888=$T666,$V$2:$V888=$V666,$W$2:$W888=$W666,$R$2:$R888=$R666)))"),"")</f>
        <v/>
      </c>
      <c r="AE666" s="18" t="str">
        <f>IFERROR(__xludf.DUMMYFUNCTION("if($F666="""","""",1+AD666-count(filter($S666:$S888,$S666:$S888=$S666,$T666:$T888=$T666,$V666:$V888=$V666,$W666:$W888=$W666,$R666:$R888=$R666)))"),"")</f>
        <v/>
      </c>
      <c r="AF666" s="18" t="str">
        <f t="shared" si="10"/>
        <v/>
      </c>
      <c r="AG666" s="18"/>
      <c r="AH666" s="18" t="str">
        <f t="shared" si="12"/>
        <v/>
      </c>
    </row>
    <row r="667">
      <c r="A667" s="29"/>
      <c r="B667" s="29"/>
      <c r="C667" s="29"/>
      <c r="D667" s="37"/>
      <c r="E667" s="29"/>
      <c r="F667" s="32"/>
      <c r="G667" s="32"/>
      <c r="H667" s="38"/>
      <c r="I667" s="32"/>
      <c r="J667" s="38"/>
      <c r="K667" s="32"/>
      <c r="L667" s="31"/>
      <c r="M667" s="38"/>
      <c r="N667" s="31"/>
      <c r="O667" s="18" t="str">
        <f t="shared" si="2"/>
        <v/>
      </c>
      <c r="P667" s="18" t="str">
        <f t="shared" si="3"/>
        <v/>
      </c>
      <c r="Q667" s="18" t="str">
        <f t="array" ref="Q667">if($F667="","",if($F667&lt;&gt;$F666,VLOOKUP($F667,{Index_Team!$A$2:$A$33,Index_Team!$D$2:$D$33},2,FALSE),Q666))</f>
        <v/>
      </c>
      <c r="R667" s="18" t="str">
        <f t="array" ref="R667">if($F667="","",if($F667&lt;&gt;$F666,VLOOKUP($F667,{Index_Team!$A$2:$A$33,Index_Team!$E$2:$E$33},2,FALSE),R666))</f>
        <v/>
      </c>
      <c r="S667" s="18" t="str">
        <f t="shared" ref="S667:T667" si="676">if($F667="","",if($F667&lt;&gt;$F666,0,V666))</f>
        <v/>
      </c>
      <c r="T667" s="18" t="str">
        <f t="shared" si="676"/>
        <v/>
      </c>
      <c r="U667" s="18" t="str">
        <f t="shared" si="5"/>
        <v/>
      </c>
      <c r="V667" s="18" t="str">
        <f t="shared" si="6"/>
        <v/>
      </c>
      <c r="W667" s="18" t="str">
        <f t="shared" si="7"/>
        <v/>
      </c>
      <c r="X667" s="18" t="str">
        <f t="shared" si="8"/>
        <v/>
      </c>
      <c r="Y667" s="18" t="str">
        <f t="shared" si="9"/>
        <v/>
      </c>
      <c r="Z667" s="18" t="str">
        <f>IFERROR(__xludf.DUMMYFUNCTION("if($F667="""","""",count(filter($S$2:$S888,$S$2:$S888=$S667,$T$2:$T888=$T667,$V$2:$V888=$V667,$W$2:$W888=$W667)))"),"")</f>
        <v/>
      </c>
      <c r="AA667" s="18" t="str">
        <f>IFERROR(__xludf.DUMMYFUNCTION("if($F667="""","""",1+Z667-count(filter($S667:$S888,$S667:$S888=$S667,$T667:$T888=$T667,$V667:$V888=$V667,$W667:$W888=$W667)))"),"")</f>
        <v/>
      </c>
      <c r="AB667" s="18" t="str">
        <f>IFERROR(__xludf.DUMMYFUNCTION("if($F667="""","""",count(filter($S$2:$S888,$S$2:$S888=$S667,$T$2:$T888=$T667,$V$2:$V888=$V667,$W$2:$W888=$W667,$Q$2:$Q888=$Q667)))"),"")</f>
        <v/>
      </c>
      <c r="AC667" s="18" t="str">
        <f>IFERROR(__xludf.DUMMYFUNCTION("if($F667="""","""",1+AB667-count(filter($S667:$S888,$S667:$S888=$S667,$T667:$T888=$T667,$V667:$V888=$V667,$W667:$W888=$W667,$Q667:$Q888=$Q667)))"),"")</f>
        <v/>
      </c>
      <c r="AD667" s="18" t="str">
        <f>IFERROR(__xludf.DUMMYFUNCTION("if($F667="""","""",count(filter($S$2:$S888,$S$2:$S888=$S667,$T$2:$T888=$T667,$V$2:$V888=$V667,$W$2:$W888=$W667,$R$2:$R888=$R667)))"),"")</f>
        <v/>
      </c>
      <c r="AE667" s="18" t="str">
        <f>IFERROR(__xludf.DUMMYFUNCTION("if($F667="""","""",1+AD667-count(filter($S667:$S888,$S667:$S888=$S667,$T667:$T888=$T667,$V667:$V888=$V667,$W667:$W888=$W667,$R667:$R888=$R667)))"),"")</f>
        <v/>
      </c>
      <c r="AF667" s="18" t="str">
        <f t="shared" si="10"/>
        <v/>
      </c>
      <c r="AG667" s="18"/>
      <c r="AH667" s="18" t="str">
        <f t="shared" si="12"/>
        <v/>
      </c>
    </row>
    <row r="668">
      <c r="A668" s="29"/>
      <c r="B668" s="29"/>
      <c r="C668" s="29"/>
      <c r="D668" s="37"/>
      <c r="E668" s="29"/>
      <c r="F668" s="32"/>
      <c r="G668" s="32"/>
      <c r="H668" s="38"/>
      <c r="I668" s="32"/>
      <c r="J668" s="38"/>
      <c r="K668" s="32"/>
      <c r="L668" s="31"/>
      <c r="M668" s="38"/>
      <c r="N668" s="31"/>
      <c r="O668" s="18" t="str">
        <f t="shared" si="2"/>
        <v/>
      </c>
      <c r="P668" s="18" t="str">
        <f t="shared" si="3"/>
        <v/>
      </c>
      <c r="Q668" s="18" t="str">
        <f t="array" ref="Q668">if($F668="","",if($F668&lt;&gt;$F667,VLOOKUP($F668,{Index_Team!$A$2:$A$33,Index_Team!$D$2:$D$33},2,FALSE),Q667))</f>
        <v/>
      </c>
      <c r="R668" s="18" t="str">
        <f t="array" ref="R668">if($F668="","",if($F668&lt;&gt;$F667,VLOOKUP($F668,{Index_Team!$A$2:$A$33,Index_Team!$E$2:$E$33},2,FALSE),R667))</f>
        <v/>
      </c>
      <c r="S668" s="18" t="str">
        <f t="shared" ref="S668:T668" si="677">if($F668="","",if($F668&lt;&gt;$F667,0,V667))</f>
        <v/>
      </c>
      <c r="T668" s="18" t="str">
        <f t="shared" si="677"/>
        <v/>
      </c>
      <c r="U668" s="18" t="str">
        <f t="shared" si="5"/>
        <v/>
      </c>
      <c r="V668" s="18" t="str">
        <f t="shared" si="6"/>
        <v/>
      </c>
      <c r="W668" s="18" t="str">
        <f t="shared" si="7"/>
        <v/>
      </c>
      <c r="X668" s="18" t="str">
        <f t="shared" si="8"/>
        <v/>
      </c>
      <c r="Y668" s="18" t="str">
        <f t="shared" si="9"/>
        <v/>
      </c>
      <c r="Z668" s="18" t="str">
        <f>IFERROR(__xludf.DUMMYFUNCTION("if($F668="""","""",count(filter($S$2:$S888,$S$2:$S888=$S668,$T$2:$T888=$T668,$V$2:$V888=$V668,$W$2:$W888=$W668)))"),"")</f>
        <v/>
      </c>
      <c r="AA668" s="18" t="str">
        <f>IFERROR(__xludf.DUMMYFUNCTION("if($F668="""","""",1+Z668-count(filter($S668:$S888,$S668:$S888=$S668,$T668:$T888=$T668,$V668:$V888=$V668,$W668:$W888=$W668)))"),"")</f>
        <v/>
      </c>
      <c r="AB668" s="18" t="str">
        <f>IFERROR(__xludf.DUMMYFUNCTION("if($F668="""","""",count(filter($S$2:$S888,$S$2:$S888=$S668,$T$2:$T888=$T668,$V$2:$V888=$V668,$W$2:$W888=$W668,$Q$2:$Q888=$Q668)))"),"")</f>
        <v/>
      </c>
      <c r="AC668" s="18" t="str">
        <f>IFERROR(__xludf.DUMMYFUNCTION("if($F668="""","""",1+AB668-count(filter($S668:$S888,$S668:$S888=$S668,$T668:$T888=$T668,$V668:$V888=$V668,$W668:$W888=$W668,$Q668:$Q888=$Q668)))"),"")</f>
        <v/>
      </c>
      <c r="AD668" s="18" t="str">
        <f>IFERROR(__xludf.DUMMYFUNCTION("if($F668="""","""",count(filter($S$2:$S888,$S$2:$S888=$S668,$T$2:$T888=$T668,$V$2:$V888=$V668,$W$2:$W888=$W668,$R$2:$R888=$R668)))"),"")</f>
        <v/>
      </c>
      <c r="AE668" s="18" t="str">
        <f>IFERROR(__xludf.DUMMYFUNCTION("if($F668="""","""",1+AD668-count(filter($S668:$S888,$S668:$S888=$S668,$T668:$T888=$T668,$V668:$V888=$V668,$W668:$W888=$W668,$R668:$R888=$R668)))"),"")</f>
        <v/>
      </c>
      <c r="AF668" s="18" t="str">
        <f t="shared" si="10"/>
        <v/>
      </c>
      <c r="AG668" s="18"/>
      <c r="AH668" s="18" t="str">
        <f t="shared" si="12"/>
        <v/>
      </c>
    </row>
    <row r="669">
      <c r="A669" s="29"/>
      <c r="B669" s="29"/>
      <c r="C669" s="29"/>
      <c r="D669" s="37"/>
      <c r="E669" s="29"/>
      <c r="F669" s="32"/>
      <c r="G669" s="32"/>
      <c r="H669" s="38"/>
      <c r="I669" s="32"/>
      <c r="J669" s="38"/>
      <c r="K669" s="32"/>
      <c r="L669" s="31"/>
      <c r="M669" s="38"/>
      <c r="N669" s="31"/>
      <c r="O669" s="18" t="str">
        <f t="shared" si="2"/>
        <v/>
      </c>
      <c r="P669" s="18" t="str">
        <f t="shared" si="3"/>
        <v/>
      </c>
      <c r="Q669" s="18" t="str">
        <f t="array" ref="Q669">if($F669="","",if($F669&lt;&gt;$F668,VLOOKUP($F669,{Index_Team!$A$2:$A$33,Index_Team!$D$2:$D$33},2,FALSE),Q668))</f>
        <v/>
      </c>
      <c r="R669" s="18" t="str">
        <f t="array" ref="R669">if($F669="","",if($F669&lt;&gt;$F668,VLOOKUP($F669,{Index_Team!$A$2:$A$33,Index_Team!$E$2:$E$33},2,FALSE),R668))</f>
        <v/>
      </c>
      <c r="S669" s="18" t="str">
        <f t="shared" ref="S669:T669" si="678">if($F669="","",if($F669&lt;&gt;$F668,0,V668))</f>
        <v/>
      </c>
      <c r="T669" s="18" t="str">
        <f t="shared" si="678"/>
        <v/>
      </c>
      <c r="U669" s="18" t="str">
        <f t="shared" si="5"/>
        <v/>
      </c>
      <c r="V669" s="18" t="str">
        <f t="shared" si="6"/>
        <v/>
      </c>
      <c r="W669" s="18" t="str">
        <f t="shared" si="7"/>
        <v/>
      </c>
      <c r="X669" s="18" t="str">
        <f t="shared" si="8"/>
        <v/>
      </c>
      <c r="Y669" s="18" t="str">
        <f t="shared" si="9"/>
        <v/>
      </c>
      <c r="Z669" s="18" t="str">
        <f>IFERROR(__xludf.DUMMYFUNCTION("if($F669="""","""",count(filter($S$2:$S888,$S$2:$S888=$S669,$T$2:$T888=$T669,$V$2:$V888=$V669,$W$2:$W888=$W669)))"),"")</f>
        <v/>
      </c>
      <c r="AA669" s="18" t="str">
        <f>IFERROR(__xludf.DUMMYFUNCTION("if($F669="""","""",1+Z669-count(filter($S669:$S888,$S669:$S888=$S669,$T669:$T888=$T669,$V669:$V888=$V669,$W669:$W888=$W669)))"),"")</f>
        <v/>
      </c>
      <c r="AB669" s="18" t="str">
        <f>IFERROR(__xludf.DUMMYFUNCTION("if($F669="""","""",count(filter($S$2:$S888,$S$2:$S888=$S669,$T$2:$T888=$T669,$V$2:$V888=$V669,$W$2:$W888=$W669,$Q$2:$Q888=$Q669)))"),"")</f>
        <v/>
      </c>
      <c r="AC669" s="18" t="str">
        <f>IFERROR(__xludf.DUMMYFUNCTION("if($F669="""","""",1+AB669-count(filter($S669:$S888,$S669:$S888=$S669,$T669:$T888=$T669,$V669:$V888=$V669,$W669:$W888=$W669,$Q669:$Q888=$Q669)))"),"")</f>
        <v/>
      </c>
      <c r="AD669" s="18" t="str">
        <f>IFERROR(__xludf.DUMMYFUNCTION("if($F669="""","""",count(filter($S$2:$S888,$S$2:$S888=$S669,$T$2:$T888=$T669,$V$2:$V888=$V669,$W$2:$W888=$W669,$R$2:$R888=$R669)))"),"")</f>
        <v/>
      </c>
      <c r="AE669" s="18" t="str">
        <f>IFERROR(__xludf.DUMMYFUNCTION("if($F669="""","""",1+AD669-count(filter($S669:$S888,$S669:$S888=$S669,$T669:$T888=$T669,$V669:$V888=$V669,$W669:$W888=$W669,$R669:$R888=$R669)))"),"")</f>
        <v/>
      </c>
      <c r="AF669" s="18" t="str">
        <f t="shared" si="10"/>
        <v/>
      </c>
      <c r="AG669" s="18"/>
      <c r="AH669" s="18" t="str">
        <f t="shared" si="12"/>
        <v/>
      </c>
    </row>
    <row r="670">
      <c r="A670" s="29"/>
      <c r="B670" s="29"/>
      <c r="C670" s="29"/>
      <c r="D670" s="37"/>
      <c r="E670" s="29"/>
      <c r="F670" s="32"/>
      <c r="G670" s="32"/>
      <c r="H670" s="38"/>
      <c r="I670" s="32"/>
      <c r="J670" s="38"/>
      <c r="K670" s="32"/>
      <c r="L670" s="31"/>
      <c r="M670" s="38"/>
      <c r="N670" s="31"/>
      <c r="O670" s="18" t="str">
        <f t="shared" si="2"/>
        <v/>
      </c>
      <c r="P670" s="18" t="str">
        <f t="shared" si="3"/>
        <v/>
      </c>
      <c r="Q670" s="18" t="str">
        <f t="array" ref="Q670">if($F670="","",if($F670&lt;&gt;$F669,VLOOKUP($F670,{Index_Team!$A$2:$A$33,Index_Team!$D$2:$D$33},2,FALSE),Q669))</f>
        <v/>
      </c>
      <c r="R670" s="18" t="str">
        <f t="array" ref="R670">if($F670="","",if($F670&lt;&gt;$F669,VLOOKUP($F670,{Index_Team!$A$2:$A$33,Index_Team!$E$2:$E$33},2,FALSE),R669))</f>
        <v/>
      </c>
      <c r="S670" s="18" t="str">
        <f t="shared" ref="S670:T670" si="679">if($F670="","",if($F670&lt;&gt;$F669,0,V669))</f>
        <v/>
      </c>
      <c r="T670" s="18" t="str">
        <f t="shared" si="679"/>
        <v/>
      </c>
      <c r="U670" s="18" t="str">
        <f t="shared" si="5"/>
        <v/>
      </c>
      <c r="V670" s="18" t="str">
        <f t="shared" si="6"/>
        <v/>
      </c>
      <c r="W670" s="18" t="str">
        <f t="shared" si="7"/>
        <v/>
      </c>
      <c r="X670" s="18" t="str">
        <f t="shared" si="8"/>
        <v/>
      </c>
      <c r="Y670" s="18" t="str">
        <f t="shared" si="9"/>
        <v/>
      </c>
      <c r="Z670" s="18" t="str">
        <f>IFERROR(__xludf.DUMMYFUNCTION("if($F670="""","""",count(filter($S$2:$S888,$S$2:$S888=$S670,$T$2:$T888=$T670,$V$2:$V888=$V670,$W$2:$W888=$W670)))"),"")</f>
        <v/>
      </c>
      <c r="AA670" s="18" t="str">
        <f>IFERROR(__xludf.DUMMYFUNCTION("if($F670="""","""",1+Z670-count(filter($S670:$S888,$S670:$S888=$S670,$T670:$T888=$T670,$V670:$V888=$V670,$W670:$W888=$W670)))"),"")</f>
        <v/>
      </c>
      <c r="AB670" s="18" t="str">
        <f>IFERROR(__xludf.DUMMYFUNCTION("if($F670="""","""",count(filter($S$2:$S888,$S$2:$S888=$S670,$T$2:$T888=$T670,$V$2:$V888=$V670,$W$2:$W888=$W670,$Q$2:$Q888=$Q670)))"),"")</f>
        <v/>
      </c>
      <c r="AC670" s="18" t="str">
        <f>IFERROR(__xludf.DUMMYFUNCTION("if($F670="""","""",1+AB670-count(filter($S670:$S888,$S670:$S888=$S670,$T670:$T888=$T670,$V670:$V888=$V670,$W670:$W888=$W670,$Q670:$Q888=$Q670)))"),"")</f>
        <v/>
      </c>
      <c r="AD670" s="18" t="str">
        <f>IFERROR(__xludf.DUMMYFUNCTION("if($F670="""","""",count(filter($S$2:$S888,$S$2:$S888=$S670,$T$2:$T888=$T670,$V$2:$V888=$V670,$W$2:$W888=$W670,$R$2:$R888=$R670)))"),"")</f>
        <v/>
      </c>
      <c r="AE670" s="18" t="str">
        <f>IFERROR(__xludf.DUMMYFUNCTION("if($F670="""","""",1+AD670-count(filter($S670:$S888,$S670:$S888=$S670,$T670:$T888=$T670,$V670:$V888=$V670,$W670:$W888=$W670,$R670:$R888=$R670)))"),"")</f>
        <v/>
      </c>
      <c r="AF670" s="18" t="str">
        <f t="shared" si="10"/>
        <v/>
      </c>
      <c r="AG670" s="18"/>
      <c r="AH670" s="18" t="str">
        <f t="shared" si="12"/>
        <v/>
      </c>
    </row>
    <row r="671">
      <c r="A671" s="29"/>
      <c r="B671" s="29"/>
      <c r="C671" s="29"/>
      <c r="D671" s="37"/>
      <c r="E671" s="29"/>
      <c r="F671" s="32"/>
      <c r="G671" s="32"/>
      <c r="H671" s="38"/>
      <c r="I671" s="32"/>
      <c r="J671" s="38"/>
      <c r="K671" s="32"/>
      <c r="L671" s="31"/>
      <c r="M671" s="38"/>
      <c r="N671" s="31"/>
      <c r="O671" s="18" t="str">
        <f t="shared" si="2"/>
        <v/>
      </c>
      <c r="P671" s="18" t="str">
        <f t="shared" si="3"/>
        <v/>
      </c>
      <c r="Q671" s="18" t="str">
        <f t="array" ref="Q671">if($F671="","",if($F671&lt;&gt;$F670,VLOOKUP($F671,{Index_Team!$A$2:$A$33,Index_Team!$D$2:$D$33},2,FALSE),Q670))</f>
        <v/>
      </c>
      <c r="R671" s="18" t="str">
        <f t="array" ref="R671">if($F671="","",if($F671&lt;&gt;$F670,VLOOKUP($F671,{Index_Team!$A$2:$A$33,Index_Team!$E$2:$E$33},2,FALSE),R670))</f>
        <v/>
      </c>
      <c r="S671" s="18" t="str">
        <f t="shared" ref="S671:T671" si="680">if($F671="","",if($F671&lt;&gt;$F670,0,V670))</f>
        <v/>
      </c>
      <c r="T671" s="18" t="str">
        <f t="shared" si="680"/>
        <v/>
      </c>
      <c r="U671" s="18" t="str">
        <f t="shared" si="5"/>
        <v/>
      </c>
      <c r="V671" s="18" t="str">
        <f t="shared" si="6"/>
        <v/>
      </c>
      <c r="W671" s="18" t="str">
        <f t="shared" si="7"/>
        <v/>
      </c>
      <c r="X671" s="18" t="str">
        <f t="shared" si="8"/>
        <v/>
      </c>
      <c r="Y671" s="18" t="str">
        <f t="shared" si="9"/>
        <v/>
      </c>
      <c r="Z671" s="18" t="str">
        <f>IFERROR(__xludf.DUMMYFUNCTION("if($F671="""","""",count(filter($S$2:$S888,$S$2:$S888=$S671,$T$2:$T888=$T671,$V$2:$V888=$V671,$W$2:$W888=$W671)))"),"")</f>
        <v/>
      </c>
      <c r="AA671" s="18" t="str">
        <f>IFERROR(__xludf.DUMMYFUNCTION("if($F671="""","""",1+Z671-count(filter($S671:$S888,$S671:$S888=$S671,$T671:$T888=$T671,$V671:$V888=$V671,$W671:$W888=$W671)))"),"")</f>
        <v/>
      </c>
      <c r="AB671" s="18" t="str">
        <f>IFERROR(__xludf.DUMMYFUNCTION("if($F671="""","""",count(filter($S$2:$S888,$S$2:$S888=$S671,$T$2:$T888=$T671,$V$2:$V888=$V671,$W$2:$W888=$W671,$Q$2:$Q888=$Q671)))"),"")</f>
        <v/>
      </c>
      <c r="AC671" s="18" t="str">
        <f>IFERROR(__xludf.DUMMYFUNCTION("if($F671="""","""",1+AB671-count(filter($S671:$S888,$S671:$S888=$S671,$T671:$T888=$T671,$V671:$V888=$V671,$W671:$W888=$W671,$Q671:$Q888=$Q671)))"),"")</f>
        <v/>
      </c>
      <c r="AD671" s="18" t="str">
        <f>IFERROR(__xludf.DUMMYFUNCTION("if($F671="""","""",count(filter($S$2:$S888,$S$2:$S888=$S671,$T$2:$T888=$T671,$V$2:$V888=$V671,$W$2:$W888=$W671,$R$2:$R888=$R671)))"),"")</f>
        <v/>
      </c>
      <c r="AE671" s="18" t="str">
        <f>IFERROR(__xludf.DUMMYFUNCTION("if($F671="""","""",1+AD671-count(filter($S671:$S888,$S671:$S888=$S671,$T671:$T888=$T671,$V671:$V888=$V671,$W671:$W888=$W671,$R671:$R888=$R671)))"),"")</f>
        <v/>
      </c>
      <c r="AF671" s="18" t="str">
        <f t="shared" si="10"/>
        <v/>
      </c>
      <c r="AG671" s="18"/>
      <c r="AH671" s="18" t="str">
        <f t="shared" si="12"/>
        <v/>
      </c>
    </row>
    <row r="672">
      <c r="A672" s="29"/>
      <c r="B672" s="29"/>
      <c r="C672" s="29"/>
      <c r="D672" s="37"/>
      <c r="E672" s="29"/>
      <c r="F672" s="32"/>
      <c r="G672" s="32"/>
      <c r="H672" s="38"/>
      <c r="I672" s="32"/>
      <c r="J672" s="38"/>
      <c r="K672" s="32"/>
      <c r="L672" s="31"/>
      <c r="M672" s="38"/>
      <c r="N672" s="31"/>
      <c r="O672" s="18" t="str">
        <f t="shared" si="2"/>
        <v/>
      </c>
      <c r="P672" s="18" t="str">
        <f t="shared" si="3"/>
        <v/>
      </c>
      <c r="Q672" s="18" t="str">
        <f t="array" ref="Q672">if($F672="","",if($F672&lt;&gt;$F671,VLOOKUP($F672,{Index_Team!$A$2:$A$33,Index_Team!$D$2:$D$33},2,FALSE),Q671))</f>
        <v/>
      </c>
      <c r="R672" s="18" t="str">
        <f t="array" ref="R672">if($F672="","",if($F672&lt;&gt;$F671,VLOOKUP($F672,{Index_Team!$A$2:$A$33,Index_Team!$E$2:$E$33},2,FALSE),R671))</f>
        <v/>
      </c>
      <c r="S672" s="18" t="str">
        <f t="shared" ref="S672:T672" si="681">if($F672="","",if($F672&lt;&gt;$F671,0,V671))</f>
        <v/>
      </c>
      <c r="T672" s="18" t="str">
        <f t="shared" si="681"/>
        <v/>
      </c>
      <c r="U672" s="18" t="str">
        <f t="shared" si="5"/>
        <v/>
      </c>
      <c r="V672" s="18" t="str">
        <f t="shared" si="6"/>
        <v/>
      </c>
      <c r="W672" s="18" t="str">
        <f t="shared" si="7"/>
        <v/>
      </c>
      <c r="X672" s="18" t="str">
        <f t="shared" si="8"/>
        <v/>
      </c>
      <c r="Y672" s="18" t="str">
        <f t="shared" si="9"/>
        <v/>
      </c>
      <c r="Z672" s="18" t="str">
        <f>IFERROR(__xludf.DUMMYFUNCTION("if($F672="""","""",count(filter($S$2:$S888,$S$2:$S888=$S672,$T$2:$T888=$T672,$V$2:$V888=$V672,$W$2:$W888=$W672)))"),"")</f>
        <v/>
      </c>
      <c r="AA672" s="18" t="str">
        <f>IFERROR(__xludf.DUMMYFUNCTION("if($F672="""","""",1+Z672-count(filter($S672:$S888,$S672:$S888=$S672,$T672:$T888=$T672,$V672:$V888=$V672,$W672:$W888=$W672)))"),"")</f>
        <v/>
      </c>
      <c r="AB672" s="18" t="str">
        <f>IFERROR(__xludf.DUMMYFUNCTION("if($F672="""","""",count(filter($S$2:$S888,$S$2:$S888=$S672,$T$2:$T888=$T672,$V$2:$V888=$V672,$W$2:$W888=$W672,$Q$2:$Q888=$Q672)))"),"")</f>
        <v/>
      </c>
      <c r="AC672" s="18" t="str">
        <f>IFERROR(__xludf.DUMMYFUNCTION("if($F672="""","""",1+AB672-count(filter($S672:$S888,$S672:$S888=$S672,$T672:$T888=$T672,$V672:$V888=$V672,$W672:$W888=$W672,$Q672:$Q888=$Q672)))"),"")</f>
        <v/>
      </c>
      <c r="AD672" s="18" t="str">
        <f>IFERROR(__xludf.DUMMYFUNCTION("if($F672="""","""",count(filter($S$2:$S888,$S$2:$S888=$S672,$T$2:$T888=$T672,$V$2:$V888=$V672,$W$2:$W888=$W672,$R$2:$R888=$R672)))"),"")</f>
        <v/>
      </c>
      <c r="AE672" s="18" t="str">
        <f>IFERROR(__xludf.DUMMYFUNCTION("if($F672="""","""",1+AD672-count(filter($S672:$S888,$S672:$S888=$S672,$T672:$T888=$T672,$V672:$V888=$V672,$W672:$W888=$W672,$R672:$R888=$R672)))"),"")</f>
        <v/>
      </c>
      <c r="AF672" s="18" t="str">
        <f t="shared" si="10"/>
        <v/>
      </c>
      <c r="AG672" s="18"/>
      <c r="AH672" s="18" t="str">
        <f t="shared" si="12"/>
        <v/>
      </c>
    </row>
    <row r="673">
      <c r="A673" s="29"/>
      <c r="B673" s="29"/>
      <c r="C673" s="29"/>
      <c r="D673" s="37"/>
      <c r="E673" s="29"/>
      <c r="F673" s="32"/>
      <c r="G673" s="32"/>
      <c r="H673" s="38"/>
      <c r="I673" s="32"/>
      <c r="J673" s="38"/>
      <c r="K673" s="32"/>
      <c r="L673" s="31"/>
      <c r="M673" s="38"/>
      <c r="N673" s="31"/>
      <c r="O673" s="18" t="str">
        <f t="shared" si="2"/>
        <v/>
      </c>
      <c r="P673" s="18" t="str">
        <f t="shared" si="3"/>
        <v/>
      </c>
      <c r="Q673" s="18" t="str">
        <f t="array" ref="Q673">if($F673="","",if($F673&lt;&gt;$F672,VLOOKUP($F673,{Index_Team!$A$2:$A$33,Index_Team!$D$2:$D$33},2,FALSE),Q672))</f>
        <v/>
      </c>
      <c r="R673" s="18" t="str">
        <f t="array" ref="R673">if($F673="","",if($F673&lt;&gt;$F672,VLOOKUP($F673,{Index_Team!$A$2:$A$33,Index_Team!$E$2:$E$33},2,FALSE),R672))</f>
        <v/>
      </c>
      <c r="S673" s="18" t="str">
        <f t="shared" ref="S673:T673" si="682">if($F673="","",if($F673&lt;&gt;$F672,0,V672))</f>
        <v/>
      </c>
      <c r="T673" s="18" t="str">
        <f t="shared" si="682"/>
        <v/>
      </c>
      <c r="U673" s="18" t="str">
        <f t="shared" si="5"/>
        <v/>
      </c>
      <c r="V673" s="18" t="str">
        <f t="shared" si="6"/>
        <v/>
      </c>
      <c r="W673" s="18" t="str">
        <f t="shared" si="7"/>
        <v/>
      </c>
      <c r="X673" s="18" t="str">
        <f t="shared" si="8"/>
        <v/>
      </c>
      <c r="Y673" s="18" t="str">
        <f t="shared" si="9"/>
        <v/>
      </c>
      <c r="Z673" s="18" t="str">
        <f>IFERROR(__xludf.DUMMYFUNCTION("if($F673="""","""",count(filter($S$2:$S888,$S$2:$S888=$S673,$T$2:$T888=$T673,$V$2:$V888=$V673,$W$2:$W888=$W673)))"),"")</f>
        <v/>
      </c>
      <c r="AA673" s="18" t="str">
        <f>IFERROR(__xludf.DUMMYFUNCTION("if($F673="""","""",1+Z673-count(filter($S673:$S888,$S673:$S888=$S673,$T673:$T888=$T673,$V673:$V888=$V673,$W673:$W888=$W673)))"),"")</f>
        <v/>
      </c>
      <c r="AB673" s="18" t="str">
        <f>IFERROR(__xludf.DUMMYFUNCTION("if($F673="""","""",count(filter($S$2:$S888,$S$2:$S888=$S673,$T$2:$T888=$T673,$V$2:$V888=$V673,$W$2:$W888=$W673,$Q$2:$Q888=$Q673)))"),"")</f>
        <v/>
      </c>
      <c r="AC673" s="18" t="str">
        <f>IFERROR(__xludf.DUMMYFUNCTION("if($F673="""","""",1+AB673-count(filter($S673:$S888,$S673:$S888=$S673,$T673:$T888=$T673,$V673:$V888=$V673,$W673:$W888=$W673,$Q673:$Q888=$Q673)))"),"")</f>
        <v/>
      </c>
      <c r="AD673" s="18" t="str">
        <f>IFERROR(__xludf.DUMMYFUNCTION("if($F673="""","""",count(filter($S$2:$S888,$S$2:$S888=$S673,$T$2:$T888=$T673,$V$2:$V888=$V673,$W$2:$W888=$W673,$R$2:$R888=$R673)))"),"")</f>
        <v/>
      </c>
      <c r="AE673" s="18" t="str">
        <f>IFERROR(__xludf.DUMMYFUNCTION("if($F673="""","""",1+AD673-count(filter($S673:$S888,$S673:$S888=$S673,$T673:$T888=$T673,$V673:$V888=$V673,$W673:$W888=$W673,$R673:$R888=$R673)))"),"")</f>
        <v/>
      </c>
      <c r="AF673" s="18" t="str">
        <f t="shared" si="10"/>
        <v/>
      </c>
      <c r="AG673" s="18"/>
      <c r="AH673" s="18" t="str">
        <f t="shared" si="12"/>
        <v/>
      </c>
    </row>
    <row r="674">
      <c r="A674" s="29"/>
      <c r="B674" s="29"/>
      <c r="C674" s="29"/>
      <c r="D674" s="37"/>
      <c r="E674" s="29"/>
      <c r="F674" s="32"/>
      <c r="G674" s="32"/>
      <c r="H674" s="38"/>
      <c r="I674" s="32"/>
      <c r="J674" s="38"/>
      <c r="K674" s="32"/>
      <c r="L674" s="31"/>
      <c r="M674" s="38"/>
      <c r="N674" s="31"/>
      <c r="O674" s="18" t="str">
        <f t="shared" si="2"/>
        <v/>
      </c>
      <c r="P674" s="18" t="str">
        <f t="shared" si="3"/>
        <v/>
      </c>
      <c r="Q674" s="18" t="str">
        <f t="array" ref="Q674">if($F674="","",if($F674&lt;&gt;$F673,VLOOKUP($F674,{Index_Team!$A$2:$A$33,Index_Team!$D$2:$D$33},2,FALSE),Q673))</f>
        <v/>
      </c>
      <c r="R674" s="18" t="str">
        <f t="array" ref="R674">if($F674="","",if($F674&lt;&gt;$F673,VLOOKUP($F674,{Index_Team!$A$2:$A$33,Index_Team!$E$2:$E$33},2,FALSE),R673))</f>
        <v/>
      </c>
      <c r="S674" s="18" t="str">
        <f t="shared" ref="S674:T674" si="683">if($F674="","",if($F674&lt;&gt;$F673,0,V673))</f>
        <v/>
      </c>
      <c r="T674" s="18" t="str">
        <f t="shared" si="683"/>
        <v/>
      </c>
      <c r="U674" s="18" t="str">
        <f t="shared" si="5"/>
        <v/>
      </c>
      <c r="V674" s="18" t="str">
        <f t="shared" si="6"/>
        <v/>
      </c>
      <c r="W674" s="18" t="str">
        <f t="shared" si="7"/>
        <v/>
      </c>
      <c r="X674" s="18" t="str">
        <f t="shared" si="8"/>
        <v/>
      </c>
      <c r="Y674" s="18" t="str">
        <f t="shared" si="9"/>
        <v/>
      </c>
      <c r="Z674" s="18" t="str">
        <f>IFERROR(__xludf.DUMMYFUNCTION("if($F674="""","""",count(filter($S$2:$S888,$S$2:$S888=$S674,$T$2:$T888=$T674,$V$2:$V888=$V674,$W$2:$W888=$W674)))"),"")</f>
        <v/>
      </c>
      <c r="AA674" s="18" t="str">
        <f>IFERROR(__xludf.DUMMYFUNCTION("if($F674="""","""",1+Z674-count(filter($S674:$S888,$S674:$S888=$S674,$T674:$T888=$T674,$V674:$V888=$V674,$W674:$W888=$W674)))"),"")</f>
        <v/>
      </c>
      <c r="AB674" s="18" t="str">
        <f>IFERROR(__xludf.DUMMYFUNCTION("if($F674="""","""",count(filter($S$2:$S888,$S$2:$S888=$S674,$T$2:$T888=$T674,$V$2:$V888=$V674,$W$2:$W888=$W674,$Q$2:$Q888=$Q674)))"),"")</f>
        <v/>
      </c>
      <c r="AC674" s="18" t="str">
        <f>IFERROR(__xludf.DUMMYFUNCTION("if($F674="""","""",1+AB674-count(filter($S674:$S888,$S674:$S888=$S674,$T674:$T888=$T674,$V674:$V888=$V674,$W674:$W888=$W674,$Q674:$Q888=$Q674)))"),"")</f>
        <v/>
      </c>
      <c r="AD674" s="18" t="str">
        <f>IFERROR(__xludf.DUMMYFUNCTION("if($F674="""","""",count(filter($S$2:$S888,$S$2:$S888=$S674,$T$2:$T888=$T674,$V$2:$V888=$V674,$W$2:$W888=$W674,$R$2:$R888=$R674)))"),"")</f>
        <v/>
      </c>
      <c r="AE674" s="18" t="str">
        <f>IFERROR(__xludf.DUMMYFUNCTION("if($F674="""","""",1+AD674-count(filter($S674:$S888,$S674:$S888=$S674,$T674:$T888=$T674,$V674:$V888=$V674,$W674:$W888=$W674,$R674:$R888=$R674)))"),"")</f>
        <v/>
      </c>
      <c r="AF674" s="18" t="str">
        <f t="shared" si="10"/>
        <v/>
      </c>
      <c r="AG674" s="18"/>
      <c r="AH674" s="18" t="str">
        <f t="shared" si="12"/>
        <v/>
      </c>
    </row>
    <row r="675">
      <c r="A675" s="29"/>
      <c r="B675" s="29"/>
      <c r="C675" s="29"/>
      <c r="D675" s="37"/>
      <c r="E675" s="29"/>
      <c r="F675" s="32"/>
      <c r="G675" s="32"/>
      <c r="H675" s="38"/>
      <c r="I675" s="32"/>
      <c r="J675" s="38"/>
      <c r="K675" s="32"/>
      <c r="L675" s="31"/>
      <c r="M675" s="38"/>
      <c r="N675" s="31"/>
      <c r="O675" s="18" t="str">
        <f t="shared" si="2"/>
        <v/>
      </c>
      <c r="P675" s="18" t="str">
        <f t="shared" si="3"/>
        <v/>
      </c>
      <c r="Q675" s="18" t="str">
        <f t="array" ref="Q675">if($F675="","",if($F675&lt;&gt;$F674,VLOOKUP($F675,{Index_Team!$A$2:$A$33,Index_Team!$D$2:$D$33},2,FALSE),Q674))</f>
        <v/>
      </c>
      <c r="R675" s="18" t="str">
        <f t="array" ref="R675">if($F675="","",if($F675&lt;&gt;$F674,VLOOKUP($F675,{Index_Team!$A$2:$A$33,Index_Team!$E$2:$E$33},2,FALSE),R674))</f>
        <v/>
      </c>
      <c r="S675" s="18" t="str">
        <f t="shared" ref="S675:T675" si="684">if($F675="","",if($F675&lt;&gt;$F674,0,V674))</f>
        <v/>
      </c>
      <c r="T675" s="18" t="str">
        <f t="shared" si="684"/>
        <v/>
      </c>
      <c r="U675" s="18" t="str">
        <f t="shared" si="5"/>
        <v/>
      </c>
      <c r="V675" s="18" t="str">
        <f t="shared" si="6"/>
        <v/>
      </c>
      <c r="W675" s="18" t="str">
        <f t="shared" si="7"/>
        <v/>
      </c>
      <c r="X675" s="18" t="str">
        <f t="shared" si="8"/>
        <v/>
      </c>
      <c r="Y675" s="18" t="str">
        <f t="shared" si="9"/>
        <v/>
      </c>
      <c r="Z675" s="18" t="str">
        <f>IFERROR(__xludf.DUMMYFUNCTION("if($F675="""","""",count(filter($S$2:$S888,$S$2:$S888=$S675,$T$2:$T888=$T675,$V$2:$V888=$V675,$W$2:$W888=$W675)))"),"")</f>
        <v/>
      </c>
      <c r="AA675" s="18" t="str">
        <f>IFERROR(__xludf.DUMMYFUNCTION("if($F675="""","""",1+Z675-count(filter($S675:$S888,$S675:$S888=$S675,$T675:$T888=$T675,$V675:$V888=$V675,$W675:$W888=$W675)))"),"")</f>
        <v/>
      </c>
      <c r="AB675" s="18" t="str">
        <f>IFERROR(__xludf.DUMMYFUNCTION("if($F675="""","""",count(filter($S$2:$S888,$S$2:$S888=$S675,$T$2:$T888=$T675,$V$2:$V888=$V675,$W$2:$W888=$W675,$Q$2:$Q888=$Q675)))"),"")</f>
        <v/>
      </c>
      <c r="AC675" s="18" t="str">
        <f>IFERROR(__xludf.DUMMYFUNCTION("if($F675="""","""",1+AB675-count(filter($S675:$S888,$S675:$S888=$S675,$T675:$T888=$T675,$V675:$V888=$V675,$W675:$W888=$W675,$Q675:$Q888=$Q675)))"),"")</f>
        <v/>
      </c>
      <c r="AD675" s="18" t="str">
        <f>IFERROR(__xludf.DUMMYFUNCTION("if($F675="""","""",count(filter($S$2:$S888,$S$2:$S888=$S675,$T$2:$T888=$T675,$V$2:$V888=$V675,$W$2:$W888=$W675,$R$2:$R888=$R675)))"),"")</f>
        <v/>
      </c>
      <c r="AE675" s="18" t="str">
        <f>IFERROR(__xludf.DUMMYFUNCTION("if($F675="""","""",1+AD675-count(filter($S675:$S888,$S675:$S888=$S675,$T675:$T888=$T675,$V675:$V888=$V675,$W675:$W888=$W675,$R675:$R888=$R675)))"),"")</f>
        <v/>
      </c>
      <c r="AF675" s="18" t="str">
        <f t="shared" si="10"/>
        <v/>
      </c>
      <c r="AG675" s="18"/>
      <c r="AH675" s="18" t="str">
        <f t="shared" si="12"/>
        <v/>
      </c>
    </row>
    <row r="676">
      <c r="A676" s="29"/>
      <c r="B676" s="29"/>
      <c r="C676" s="29"/>
      <c r="D676" s="37"/>
      <c r="E676" s="29"/>
      <c r="F676" s="32"/>
      <c r="G676" s="32"/>
      <c r="H676" s="38"/>
      <c r="I676" s="32"/>
      <c r="J676" s="38"/>
      <c r="K676" s="32"/>
      <c r="L676" s="31"/>
      <c r="M676" s="38"/>
      <c r="N676" s="31"/>
      <c r="O676" s="18" t="str">
        <f t="shared" si="2"/>
        <v/>
      </c>
      <c r="P676" s="18" t="str">
        <f t="shared" si="3"/>
        <v/>
      </c>
      <c r="Q676" s="18" t="str">
        <f t="array" ref="Q676">if($F676="","",if($F676&lt;&gt;$F675,VLOOKUP($F676,{Index_Team!$A$2:$A$33,Index_Team!$D$2:$D$33},2,FALSE),Q675))</f>
        <v/>
      </c>
      <c r="R676" s="18" t="str">
        <f t="array" ref="R676">if($F676="","",if($F676&lt;&gt;$F675,VLOOKUP($F676,{Index_Team!$A$2:$A$33,Index_Team!$E$2:$E$33},2,FALSE),R675))</f>
        <v/>
      </c>
      <c r="S676" s="18" t="str">
        <f t="shared" ref="S676:T676" si="685">if($F676="","",if($F676&lt;&gt;$F675,0,V675))</f>
        <v/>
      </c>
      <c r="T676" s="18" t="str">
        <f t="shared" si="685"/>
        <v/>
      </c>
      <c r="U676" s="18" t="str">
        <f t="shared" si="5"/>
        <v/>
      </c>
      <c r="V676" s="18" t="str">
        <f t="shared" si="6"/>
        <v/>
      </c>
      <c r="W676" s="18" t="str">
        <f t="shared" si="7"/>
        <v/>
      </c>
      <c r="X676" s="18" t="str">
        <f t="shared" si="8"/>
        <v/>
      </c>
      <c r="Y676" s="18" t="str">
        <f t="shared" si="9"/>
        <v/>
      </c>
      <c r="Z676" s="18" t="str">
        <f>IFERROR(__xludf.DUMMYFUNCTION("if($F676="""","""",count(filter($S$2:$S888,$S$2:$S888=$S676,$T$2:$T888=$T676,$V$2:$V888=$V676,$W$2:$W888=$W676)))"),"")</f>
        <v/>
      </c>
      <c r="AA676" s="18" t="str">
        <f>IFERROR(__xludf.DUMMYFUNCTION("if($F676="""","""",1+Z676-count(filter($S676:$S888,$S676:$S888=$S676,$T676:$T888=$T676,$V676:$V888=$V676,$W676:$W888=$W676)))"),"")</f>
        <v/>
      </c>
      <c r="AB676" s="18" t="str">
        <f>IFERROR(__xludf.DUMMYFUNCTION("if($F676="""","""",count(filter($S$2:$S888,$S$2:$S888=$S676,$T$2:$T888=$T676,$V$2:$V888=$V676,$W$2:$W888=$W676,$Q$2:$Q888=$Q676)))"),"")</f>
        <v/>
      </c>
      <c r="AC676" s="18" t="str">
        <f>IFERROR(__xludf.DUMMYFUNCTION("if($F676="""","""",1+AB676-count(filter($S676:$S888,$S676:$S888=$S676,$T676:$T888=$T676,$V676:$V888=$V676,$W676:$W888=$W676,$Q676:$Q888=$Q676)))"),"")</f>
        <v/>
      </c>
      <c r="AD676" s="18" t="str">
        <f>IFERROR(__xludf.DUMMYFUNCTION("if($F676="""","""",count(filter($S$2:$S888,$S$2:$S888=$S676,$T$2:$T888=$T676,$V$2:$V888=$V676,$W$2:$W888=$W676,$R$2:$R888=$R676)))"),"")</f>
        <v/>
      </c>
      <c r="AE676" s="18" t="str">
        <f>IFERROR(__xludf.DUMMYFUNCTION("if($F676="""","""",1+AD676-count(filter($S676:$S888,$S676:$S888=$S676,$T676:$T888=$T676,$V676:$V888=$V676,$W676:$W888=$W676,$R676:$R888=$R676)))"),"")</f>
        <v/>
      </c>
      <c r="AF676" s="18" t="str">
        <f t="shared" si="10"/>
        <v/>
      </c>
      <c r="AG676" s="18"/>
      <c r="AH676" s="18" t="str">
        <f t="shared" si="12"/>
        <v/>
      </c>
    </row>
    <row r="677">
      <c r="A677" s="29"/>
      <c r="B677" s="29"/>
      <c r="C677" s="29"/>
      <c r="D677" s="37"/>
      <c r="E677" s="29"/>
      <c r="F677" s="32"/>
      <c r="G677" s="32"/>
      <c r="H677" s="38"/>
      <c r="I677" s="32"/>
      <c r="J677" s="38"/>
      <c r="K677" s="32"/>
      <c r="L677" s="31"/>
      <c r="M677" s="38"/>
      <c r="N677" s="31"/>
      <c r="O677" s="18" t="str">
        <f t="shared" si="2"/>
        <v/>
      </c>
      <c r="P677" s="18" t="str">
        <f t="shared" si="3"/>
        <v/>
      </c>
      <c r="Q677" s="18" t="str">
        <f t="array" ref="Q677">if($F677="","",if($F677&lt;&gt;$F676,VLOOKUP($F677,{Index_Team!$A$2:$A$33,Index_Team!$D$2:$D$33},2,FALSE),Q676))</f>
        <v/>
      </c>
      <c r="R677" s="18" t="str">
        <f t="array" ref="R677">if($F677="","",if($F677&lt;&gt;$F676,VLOOKUP($F677,{Index_Team!$A$2:$A$33,Index_Team!$E$2:$E$33},2,FALSE),R676))</f>
        <v/>
      </c>
      <c r="S677" s="18" t="str">
        <f t="shared" ref="S677:T677" si="686">if($F677="","",if($F677&lt;&gt;$F676,0,V676))</f>
        <v/>
      </c>
      <c r="T677" s="18" t="str">
        <f t="shared" si="686"/>
        <v/>
      </c>
      <c r="U677" s="18" t="str">
        <f t="shared" si="5"/>
        <v/>
      </c>
      <c r="V677" s="18" t="str">
        <f t="shared" si="6"/>
        <v/>
      </c>
      <c r="W677" s="18" t="str">
        <f t="shared" si="7"/>
        <v/>
      </c>
      <c r="X677" s="18" t="str">
        <f t="shared" si="8"/>
        <v/>
      </c>
      <c r="Y677" s="18" t="str">
        <f t="shared" si="9"/>
        <v/>
      </c>
      <c r="Z677" s="18" t="str">
        <f>IFERROR(__xludf.DUMMYFUNCTION("if($F677="""","""",count(filter($S$2:$S888,$S$2:$S888=$S677,$T$2:$T888=$T677,$V$2:$V888=$V677,$W$2:$W888=$W677)))"),"")</f>
        <v/>
      </c>
      <c r="AA677" s="18" t="str">
        <f>IFERROR(__xludf.DUMMYFUNCTION("if($F677="""","""",1+Z677-count(filter($S677:$S888,$S677:$S888=$S677,$T677:$T888=$T677,$V677:$V888=$V677,$W677:$W888=$W677)))"),"")</f>
        <v/>
      </c>
      <c r="AB677" s="18" t="str">
        <f>IFERROR(__xludf.DUMMYFUNCTION("if($F677="""","""",count(filter($S$2:$S888,$S$2:$S888=$S677,$T$2:$T888=$T677,$V$2:$V888=$V677,$W$2:$W888=$W677,$Q$2:$Q888=$Q677)))"),"")</f>
        <v/>
      </c>
      <c r="AC677" s="18" t="str">
        <f>IFERROR(__xludf.DUMMYFUNCTION("if($F677="""","""",1+AB677-count(filter($S677:$S888,$S677:$S888=$S677,$T677:$T888=$T677,$V677:$V888=$V677,$W677:$W888=$W677,$Q677:$Q888=$Q677)))"),"")</f>
        <v/>
      </c>
      <c r="AD677" s="18" t="str">
        <f>IFERROR(__xludf.DUMMYFUNCTION("if($F677="""","""",count(filter($S$2:$S888,$S$2:$S888=$S677,$T$2:$T888=$T677,$V$2:$V888=$V677,$W$2:$W888=$W677,$R$2:$R888=$R677)))"),"")</f>
        <v/>
      </c>
      <c r="AE677" s="18" t="str">
        <f>IFERROR(__xludf.DUMMYFUNCTION("if($F677="""","""",1+AD677-count(filter($S677:$S888,$S677:$S888=$S677,$T677:$T888=$T677,$V677:$V888=$V677,$W677:$W888=$W677,$R677:$R888=$R677)))"),"")</f>
        <v/>
      </c>
      <c r="AF677" s="18" t="str">
        <f t="shared" si="10"/>
        <v/>
      </c>
      <c r="AG677" s="18"/>
      <c r="AH677" s="18" t="str">
        <f t="shared" si="12"/>
        <v/>
      </c>
    </row>
    <row r="678">
      <c r="A678" s="29"/>
      <c r="B678" s="29"/>
      <c r="C678" s="29"/>
      <c r="D678" s="37"/>
      <c r="E678" s="29"/>
      <c r="F678" s="32"/>
      <c r="G678" s="32"/>
      <c r="H678" s="38"/>
      <c r="I678" s="32"/>
      <c r="J678" s="38"/>
      <c r="K678" s="32"/>
      <c r="L678" s="31"/>
      <c r="M678" s="38"/>
      <c r="N678" s="31"/>
      <c r="O678" s="18" t="str">
        <f t="shared" si="2"/>
        <v/>
      </c>
      <c r="P678" s="18" t="str">
        <f t="shared" si="3"/>
        <v/>
      </c>
      <c r="Q678" s="18" t="str">
        <f t="array" ref="Q678">if($F678="","",if($F678&lt;&gt;$F677,VLOOKUP($F678,{Index_Team!$A$2:$A$33,Index_Team!$D$2:$D$33},2,FALSE),Q677))</f>
        <v/>
      </c>
      <c r="R678" s="18" t="str">
        <f t="array" ref="R678">if($F678="","",if($F678&lt;&gt;$F677,VLOOKUP($F678,{Index_Team!$A$2:$A$33,Index_Team!$E$2:$E$33},2,FALSE),R677))</f>
        <v/>
      </c>
      <c r="S678" s="18" t="str">
        <f t="shared" ref="S678:T678" si="687">if($F678="","",if($F678&lt;&gt;$F677,0,V677))</f>
        <v/>
      </c>
      <c r="T678" s="18" t="str">
        <f t="shared" si="687"/>
        <v/>
      </c>
      <c r="U678" s="18" t="str">
        <f t="shared" si="5"/>
        <v/>
      </c>
      <c r="V678" s="18" t="str">
        <f t="shared" si="6"/>
        <v/>
      </c>
      <c r="W678" s="18" t="str">
        <f t="shared" si="7"/>
        <v/>
      </c>
      <c r="X678" s="18" t="str">
        <f t="shared" si="8"/>
        <v/>
      </c>
      <c r="Y678" s="18" t="str">
        <f t="shared" si="9"/>
        <v/>
      </c>
      <c r="Z678" s="18" t="str">
        <f>IFERROR(__xludf.DUMMYFUNCTION("if($F678="""","""",count(filter($S$2:$S888,$S$2:$S888=$S678,$T$2:$T888=$T678,$V$2:$V888=$V678,$W$2:$W888=$W678)))"),"")</f>
        <v/>
      </c>
      <c r="AA678" s="18" t="str">
        <f>IFERROR(__xludf.DUMMYFUNCTION("if($F678="""","""",1+Z678-count(filter($S678:$S888,$S678:$S888=$S678,$T678:$T888=$T678,$V678:$V888=$V678,$W678:$W888=$W678)))"),"")</f>
        <v/>
      </c>
      <c r="AB678" s="18" t="str">
        <f>IFERROR(__xludf.DUMMYFUNCTION("if($F678="""","""",count(filter($S$2:$S888,$S$2:$S888=$S678,$T$2:$T888=$T678,$V$2:$V888=$V678,$W$2:$W888=$W678,$Q$2:$Q888=$Q678)))"),"")</f>
        <v/>
      </c>
      <c r="AC678" s="18" t="str">
        <f>IFERROR(__xludf.DUMMYFUNCTION("if($F678="""","""",1+AB678-count(filter($S678:$S888,$S678:$S888=$S678,$T678:$T888=$T678,$V678:$V888=$V678,$W678:$W888=$W678,$Q678:$Q888=$Q678)))"),"")</f>
        <v/>
      </c>
      <c r="AD678" s="18" t="str">
        <f>IFERROR(__xludf.DUMMYFUNCTION("if($F678="""","""",count(filter($S$2:$S888,$S$2:$S888=$S678,$T$2:$T888=$T678,$V$2:$V888=$V678,$W$2:$W888=$W678,$R$2:$R888=$R678)))"),"")</f>
        <v/>
      </c>
      <c r="AE678" s="18" t="str">
        <f>IFERROR(__xludf.DUMMYFUNCTION("if($F678="""","""",1+AD678-count(filter($S678:$S888,$S678:$S888=$S678,$T678:$T888=$T678,$V678:$V888=$V678,$W678:$W888=$W678,$R678:$R888=$R678)))"),"")</f>
        <v/>
      </c>
      <c r="AF678" s="18" t="str">
        <f t="shared" si="10"/>
        <v/>
      </c>
      <c r="AG678" s="18"/>
      <c r="AH678" s="18" t="str">
        <f t="shared" si="12"/>
        <v/>
      </c>
    </row>
    <row r="679">
      <c r="A679" s="29"/>
      <c r="B679" s="29"/>
      <c r="C679" s="29"/>
      <c r="D679" s="37"/>
      <c r="E679" s="29"/>
      <c r="F679" s="32"/>
      <c r="G679" s="32"/>
      <c r="H679" s="38"/>
      <c r="I679" s="32"/>
      <c r="J679" s="38"/>
      <c r="K679" s="32"/>
      <c r="L679" s="31"/>
      <c r="M679" s="38"/>
      <c r="N679" s="31"/>
      <c r="O679" s="18" t="str">
        <f t="shared" si="2"/>
        <v/>
      </c>
      <c r="P679" s="18" t="str">
        <f t="shared" si="3"/>
        <v/>
      </c>
      <c r="Q679" s="18" t="str">
        <f t="array" ref="Q679">if($F679="","",if($F679&lt;&gt;$F678,VLOOKUP($F679,{Index_Team!$A$2:$A$33,Index_Team!$D$2:$D$33},2,FALSE),Q678))</f>
        <v/>
      </c>
      <c r="R679" s="18" t="str">
        <f t="array" ref="R679">if($F679="","",if($F679&lt;&gt;$F678,VLOOKUP($F679,{Index_Team!$A$2:$A$33,Index_Team!$E$2:$E$33},2,FALSE),R678))</f>
        <v/>
      </c>
      <c r="S679" s="18" t="str">
        <f t="shared" ref="S679:T679" si="688">if($F679="","",if($F679&lt;&gt;$F678,0,V678))</f>
        <v/>
      </c>
      <c r="T679" s="18" t="str">
        <f t="shared" si="688"/>
        <v/>
      </c>
      <c r="U679" s="18" t="str">
        <f t="shared" si="5"/>
        <v/>
      </c>
      <c r="V679" s="18" t="str">
        <f t="shared" si="6"/>
        <v/>
      </c>
      <c r="W679" s="18" t="str">
        <f t="shared" si="7"/>
        <v/>
      </c>
      <c r="X679" s="18" t="str">
        <f t="shared" si="8"/>
        <v/>
      </c>
      <c r="Y679" s="18" t="str">
        <f t="shared" si="9"/>
        <v/>
      </c>
      <c r="Z679" s="18" t="str">
        <f>IFERROR(__xludf.DUMMYFUNCTION("if($F679="""","""",count(filter($S$2:$S888,$S$2:$S888=$S679,$T$2:$T888=$T679,$V$2:$V888=$V679,$W$2:$W888=$W679)))"),"")</f>
        <v/>
      </c>
      <c r="AA679" s="18" t="str">
        <f>IFERROR(__xludf.DUMMYFUNCTION("if($F679="""","""",1+Z679-count(filter($S679:$S888,$S679:$S888=$S679,$T679:$T888=$T679,$V679:$V888=$V679,$W679:$W888=$W679)))"),"")</f>
        <v/>
      </c>
      <c r="AB679" s="18" t="str">
        <f>IFERROR(__xludf.DUMMYFUNCTION("if($F679="""","""",count(filter($S$2:$S888,$S$2:$S888=$S679,$T$2:$T888=$T679,$V$2:$V888=$V679,$W$2:$W888=$W679,$Q$2:$Q888=$Q679)))"),"")</f>
        <v/>
      </c>
      <c r="AC679" s="18" t="str">
        <f>IFERROR(__xludf.DUMMYFUNCTION("if($F679="""","""",1+AB679-count(filter($S679:$S888,$S679:$S888=$S679,$T679:$T888=$T679,$V679:$V888=$V679,$W679:$W888=$W679,$Q679:$Q888=$Q679)))"),"")</f>
        <v/>
      </c>
      <c r="AD679" s="18" t="str">
        <f>IFERROR(__xludf.DUMMYFUNCTION("if($F679="""","""",count(filter($S$2:$S888,$S$2:$S888=$S679,$T$2:$T888=$T679,$V$2:$V888=$V679,$W$2:$W888=$W679,$R$2:$R888=$R679)))"),"")</f>
        <v/>
      </c>
      <c r="AE679" s="18" t="str">
        <f>IFERROR(__xludf.DUMMYFUNCTION("if($F679="""","""",1+AD679-count(filter($S679:$S888,$S679:$S888=$S679,$T679:$T888=$T679,$V679:$V888=$V679,$W679:$W888=$W679,$R679:$R888=$R679)))"),"")</f>
        <v/>
      </c>
      <c r="AF679" s="18" t="str">
        <f t="shared" si="10"/>
        <v/>
      </c>
      <c r="AG679" s="18"/>
      <c r="AH679" s="18" t="str">
        <f t="shared" si="12"/>
        <v/>
      </c>
    </row>
    <row r="680">
      <c r="A680" s="29"/>
      <c r="B680" s="29"/>
      <c r="C680" s="29"/>
      <c r="D680" s="37"/>
      <c r="E680" s="29"/>
      <c r="F680" s="32"/>
      <c r="G680" s="32"/>
      <c r="H680" s="38"/>
      <c r="I680" s="32"/>
      <c r="J680" s="38"/>
      <c r="K680" s="32"/>
      <c r="L680" s="31"/>
      <c r="M680" s="38"/>
      <c r="N680" s="31"/>
      <c r="O680" s="18" t="str">
        <f t="shared" si="2"/>
        <v/>
      </c>
      <c r="P680" s="18" t="str">
        <f t="shared" si="3"/>
        <v/>
      </c>
      <c r="Q680" s="18" t="str">
        <f t="array" ref="Q680">if($F680="","",if($F680&lt;&gt;$F679,VLOOKUP($F680,{Index_Team!$A$2:$A$33,Index_Team!$D$2:$D$33},2,FALSE),Q679))</f>
        <v/>
      </c>
      <c r="R680" s="18" t="str">
        <f t="array" ref="R680">if($F680="","",if($F680&lt;&gt;$F679,VLOOKUP($F680,{Index_Team!$A$2:$A$33,Index_Team!$E$2:$E$33},2,FALSE),R679))</f>
        <v/>
      </c>
      <c r="S680" s="18" t="str">
        <f t="shared" ref="S680:T680" si="689">if($F680="","",if($F680&lt;&gt;$F679,0,V679))</f>
        <v/>
      </c>
      <c r="T680" s="18" t="str">
        <f t="shared" si="689"/>
        <v/>
      </c>
      <c r="U680" s="18" t="str">
        <f t="shared" si="5"/>
        <v/>
      </c>
      <c r="V680" s="18" t="str">
        <f t="shared" si="6"/>
        <v/>
      </c>
      <c r="W680" s="18" t="str">
        <f t="shared" si="7"/>
        <v/>
      </c>
      <c r="X680" s="18" t="str">
        <f t="shared" si="8"/>
        <v/>
      </c>
      <c r="Y680" s="18" t="str">
        <f t="shared" si="9"/>
        <v/>
      </c>
      <c r="Z680" s="18" t="str">
        <f>IFERROR(__xludf.DUMMYFUNCTION("if($F680="""","""",count(filter($S$2:$S888,$S$2:$S888=$S680,$T$2:$T888=$T680,$V$2:$V888=$V680,$W$2:$W888=$W680)))"),"")</f>
        <v/>
      </c>
      <c r="AA680" s="18" t="str">
        <f>IFERROR(__xludf.DUMMYFUNCTION("if($F680="""","""",1+Z680-count(filter($S680:$S888,$S680:$S888=$S680,$T680:$T888=$T680,$V680:$V888=$V680,$W680:$W888=$W680)))"),"")</f>
        <v/>
      </c>
      <c r="AB680" s="18" t="str">
        <f>IFERROR(__xludf.DUMMYFUNCTION("if($F680="""","""",count(filter($S$2:$S888,$S$2:$S888=$S680,$T$2:$T888=$T680,$V$2:$V888=$V680,$W$2:$W888=$W680,$Q$2:$Q888=$Q680)))"),"")</f>
        <v/>
      </c>
      <c r="AC680" s="18" t="str">
        <f>IFERROR(__xludf.DUMMYFUNCTION("if($F680="""","""",1+AB680-count(filter($S680:$S888,$S680:$S888=$S680,$T680:$T888=$T680,$V680:$V888=$V680,$W680:$W888=$W680,$Q680:$Q888=$Q680)))"),"")</f>
        <v/>
      </c>
      <c r="AD680" s="18" t="str">
        <f>IFERROR(__xludf.DUMMYFUNCTION("if($F680="""","""",count(filter($S$2:$S888,$S$2:$S888=$S680,$T$2:$T888=$T680,$V$2:$V888=$V680,$W$2:$W888=$W680,$R$2:$R888=$R680)))"),"")</f>
        <v/>
      </c>
      <c r="AE680" s="18" t="str">
        <f>IFERROR(__xludf.DUMMYFUNCTION("if($F680="""","""",1+AD680-count(filter($S680:$S888,$S680:$S888=$S680,$T680:$T888=$T680,$V680:$V888=$V680,$W680:$W888=$W680,$R680:$R888=$R680)))"),"")</f>
        <v/>
      </c>
      <c r="AF680" s="18" t="str">
        <f t="shared" si="10"/>
        <v/>
      </c>
      <c r="AG680" s="18"/>
      <c r="AH680" s="18" t="str">
        <f t="shared" si="12"/>
        <v/>
      </c>
    </row>
    <row r="681">
      <c r="A681" s="29"/>
      <c r="B681" s="29"/>
      <c r="C681" s="29"/>
      <c r="D681" s="37"/>
      <c r="E681" s="29"/>
      <c r="F681" s="32"/>
      <c r="G681" s="32"/>
      <c r="H681" s="38"/>
      <c r="I681" s="32"/>
      <c r="J681" s="38"/>
      <c r="K681" s="32"/>
      <c r="L681" s="31"/>
      <c r="M681" s="38"/>
      <c r="N681" s="31"/>
      <c r="O681" s="18" t="str">
        <f t="shared" si="2"/>
        <v/>
      </c>
      <c r="P681" s="18" t="str">
        <f t="shared" si="3"/>
        <v/>
      </c>
      <c r="Q681" s="18" t="str">
        <f t="array" ref="Q681">if($F681="","",if($F681&lt;&gt;$F680,VLOOKUP($F681,{Index_Team!$A$2:$A$33,Index_Team!$D$2:$D$33},2,FALSE),Q680))</f>
        <v/>
      </c>
      <c r="R681" s="18" t="str">
        <f t="array" ref="R681">if($F681="","",if($F681&lt;&gt;$F680,VLOOKUP($F681,{Index_Team!$A$2:$A$33,Index_Team!$E$2:$E$33},2,FALSE),R680))</f>
        <v/>
      </c>
      <c r="S681" s="18" t="str">
        <f t="shared" ref="S681:T681" si="690">if($F681="","",if($F681&lt;&gt;$F680,0,V680))</f>
        <v/>
      </c>
      <c r="T681" s="18" t="str">
        <f t="shared" si="690"/>
        <v/>
      </c>
      <c r="U681" s="18" t="str">
        <f t="shared" si="5"/>
        <v/>
      </c>
      <c r="V681" s="18" t="str">
        <f t="shared" si="6"/>
        <v/>
      </c>
      <c r="W681" s="18" t="str">
        <f t="shared" si="7"/>
        <v/>
      </c>
      <c r="X681" s="18" t="str">
        <f t="shared" si="8"/>
        <v/>
      </c>
      <c r="Y681" s="18" t="str">
        <f t="shared" si="9"/>
        <v/>
      </c>
      <c r="Z681" s="18" t="str">
        <f>IFERROR(__xludf.DUMMYFUNCTION("if($F681="""","""",count(filter($S$2:$S888,$S$2:$S888=$S681,$T$2:$T888=$T681,$V$2:$V888=$V681,$W$2:$W888=$W681)))"),"")</f>
        <v/>
      </c>
      <c r="AA681" s="18" t="str">
        <f>IFERROR(__xludf.DUMMYFUNCTION("if($F681="""","""",1+Z681-count(filter($S681:$S888,$S681:$S888=$S681,$T681:$T888=$T681,$V681:$V888=$V681,$W681:$W888=$W681)))"),"")</f>
        <v/>
      </c>
      <c r="AB681" s="18" t="str">
        <f>IFERROR(__xludf.DUMMYFUNCTION("if($F681="""","""",count(filter($S$2:$S888,$S$2:$S888=$S681,$T$2:$T888=$T681,$V$2:$V888=$V681,$W$2:$W888=$W681,$Q$2:$Q888=$Q681)))"),"")</f>
        <v/>
      </c>
      <c r="AC681" s="18" t="str">
        <f>IFERROR(__xludf.DUMMYFUNCTION("if($F681="""","""",1+AB681-count(filter($S681:$S888,$S681:$S888=$S681,$T681:$T888=$T681,$V681:$V888=$V681,$W681:$W888=$W681,$Q681:$Q888=$Q681)))"),"")</f>
        <v/>
      </c>
      <c r="AD681" s="18" t="str">
        <f>IFERROR(__xludf.DUMMYFUNCTION("if($F681="""","""",count(filter($S$2:$S888,$S$2:$S888=$S681,$T$2:$T888=$T681,$V$2:$V888=$V681,$W$2:$W888=$W681,$R$2:$R888=$R681)))"),"")</f>
        <v/>
      </c>
      <c r="AE681" s="18" t="str">
        <f>IFERROR(__xludf.DUMMYFUNCTION("if($F681="""","""",1+AD681-count(filter($S681:$S888,$S681:$S888=$S681,$T681:$T888=$T681,$V681:$V888=$V681,$W681:$W888=$W681,$R681:$R888=$R681)))"),"")</f>
        <v/>
      </c>
      <c r="AF681" s="18" t="str">
        <f t="shared" si="10"/>
        <v/>
      </c>
      <c r="AG681" s="18"/>
      <c r="AH681" s="18" t="str">
        <f t="shared" si="12"/>
        <v/>
      </c>
    </row>
    <row r="682">
      <c r="A682" s="29"/>
      <c r="B682" s="29"/>
      <c r="C682" s="29"/>
      <c r="D682" s="37"/>
      <c r="E682" s="29"/>
      <c r="F682" s="32"/>
      <c r="G682" s="32"/>
      <c r="H682" s="38"/>
      <c r="I682" s="32"/>
      <c r="J682" s="38"/>
      <c r="K682" s="32"/>
      <c r="L682" s="31"/>
      <c r="M682" s="38"/>
      <c r="N682" s="31"/>
      <c r="O682" s="18" t="str">
        <f t="shared" si="2"/>
        <v/>
      </c>
      <c r="P682" s="18" t="str">
        <f t="shared" si="3"/>
        <v/>
      </c>
      <c r="Q682" s="18" t="str">
        <f t="array" ref="Q682">if($F682="","",if($F682&lt;&gt;$F681,VLOOKUP($F682,{Index_Team!$A$2:$A$33,Index_Team!$D$2:$D$33},2,FALSE),Q681))</f>
        <v/>
      </c>
      <c r="R682" s="18" t="str">
        <f t="array" ref="R682">if($F682="","",if($F682&lt;&gt;$F681,VLOOKUP($F682,{Index_Team!$A$2:$A$33,Index_Team!$E$2:$E$33},2,FALSE),R681))</f>
        <v/>
      </c>
      <c r="S682" s="18" t="str">
        <f t="shared" ref="S682:T682" si="691">if($F682="","",if($F682&lt;&gt;$F681,0,V681))</f>
        <v/>
      </c>
      <c r="T682" s="18" t="str">
        <f t="shared" si="691"/>
        <v/>
      </c>
      <c r="U682" s="18" t="str">
        <f t="shared" si="5"/>
        <v/>
      </c>
      <c r="V682" s="18" t="str">
        <f t="shared" si="6"/>
        <v/>
      </c>
      <c r="W682" s="18" t="str">
        <f t="shared" si="7"/>
        <v/>
      </c>
      <c r="X682" s="18" t="str">
        <f t="shared" si="8"/>
        <v/>
      </c>
      <c r="Y682" s="18" t="str">
        <f t="shared" si="9"/>
        <v/>
      </c>
      <c r="Z682" s="18" t="str">
        <f>IFERROR(__xludf.DUMMYFUNCTION("if($F682="""","""",count(filter($S$2:$S888,$S$2:$S888=$S682,$T$2:$T888=$T682,$V$2:$V888=$V682,$W$2:$W888=$W682)))"),"")</f>
        <v/>
      </c>
      <c r="AA682" s="18" t="str">
        <f>IFERROR(__xludf.DUMMYFUNCTION("if($F682="""","""",1+Z682-count(filter($S682:$S888,$S682:$S888=$S682,$T682:$T888=$T682,$V682:$V888=$V682,$W682:$W888=$W682)))"),"")</f>
        <v/>
      </c>
      <c r="AB682" s="18" t="str">
        <f>IFERROR(__xludf.DUMMYFUNCTION("if($F682="""","""",count(filter($S$2:$S888,$S$2:$S888=$S682,$T$2:$T888=$T682,$V$2:$V888=$V682,$W$2:$W888=$W682,$Q$2:$Q888=$Q682)))"),"")</f>
        <v/>
      </c>
      <c r="AC682" s="18" t="str">
        <f>IFERROR(__xludf.DUMMYFUNCTION("if($F682="""","""",1+AB682-count(filter($S682:$S888,$S682:$S888=$S682,$T682:$T888=$T682,$V682:$V888=$V682,$W682:$W888=$W682,$Q682:$Q888=$Q682)))"),"")</f>
        <v/>
      </c>
      <c r="AD682" s="18" t="str">
        <f>IFERROR(__xludf.DUMMYFUNCTION("if($F682="""","""",count(filter($S$2:$S888,$S$2:$S888=$S682,$T$2:$T888=$T682,$V$2:$V888=$V682,$W$2:$W888=$W682,$R$2:$R888=$R682)))"),"")</f>
        <v/>
      </c>
      <c r="AE682" s="18" t="str">
        <f>IFERROR(__xludf.DUMMYFUNCTION("if($F682="""","""",1+AD682-count(filter($S682:$S888,$S682:$S888=$S682,$T682:$T888=$T682,$V682:$V888=$V682,$W682:$W888=$W682,$R682:$R888=$R682)))"),"")</f>
        <v/>
      </c>
      <c r="AF682" s="18" t="str">
        <f t="shared" si="10"/>
        <v/>
      </c>
      <c r="AG682" s="18"/>
      <c r="AH682" s="18" t="str">
        <f t="shared" si="12"/>
        <v/>
      </c>
    </row>
    <row r="683">
      <c r="A683" s="29"/>
      <c r="B683" s="29"/>
      <c r="C683" s="29"/>
      <c r="D683" s="37"/>
      <c r="E683" s="29"/>
      <c r="F683" s="32"/>
      <c r="G683" s="32"/>
      <c r="H683" s="38"/>
      <c r="I683" s="32"/>
      <c r="J683" s="38"/>
      <c r="K683" s="32"/>
      <c r="L683" s="31"/>
      <c r="M683" s="38"/>
      <c r="N683" s="31"/>
      <c r="O683" s="18" t="str">
        <f t="shared" si="2"/>
        <v/>
      </c>
      <c r="P683" s="18" t="str">
        <f t="shared" si="3"/>
        <v/>
      </c>
      <c r="Q683" s="18" t="str">
        <f t="array" ref="Q683">if($F683="","",if($F683&lt;&gt;$F682,VLOOKUP($F683,{Index_Team!$A$2:$A$33,Index_Team!$D$2:$D$33},2,FALSE),Q682))</f>
        <v/>
      </c>
      <c r="R683" s="18" t="str">
        <f t="array" ref="R683">if($F683="","",if($F683&lt;&gt;$F682,VLOOKUP($F683,{Index_Team!$A$2:$A$33,Index_Team!$E$2:$E$33},2,FALSE),R682))</f>
        <v/>
      </c>
      <c r="S683" s="18" t="str">
        <f t="shared" ref="S683:T683" si="692">if($F683="","",if($F683&lt;&gt;$F682,0,V682))</f>
        <v/>
      </c>
      <c r="T683" s="18" t="str">
        <f t="shared" si="692"/>
        <v/>
      </c>
      <c r="U683" s="18" t="str">
        <f t="shared" si="5"/>
        <v/>
      </c>
      <c r="V683" s="18" t="str">
        <f t="shared" si="6"/>
        <v/>
      </c>
      <c r="W683" s="18" t="str">
        <f t="shared" si="7"/>
        <v/>
      </c>
      <c r="X683" s="18" t="str">
        <f t="shared" si="8"/>
        <v/>
      </c>
      <c r="Y683" s="18" t="str">
        <f t="shared" si="9"/>
        <v/>
      </c>
      <c r="Z683" s="18" t="str">
        <f>IFERROR(__xludf.DUMMYFUNCTION("if($F683="""","""",count(filter($S$2:$S888,$S$2:$S888=$S683,$T$2:$T888=$T683,$V$2:$V888=$V683,$W$2:$W888=$W683)))"),"")</f>
        <v/>
      </c>
      <c r="AA683" s="18" t="str">
        <f>IFERROR(__xludf.DUMMYFUNCTION("if($F683="""","""",1+Z683-count(filter($S683:$S888,$S683:$S888=$S683,$T683:$T888=$T683,$V683:$V888=$V683,$W683:$W888=$W683)))"),"")</f>
        <v/>
      </c>
      <c r="AB683" s="18" t="str">
        <f>IFERROR(__xludf.DUMMYFUNCTION("if($F683="""","""",count(filter($S$2:$S888,$S$2:$S888=$S683,$T$2:$T888=$T683,$V$2:$V888=$V683,$W$2:$W888=$W683,$Q$2:$Q888=$Q683)))"),"")</f>
        <v/>
      </c>
      <c r="AC683" s="18" t="str">
        <f>IFERROR(__xludf.DUMMYFUNCTION("if($F683="""","""",1+AB683-count(filter($S683:$S888,$S683:$S888=$S683,$T683:$T888=$T683,$V683:$V888=$V683,$W683:$W888=$W683,$Q683:$Q888=$Q683)))"),"")</f>
        <v/>
      </c>
      <c r="AD683" s="18" t="str">
        <f>IFERROR(__xludf.DUMMYFUNCTION("if($F683="""","""",count(filter($S$2:$S888,$S$2:$S888=$S683,$T$2:$T888=$T683,$V$2:$V888=$V683,$W$2:$W888=$W683,$R$2:$R888=$R683)))"),"")</f>
        <v/>
      </c>
      <c r="AE683" s="18" t="str">
        <f>IFERROR(__xludf.DUMMYFUNCTION("if($F683="""","""",1+AD683-count(filter($S683:$S888,$S683:$S888=$S683,$T683:$T888=$T683,$V683:$V888=$V683,$W683:$W888=$W683,$R683:$R888=$R683)))"),"")</f>
        <v/>
      </c>
      <c r="AF683" s="18" t="str">
        <f t="shared" si="10"/>
        <v/>
      </c>
      <c r="AG683" s="18"/>
      <c r="AH683" s="18" t="str">
        <f t="shared" si="12"/>
        <v/>
      </c>
    </row>
    <row r="684">
      <c r="A684" s="29"/>
      <c r="B684" s="29"/>
      <c r="C684" s="29"/>
      <c r="D684" s="37"/>
      <c r="E684" s="29"/>
      <c r="F684" s="32"/>
      <c r="G684" s="32"/>
      <c r="H684" s="38"/>
      <c r="I684" s="32"/>
      <c r="J684" s="38"/>
      <c r="K684" s="32"/>
      <c r="L684" s="31"/>
      <c r="M684" s="38"/>
      <c r="N684" s="31"/>
      <c r="O684" s="18" t="str">
        <f t="shared" si="2"/>
        <v/>
      </c>
      <c r="P684" s="18" t="str">
        <f t="shared" si="3"/>
        <v/>
      </c>
      <c r="Q684" s="18" t="str">
        <f t="array" ref="Q684">if($F684="","",if($F684&lt;&gt;$F683,VLOOKUP($F684,{Index_Team!$A$2:$A$33,Index_Team!$D$2:$D$33},2,FALSE),Q683))</f>
        <v/>
      </c>
      <c r="R684" s="18" t="str">
        <f t="array" ref="R684">if($F684="","",if($F684&lt;&gt;$F683,VLOOKUP($F684,{Index_Team!$A$2:$A$33,Index_Team!$E$2:$E$33},2,FALSE),R683))</f>
        <v/>
      </c>
      <c r="S684" s="18" t="str">
        <f t="shared" ref="S684:T684" si="693">if($F684="","",if($F684&lt;&gt;$F683,0,V683))</f>
        <v/>
      </c>
      <c r="T684" s="18" t="str">
        <f t="shared" si="693"/>
        <v/>
      </c>
      <c r="U684" s="18" t="str">
        <f t="shared" si="5"/>
        <v/>
      </c>
      <c r="V684" s="18" t="str">
        <f t="shared" si="6"/>
        <v/>
      </c>
      <c r="W684" s="18" t="str">
        <f t="shared" si="7"/>
        <v/>
      </c>
      <c r="X684" s="18" t="str">
        <f t="shared" si="8"/>
        <v/>
      </c>
      <c r="Y684" s="18" t="str">
        <f t="shared" si="9"/>
        <v/>
      </c>
      <c r="Z684" s="18" t="str">
        <f>IFERROR(__xludf.DUMMYFUNCTION("if($F684="""","""",count(filter($S$2:$S888,$S$2:$S888=$S684,$T$2:$T888=$T684,$V$2:$V888=$V684,$W$2:$W888=$W684)))"),"")</f>
        <v/>
      </c>
      <c r="AA684" s="18" t="str">
        <f>IFERROR(__xludf.DUMMYFUNCTION("if($F684="""","""",1+Z684-count(filter($S684:$S888,$S684:$S888=$S684,$T684:$T888=$T684,$V684:$V888=$V684,$W684:$W888=$W684)))"),"")</f>
        <v/>
      </c>
      <c r="AB684" s="18" t="str">
        <f>IFERROR(__xludf.DUMMYFUNCTION("if($F684="""","""",count(filter($S$2:$S888,$S$2:$S888=$S684,$T$2:$T888=$T684,$V$2:$V888=$V684,$W$2:$W888=$W684,$Q$2:$Q888=$Q684)))"),"")</f>
        <v/>
      </c>
      <c r="AC684" s="18" t="str">
        <f>IFERROR(__xludf.DUMMYFUNCTION("if($F684="""","""",1+AB684-count(filter($S684:$S888,$S684:$S888=$S684,$T684:$T888=$T684,$V684:$V888=$V684,$W684:$W888=$W684,$Q684:$Q888=$Q684)))"),"")</f>
        <v/>
      </c>
      <c r="AD684" s="18" t="str">
        <f>IFERROR(__xludf.DUMMYFUNCTION("if($F684="""","""",count(filter($S$2:$S888,$S$2:$S888=$S684,$T$2:$T888=$T684,$V$2:$V888=$V684,$W$2:$W888=$W684,$R$2:$R888=$R684)))"),"")</f>
        <v/>
      </c>
      <c r="AE684" s="18" t="str">
        <f>IFERROR(__xludf.DUMMYFUNCTION("if($F684="""","""",1+AD684-count(filter($S684:$S888,$S684:$S888=$S684,$T684:$T888=$T684,$V684:$V888=$V684,$W684:$W888=$W684,$R684:$R888=$R684)))"),"")</f>
        <v/>
      </c>
      <c r="AF684" s="18" t="str">
        <f t="shared" si="10"/>
        <v/>
      </c>
      <c r="AG684" s="18"/>
      <c r="AH684" s="18" t="str">
        <f t="shared" si="12"/>
        <v/>
      </c>
    </row>
    <row r="685">
      <c r="A685" s="29"/>
      <c r="B685" s="29"/>
      <c r="C685" s="29"/>
      <c r="D685" s="37"/>
      <c r="E685" s="29"/>
      <c r="F685" s="32"/>
      <c r="G685" s="32"/>
      <c r="H685" s="38"/>
      <c r="I685" s="32"/>
      <c r="J685" s="38"/>
      <c r="K685" s="32"/>
      <c r="L685" s="31"/>
      <c r="M685" s="38"/>
      <c r="N685" s="31"/>
      <c r="O685" s="18" t="str">
        <f t="shared" si="2"/>
        <v/>
      </c>
      <c r="P685" s="18" t="str">
        <f t="shared" si="3"/>
        <v/>
      </c>
      <c r="Q685" s="18" t="str">
        <f t="array" ref="Q685">if($F685="","",if($F685&lt;&gt;$F684,VLOOKUP($F685,{Index_Team!$A$2:$A$33,Index_Team!$D$2:$D$33},2,FALSE),Q684))</f>
        <v/>
      </c>
      <c r="R685" s="18" t="str">
        <f t="array" ref="R685">if($F685="","",if($F685&lt;&gt;$F684,VLOOKUP($F685,{Index_Team!$A$2:$A$33,Index_Team!$E$2:$E$33},2,FALSE),R684))</f>
        <v/>
      </c>
      <c r="S685" s="18" t="str">
        <f t="shared" ref="S685:T685" si="694">if($F685="","",if($F685&lt;&gt;$F684,0,V684))</f>
        <v/>
      </c>
      <c r="T685" s="18" t="str">
        <f t="shared" si="694"/>
        <v/>
      </c>
      <c r="U685" s="18" t="str">
        <f t="shared" si="5"/>
        <v/>
      </c>
      <c r="V685" s="18" t="str">
        <f t="shared" si="6"/>
        <v/>
      </c>
      <c r="W685" s="18" t="str">
        <f t="shared" si="7"/>
        <v/>
      </c>
      <c r="X685" s="18" t="str">
        <f t="shared" si="8"/>
        <v/>
      </c>
      <c r="Y685" s="18" t="str">
        <f t="shared" si="9"/>
        <v/>
      </c>
      <c r="Z685" s="18" t="str">
        <f>IFERROR(__xludf.DUMMYFUNCTION("if($F685="""","""",count(filter($S$2:$S888,$S$2:$S888=$S685,$T$2:$T888=$T685,$V$2:$V888=$V685,$W$2:$W888=$W685)))"),"")</f>
        <v/>
      </c>
      <c r="AA685" s="18" t="str">
        <f>IFERROR(__xludf.DUMMYFUNCTION("if($F685="""","""",1+Z685-count(filter($S685:$S888,$S685:$S888=$S685,$T685:$T888=$T685,$V685:$V888=$V685,$W685:$W888=$W685)))"),"")</f>
        <v/>
      </c>
      <c r="AB685" s="18" t="str">
        <f>IFERROR(__xludf.DUMMYFUNCTION("if($F685="""","""",count(filter($S$2:$S888,$S$2:$S888=$S685,$T$2:$T888=$T685,$V$2:$V888=$V685,$W$2:$W888=$W685,$Q$2:$Q888=$Q685)))"),"")</f>
        <v/>
      </c>
      <c r="AC685" s="18" t="str">
        <f>IFERROR(__xludf.DUMMYFUNCTION("if($F685="""","""",1+AB685-count(filter($S685:$S888,$S685:$S888=$S685,$T685:$T888=$T685,$V685:$V888=$V685,$W685:$W888=$W685,$Q685:$Q888=$Q685)))"),"")</f>
        <v/>
      </c>
      <c r="AD685" s="18" t="str">
        <f>IFERROR(__xludf.DUMMYFUNCTION("if($F685="""","""",count(filter($S$2:$S888,$S$2:$S888=$S685,$T$2:$T888=$T685,$V$2:$V888=$V685,$W$2:$W888=$W685,$R$2:$R888=$R685)))"),"")</f>
        <v/>
      </c>
      <c r="AE685" s="18" t="str">
        <f>IFERROR(__xludf.DUMMYFUNCTION("if($F685="""","""",1+AD685-count(filter($S685:$S888,$S685:$S888=$S685,$T685:$T888=$T685,$V685:$V888=$V685,$W685:$W888=$W685,$R685:$R888=$R685)))"),"")</f>
        <v/>
      </c>
      <c r="AF685" s="18" t="str">
        <f t="shared" si="10"/>
        <v/>
      </c>
      <c r="AG685" s="18"/>
      <c r="AH685" s="18" t="str">
        <f t="shared" si="12"/>
        <v/>
      </c>
    </row>
    <row r="686">
      <c r="A686" s="29"/>
      <c r="B686" s="29"/>
      <c r="C686" s="29"/>
      <c r="D686" s="37"/>
      <c r="E686" s="29"/>
      <c r="F686" s="32"/>
      <c r="G686" s="32"/>
      <c r="H686" s="38"/>
      <c r="I686" s="32"/>
      <c r="J686" s="38"/>
      <c r="K686" s="32"/>
      <c r="L686" s="31"/>
      <c r="M686" s="38"/>
      <c r="N686" s="31"/>
      <c r="O686" s="18" t="str">
        <f t="shared" si="2"/>
        <v/>
      </c>
      <c r="P686" s="18" t="str">
        <f t="shared" si="3"/>
        <v/>
      </c>
      <c r="Q686" s="18" t="str">
        <f t="array" ref="Q686">if($F686="","",if($F686&lt;&gt;$F685,VLOOKUP($F686,{Index_Team!$A$2:$A$33,Index_Team!$D$2:$D$33},2,FALSE),Q685))</f>
        <v/>
      </c>
      <c r="R686" s="18" t="str">
        <f t="array" ref="R686">if($F686="","",if($F686&lt;&gt;$F685,VLOOKUP($F686,{Index_Team!$A$2:$A$33,Index_Team!$E$2:$E$33},2,FALSE),R685))</f>
        <v/>
      </c>
      <c r="S686" s="18" t="str">
        <f t="shared" ref="S686:T686" si="695">if($F686="","",if($F686&lt;&gt;$F685,0,V685))</f>
        <v/>
      </c>
      <c r="T686" s="18" t="str">
        <f t="shared" si="695"/>
        <v/>
      </c>
      <c r="U686" s="18" t="str">
        <f t="shared" si="5"/>
        <v/>
      </c>
      <c r="V686" s="18" t="str">
        <f t="shared" si="6"/>
        <v/>
      </c>
      <c r="W686" s="18" t="str">
        <f t="shared" si="7"/>
        <v/>
      </c>
      <c r="X686" s="18" t="str">
        <f t="shared" si="8"/>
        <v/>
      </c>
      <c r="Y686" s="18" t="str">
        <f t="shared" si="9"/>
        <v/>
      </c>
      <c r="Z686" s="18" t="str">
        <f>IFERROR(__xludf.DUMMYFUNCTION("if($F686="""","""",count(filter($S$2:$S888,$S$2:$S888=$S686,$T$2:$T888=$T686,$V$2:$V888=$V686,$W$2:$W888=$W686)))"),"")</f>
        <v/>
      </c>
      <c r="AA686" s="18" t="str">
        <f>IFERROR(__xludf.DUMMYFUNCTION("if($F686="""","""",1+Z686-count(filter($S686:$S888,$S686:$S888=$S686,$T686:$T888=$T686,$V686:$V888=$V686,$W686:$W888=$W686)))"),"")</f>
        <v/>
      </c>
      <c r="AB686" s="18" t="str">
        <f>IFERROR(__xludf.DUMMYFUNCTION("if($F686="""","""",count(filter($S$2:$S888,$S$2:$S888=$S686,$T$2:$T888=$T686,$V$2:$V888=$V686,$W$2:$W888=$W686,$Q$2:$Q888=$Q686)))"),"")</f>
        <v/>
      </c>
      <c r="AC686" s="18" t="str">
        <f>IFERROR(__xludf.DUMMYFUNCTION("if($F686="""","""",1+AB686-count(filter($S686:$S888,$S686:$S888=$S686,$T686:$T888=$T686,$V686:$V888=$V686,$W686:$W888=$W686,$Q686:$Q888=$Q686)))"),"")</f>
        <v/>
      </c>
      <c r="AD686" s="18" t="str">
        <f>IFERROR(__xludf.DUMMYFUNCTION("if($F686="""","""",count(filter($S$2:$S888,$S$2:$S888=$S686,$T$2:$T888=$T686,$V$2:$V888=$V686,$W$2:$W888=$W686,$R$2:$R888=$R686)))"),"")</f>
        <v/>
      </c>
      <c r="AE686" s="18" t="str">
        <f>IFERROR(__xludf.DUMMYFUNCTION("if($F686="""","""",1+AD686-count(filter($S686:$S888,$S686:$S888=$S686,$T686:$T888=$T686,$V686:$V888=$V686,$W686:$W888=$W686,$R686:$R888=$R686)))"),"")</f>
        <v/>
      </c>
      <c r="AF686" s="18" t="str">
        <f t="shared" si="10"/>
        <v/>
      </c>
      <c r="AG686" s="18"/>
      <c r="AH686" s="18" t="str">
        <f t="shared" si="12"/>
        <v/>
      </c>
    </row>
    <row r="687">
      <c r="A687" s="29"/>
      <c r="B687" s="29"/>
      <c r="C687" s="29"/>
      <c r="D687" s="37"/>
      <c r="E687" s="29"/>
      <c r="F687" s="32"/>
      <c r="G687" s="32"/>
      <c r="H687" s="38"/>
      <c r="I687" s="32"/>
      <c r="J687" s="38"/>
      <c r="K687" s="32"/>
      <c r="L687" s="31"/>
      <c r="M687" s="38"/>
      <c r="N687" s="31"/>
      <c r="O687" s="18" t="str">
        <f t="shared" si="2"/>
        <v/>
      </c>
      <c r="P687" s="18" t="str">
        <f t="shared" si="3"/>
        <v/>
      </c>
      <c r="Q687" s="18" t="str">
        <f t="array" ref="Q687">if($F687="","",if($F687&lt;&gt;$F686,VLOOKUP($F687,{Index_Team!$A$2:$A$33,Index_Team!$D$2:$D$33},2,FALSE),Q686))</f>
        <v/>
      </c>
      <c r="R687" s="18" t="str">
        <f t="array" ref="R687">if($F687="","",if($F687&lt;&gt;$F686,VLOOKUP($F687,{Index_Team!$A$2:$A$33,Index_Team!$E$2:$E$33},2,FALSE),R686))</f>
        <v/>
      </c>
      <c r="S687" s="18" t="str">
        <f t="shared" ref="S687:T687" si="696">if($F687="","",if($F687&lt;&gt;$F686,0,V686))</f>
        <v/>
      </c>
      <c r="T687" s="18" t="str">
        <f t="shared" si="696"/>
        <v/>
      </c>
      <c r="U687" s="18" t="str">
        <f t="shared" si="5"/>
        <v/>
      </c>
      <c r="V687" s="18" t="str">
        <f t="shared" si="6"/>
        <v/>
      </c>
      <c r="W687" s="18" t="str">
        <f t="shared" si="7"/>
        <v/>
      </c>
      <c r="X687" s="18" t="str">
        <f t="shared" si="8"/>
        <v/>
      </c>
      <c r="Y687" s="18" t="str">
        <f t="shared" si="9"/>
        <v/>
      </c>
      <c r="Z687" s="18" t="str">
        <f>IFERROR(__xludf.DUMMYFUNCTION("if($F687="""","""",count(filter($S$2:$S888,$S$2:$S888=$S687,$T$2:$T888=$T687,$V$2:$V888=$V687,$W$2:$W888=$W687)))"),"")</f>
        <v/>
      </c>
      <c r="AA687" s="18" t="str">
        <f>IFERROR(__xludf.DUMMYFUNCTION("if($F687="""","""",1+Z687-count(filter($S687:$S888,$S687:$S888=$S687,$T687:$T888=$T687,$V687:$V888=$V687,$W687:$W888=$W687)))"),"")</f>
        <v/>
      </c>
      <c r="AB687" s="18" t="str">
        <f>IFERROR(__xludf.DUMMYFUNCTION("if($F687="""","""",count(filter($S$2:$S888,$S$2:$S888=$S687,$T$2:$T888=$T687,$V$2:$V888=$V687,$W$2:$W888=$W687,$Q$2:$Q888=$Q687)))"),"")</f>
        <v/>
      </c>
      <c r="AC687" s="18" t="str">
        <f>IFERROR(__xludf.DUMMYFUNCTION("if($F687="""","""",1+AB687-count(filter($S687:$S888,$S687:$S888=$S687,$T687:$T888=$T687,$V687:$V888=$V687,$W687:$W888=$W687,$Q687:$Q888=$Q687)))"),"")</f>
        <v/>
      </c>
      <c r="AD687" s="18" t="str">
        <f>IFERROR(__xludf.DUMMYFUNCTION("if($F687="""","""",count(filter($S$2:$S888,$S$2:$S888=$S687,$T$2:$T888=$T687,$V$2:$V888=$V687,$W$2:$W888=$W687,$R$2:$R888=$R687)))"),"")</f>
        <v/>
      </c>
      <c r="AE687" s="18" t="str">
        <f>IFERROR(__xludf.DUMMYFUNCTION("if($F687="""","""",1+AD687-count(filter($S687:$S888,$S687:$S888=$S687,$T687:$T888=$T687,$V687:$V888=$V687,$W687:$W888=$W687,$R687:$R888=$R687)))"),"")</f>
        <v/>
      </c>
      <c r="AF687" s="18" t="str">
        <f t="shared" si="10"/>
        <v/>
      </c>
      <c r="AG687" s="18"/>
      <c r="AH687" s="18" t="str">
        <f t="shared" si="12"/>
        <v/>
      </c>
    </row>
    <row r="688">
      <c r="A688" s="29"/>
      <c r="B688" s="29"/>
      <c r="C688" s="29"/>
      <c r="D688" s="37"/>
      <c r="E688" s="29"/>
      <c r="F688" s="32"/>
      <c r="G688" s="32"/>
      <c r="H688" s="38"/>
      <c r="I688" s="32"/>
      <c r="J688" s="38"/>
      <c r="K688" s="32"/>
      <c r="L688" s="31"/>
      <c r="M688" s="38"/>
      <c r="N688" s="31"/>
      <c r="O688" s="18" t="str">
        <f t="shared" si="2"/>
        <v/>
      </c>
      <c r="P688" s="18" t="str">
        <f t="shared" si="3"/>
        <v/>
      </c>
      <c r="Q688" s="18" t="str">
        <f t="array" ref="Q688">if($F688="","",if($F688&lt;&gt;$F687,VLOOKUP($F688,{Index_Team!$A$2:$A$33,Index_Team!$D$2:$D$33},2,FALSE),Q687))</f>
        <v/>
      </c>
      <c r="R688" s="18" t="str">
        <f t="array" ref="R688">if($F688="","",if($F688&lt;&gt;$F687,VLOOKUP($F688,{Index_Team!$A$2:$A$33,Index_Team!$E$2:$E$33},2,FALSE),R687))</f>
        <v/>
      </c>
      <c r="S688" s="18" t="str">
        <f t="shared" ref="S688:T688" si="697">if($F688="","",if($F688&lt;&gt;$F687,0,V687))</f>
        <v/>
      </c>
      <c r="T688" s="18" t="str">
        <f t="shared" si="697"/>
        <v/>
      </c>
      <c r="U688" s="18" t="str">
        <f t="shared" si="5"/>
        <v/>
      </c>
      <c r="V688" s="18" t="str">
        <f t="shared" si="6"/>
        <v/>
      </c>
      <c r="W688" s="18" t="str">
        <f t="shared" si="7"/>
        <v/>
      </c>
      <c r="X688" s="18" t="str">
        <f t="shared" si="8"/>
        <v/>
      </c>
      <c r="Y688" s="18" t="str">
        <f t="shared" si="9"/>
        <v/>
      </c>
      <c r="Z688" s="18" t="str">
        <f>IFERROR(__xludf.DUMMYFUNCTION("if($F688="""","""",count(filter($S$2:$S888,$S$2:$S888=$S688,$T$2:$T888=$T688,$V$2:$V888=$V688,$W$2:$W888=$W688)))"),"")</f>
        <v/>
      </c>
      <c r="AA688" s="18" t="str">
        <f>IFERROR(__xludf.DUMMYFUNCTION("if($F688="""","""",1+Z688-count(filter($S688:$S888,$S688:$S888=$S688,$T688:$T888=$T688,$V688:$V888=$V688,$W688:$W888=$W688)))"),"")</f>
        <v/>
      </c>
      <c r="AB688" s="18" t="str">
        <f>IFERROR(__xludf.DUMMYFUNCTION("if($F688="""","""",count(filter($S$2:$S888,$S$2:$S888=$S688,$T$2:$T888=$T688,$V$2:$V888=$V688,$W$2:$W888=$W688,$Q$2:$Q888=$Q688)))"),"")</f>
        <v/>
      </c>
      <c r="AC688" s="18" t="str">
        <f>IFERROR(__xludf.DUMMYFUNCTION("if($F688="""","""",1+AB688-count(filter($S688:$S888,$S688:$S888=$S688,$T688:$T888=$T688,$V688:$V888=$V688,$W688:$W888=$W688,$Q688:$Q888=$Q688)))"),"")</f>
        <v/>
      </c>
      <c r="AD688" s="18" t="str">
        <f>IFERROR(__xludf.DUMMYFUNCTION("if($F688="""","""",count(filter($S$2:$S888,$S$2:$S888=$S688,$T$2:$T888=$T688,$V$2:$V888=$V688,$W$2:$W888=$W688,$R$2:$R888=$R688)))"),"")</f>
        <v/>
      </c>
      <c r="AE688" s="18" t="str">
        <f>IFERROR(__xludf.DUMMYFUNCTION("if($F688="""","""",1+AD688-count(filter($S688:$S888,$S688:$S888=$S688,$T688:$T888=$T688,$V688:$V888=$V688,$W688:$W888=$W688,$R688:$R888=$R688)))"),"")</f>
        <v/>
      </c>
      <c r="AF688" s="18" t="str">
        <f t="shared" si="10"/>
        <v/>
      </c>
      <c r="AG688" s="18"/>
      <c r="AH688" s="18" t="str">
        <f t="shared" si="12"/>
        <v/>
      </c>
    </row>
    <row r="689">
      <c r="A689" s="29"/>
      <c r="B689" s="29"/>
      <c r="C689" s="29"/>
      <c r="D689" s="37"/>
      <c r="E689" s="29"/>
      <c r="F689" s="32"/>
      <c r="G689" s="32"/>
      <c r="H689" s="38"/>
      <c r="I689" s="32"/>
      <c r="J689" s="38"/>
      <c r="K689" s="32"/>
      <c r="L689" s="31"/>
      <c r="M689" s="38"/>
      <c r="N689" s="31"/>
      <c r="O689" s="18" t="str">
        <f t="shared" si="2"/>
        <v/>
      </c>
      <c r="P689" s="18" t="str">
        <f t="shared" si="3"/>
        <v/>
      </c>
      <c r="Q689" s="18" t="str">
        <f t="array" ref="Q689">if($F689="","",if($F689&lt;&gt;$F688,VLOOKUP($F689,{Index_Team!$A$2:$A$33,Index_Team!$D$2:$D$33},2,FALSE),Q688))</f>
        <v/>
      </c>
      <c r="R689" s="18" t="str">
        <f t="array" ref="R689">if($F689="","",if($F689&lt;&gt;$F688,VLOOKUP($F689,{Index_Team!$A$2:$A$33,Index_Team!$E$2:$E$33},2,FALSE),R688))</f>
        <v/>
      </c>
      <c r="S689" s="18" t="str">
        <f t="shared" ref="S689:T689" si="698">if($F689="","",if($F689&lt;&gt;$F688,0,V688))</f>
        <v/>
      </c>
      <c r="T689" s="18" t="str">
        <f t="shared" si="698"/>
        <v/>
      </c>
      <c r="U689" s="18" t="str">
        <f t="shared" si="5"/>
        <v/>
      </c>
      <c r="V689" s="18" t="str">
        <f t="shared" si="6"/>
        <v/>
      </c>
      <c r="W689" s="18" t="str">
        <f t="shared" si="7"/>
        <v/>
      </c>
      <c r="X689" s="18" t="str">
        <f t="shared" si="8"/>
        <v/>
      </c>
      <c r="Y689" s="18" t="str">
        <f t="shared" si="9"/>
        <v/>
      </c>
      <c r="Z689" s="18" t="str">
        <f>IFERROR(__xludf.DUMMYFUNCTION("if($F689="""","""",count(filter($S$2:$S888,$S$2:$S888=$S689,$T$2:$T888=$T689,$V$2:$V888=$V689,$W$2:$W888=$W689)))"),"")</f>
        <v/>
      </c>
      <c r="AA689" s="18" t="str">
        <f>IFERROR(__xludf.DUMMYFUNCTION("if($F689="""","""",1+Z689-count(filter($S689:$S888,$S689:$S888=$S689,$T689:$T888=$T689,$V689:$V888=$V689,$W689:$W888=$W689)))"),"")</f>
        <v/>
      </c>
      <c r="AB689" s="18" t="str">
        <f>IFERROR(__xludf.DUMMYFUNCTION("if($F689="""","""",count(filter($S$2:$S888,$S$2:$S888=$S689,$T$2:$T888=$T689,$V$2:$V888=$V689,$W$2:$W888=$W689,$Q$2:$Q888=$Q689)))"),"")</f>
        <v/>
      </c>
      <c r="AC689" s="18" t="str">
        <f>IFERROR(__xludf.DUMMYFUNCTION("if($F689="""","""",1+AB689-count(filter($S689:$S888,$S689:$S888=$S689,$T689:$T888=$T689,$V689:$V888=$V689,$W689:$W888=$W689,$Q689:$Q888=$Q689)))"),"")</f>
        <v/>
      </c>
      <c r="AD689" s="18" t="str">
        <f>IFERROR(__xludf.DUMMYFUNCTION("if($F689="""","""",count(filter($S$2:$S888,$S$2:$S888=$S689,$T$2:$T888=$T689,$V$2:$V888=$V689,$W$2:$W888=$W689,$R$2:$R888=$R689)))"),"")</f>
        <v/>
      </c>
      <c r="AE689" s="18" t="str">
        <f>IFERROR(__xludf.DUMMYFUNCTION("if($F689="""","""",1+AD689-count(filter($S689:$S888,$S689:$S888=$S689,$T689:$T888=$T689,$V689:$V888=$V689,$W689:$W888=$W689,$R689:$R888=$R689)))"),"")</f>
        <v/>
      </c>
      <c r="AF689" s="18" t="str">
        <f t="shared" si="10"/>
        <v/>
      </c>
      <c r="AG689" s="18"/>
      <c r="AH689" s="18" t="str">
        <f t="shared" si="12"/>
        <v/>
      </c>
    </row>
    <row r="690">
      <c r="A690" s="29"/>
      <c r="B690" s="29"/>
      <c r="C690" s="29"/>
      <c r="D690" s="37"/>
      <c r="E690" s="29"/>
      <c r="F690" s="32"/>
      <c r="G690" s="32"/>
      <c r="H690" s="38"/>
      <c r="I690" s="32"/>
      <c r="J690" s="38"/>
      <c r="K690" s="32"/>
      <c r="L690" s="31"/>
      <c r="M690" s="38"/>
      <c r="N690" s="31"/>
      <c r="O690" s="18" t="str">
        <f t="shared" si="2"/>
        <v/>
      </c>
      <c r="P690" s="18" t="str">
        <f t="shared" si="3"/>
        <v/>
      </c>
      <c r="Q690" s="18" t="str">
        <f t="array" ref="Q690">if($F690="","",if($F690&lt;&gt;$F689,VLOOKUP($F690,{Index_Team!$A$2:$A$33,Index_Team!$D$2:$D$33},2,FALSE),Q689))</f>
        <v/>
      </c>
      <c r="R690" s="18" t="str">
        <f t="array" ref="R690">if($F690="","",if($F690&lt;&gt;$F689,VLOOKUP($F690,{Index_Team!$A$2:$A$33,Index_Team!$E$2:$E$33},2,FALSE),R689))</f>
        <v/>
      </c>
      <c r="S690" s="18" t="str">
        <f t="shared" ref="S690:T690" si="699">if($F690="","",if($F690&lt;&gt;$F689,0,V689))</f>
        <v/>
      </c>
      <c r="T690" s="18" t="str">
        <f t="shared" si="699"/>
        <v/>
      </c>
      <c r="U690" s="18" t="str">
        <f t="shared" si="5"/>
        <v/>
      </c>
      <c r="V690" s="18" t="str">
        <f t="shared" si="6"/>
        <v/>
      </c>
      <c r="W690" s="18" t="str">
        <f t="shared" si="7"/>
        <v/>
      </c>
      <c r="X690" s="18" t="str">
        <f t="shared" si="8"/>
        <v/>
      </c>
      <c r="Y690" s="18" t="str">
        <f t="shared" si="9"/>
        <v/>
      </c>
      <c r="Z690" s="18" t="str">
        <f>IFERROR(__xludf.DUMMYFUNCTION("if($F690="""","""",count(filter($S$2:$S888,$S$2:$S888=$S690,$T$2:$T888=$T690,$V$2:$V888=$V690,$W$2:$W888=$W690)))"),"")</f>
        <v/>
      </c>
      <c r="AA690" s="18" t="str">
        <f>IFERROR(__xludf.DUMMYFUNCTION("if($F690="""","""",1+Z690-count(filter($S690:$S888,$S690:$S888=$S690,$T690:$T888=$T690,$V690:$V888=$V690,$W690:$W888=$W690)))"),"")</f>
        <v/>
      </c>
      <c r="AB690" s="18" t="str">
        <f>IFERROR(__xludf.DUMMYFUNCTION("if($F690="""","""",count(filter($S$2:$S888,$S$2:$S888=$S690,$T$2:$T888=$T690,$V$2:$V888=$V690,$W$2:$W888=$W690,$Q$2:$Q888=$Q690)))"),"")</f>
        <v/>
      </c>
      <c r="AC690" s="18" t="str">
        <f>IFERROR(__xludf.DUMMYFUNCTION("if($F690="""","""",1+AB690-count(filter($S690:$S888,$S690:$S888=$S690,$T690:$T888=$T690,$V690:$V888=$V690,$W690:$W888=$W690,$Q690:$Q888=$Q690)))"),"")</f>
        <v/>
      </c>
      <c r="AD690" s="18" t="str">
        <f>IFERROR(__xludf.DUMMYFUNCTION("if($F690="""","""",count(filter($S$2:$S888,$S$2:$S888=$S690,$T$2:$T888=$T690,$V$2:$V888=$V690,$W$2:$W888=$W690,$R$2:$R888=$R690)))"),"")</f>
        <v/>
      </c>
      <c r="AE690" s="18" t="str">
        <f>IFERROR(__xludf.DUMMYFUNCTION("if($F690="""","""",1+AD690-count(filter($S690:$S888,$S690:$S888=$S690,$T690:$T888=$T690,$V690:$V888=$V690,$W690:$W888=$W690,$R690:$R888=$R690)))"),"")</f>
        <v/>
      </c>
      <c r="AF690" s="18" t="str">
        <f t="shared" si="10"/>
        <v/>
      </c>
      <c r="AG690" s="18"/>
      <c r="AH690" s="18" t="str">
        <f t="shared" si="12"/>
        <v/>
      </c>
    </row>
    <row r="691">
      <c r="A691" s="29"/>
      <c r="B691" s="29"/>
      <c r="C691" s="29"/>
      <c r="D691" s="37"/>
      <c r="E691" s="29"/>
      <c r="F691" s="32"/>
      <c r="G691" s="32"/>
      <c r="H691" s="38"/>
      <c r="I691" s="32"/>
      <c r="J691" s="38"/>
      <c r="K691" s="32"/>
      <c r="L691" s="31"/>
      <c r="M691" s="38"/>
      <c r="N691" s="31"/>
      <c r="O691" s="18" t="str">
        <f t="shared" si="2"/>
        <v/>
      </c>
      <c r="P691" s="18" t="str">
        <f t="shared" si="3"/>
        <v/>
      </c>
      <c r="Q691" s="18" t="str">
        <f t="array" ref="Q691">if($F691="","",if($F691&lt;&gt;$F690,VLOOKUP($F691,{Index_Team!$A$2:$A$33,Index_Team!$D$2:$D$33},2,FALSE),Q690))</f>
        <v/>
      </c>
      <c r="R691" s="18" t="str">
        <f t="array" ref="R691">if($F691="","",if($F691&lt;&gt;$F690,VLOOKUP($F691,{Index_Team!$A$2:$A$33,Index_Team!$E$2:$E$33},2,FALSE),R690))</f>
        <v/>
      </c>
      <c r="S691" s="18" t="str">
        <f t="shared" ref="S691:T691" si="700">if($F691="","",if($F691&lt;&gt;$F690,0,V690))</f>
        <v/>
      </c>
      <c r="T691" s="18" t="str">
        <f t="shared" si="700"/>
        <v/>
      </c>
      <c r="U691" s="18" t="str">
        <f t="shared" si="5"/>
        <v/>
      </c>
      <c r="V691" s="18" t="str">
        <f t="shared" si="6"/>
        <v/>
      </c>
      <c r="W691" s="18" t="str">
        <f t="shared" si="7"/>
        <v/>
      </c>
      <c r="X691" s="18" t="str">
        <f t="shared" si="8"/>
        <v/>
      </c>
      <c r="Y691" s="18" t="str">
        <f t="shared" si="9"/>
        <v/>
      </c>
      <c r="Z691" s="18" t="str">
        <f>IFERROR(__xludf.DUMMYFUNCTION("if($F691="""","""",count(filter($S$2:$S888,$S$2:$S888=$S691,$T$2:$T888=$T691,$V$2:$V888=$V691,$W$2:$W888=$W691)))"),"")</f>
        <v/>
      </c>
      <c r="AA691" s="18" t="str">
        <f>IFERROR(__xludf.DUMMYFUNCTION("if($F691="""","""",1+Z691-count(filter($S691:$S888,$S691:$S888=$S691,$T691:$T888=$T691,$V691:$V888=$V691,$W691:$W888=$W691)))"),"")</f>
        <v/>
      </c>
      <c r="AB691" s="18" t="str">
        <f>IFERROR(__xludf.DUMMYFUNCTION("if($F691="""","""",count(filter($S$2:$S888,$S$2:$S888=$S691,$T$2:$T888=$T691,$V$2:$V888=$V691,$W$2:$W888=$W691,$Q$2:$Q888=$Q691)))"),"")</f>
        <v/>
      </c>
      <c r="AC691" s="18" t="str">
        <f>IFERROR(__xludf.DUMMYFUNCTION("if($F691="""","""",1+AB691-count(filter($S691:$S888,$S691:$S888=$S691,$T691:$T888=$T691,$V691:$V888=$V691,$W691:$W888=$W691,$Q691:$Q888=$Q691)))"),"")</f>
        <v/>
      </c>
      <c r="AD691" s="18" t="str">
        <f>IFERROR(__xludf.DUMMYFUNCTION("if($F691="""","""",count(filter($S$2:$S888,$S$2:$S888=$S691,$T$2:$T888=$T691,$V$2:$V888=$V691,$W$2:$W888=$W691,$R$2:$R888=$R691)))"),"")</f>
        <v/>
      </c>
      <c r="AE691" s="18" t="str">
        <f>IFERROR(__xludf.DUMMYFUNCTION("if($F691="""","""",1+AD691-count(filter($S691:$S888,$S691:$S888=$S691,$T691:$T888=$T691,$V691:$V888=$V691,$W691:$W888=$W691,$R691:$R888=$R691)))"),"")</f>
        <v/>
      </c>
      <c r="AF691" s="18" t="str">
        <f t="shared" si="10"/>
        <v/>
      </c>
      <c r="AG691" s="18"/>
      <c r="AH691" s="18" t="str">
        <f t="shared" si="12"/>
        <v/>
      </c>
    </row>
    <row r="692">
      <c r="A692" s="29"/>
      <c r="B692" s="29"/>
      <c r="C692" s="29"/>
      <c r="D692" s="37"/>
      <c r="E692" s="29"/>
      <c r="F692" s="32"/>
      <c r="G692" s="32"/>
      <c r="H692" s="38"/>
      <c r="I692" s="32"/>
      <c r="J692" s="38"/>
      <c r="K692" s="32"/>
      <c r="L692" s="31"/>
      <c r="M692" s="38"/>
      <c r="N692" s="31"/>
      <c r="O692" s="18" t="str">
        <f t="shared" si="2"/>
        <v/>
      </c>
      <c r="P692" s="18" t="str">
        <f t="shared" si="3"/>
        <v/>
      </c>
      <c r="Q692" s="18" t="str">
        <f t="array" ref="Q692">if($F692="","",if($F692&lt;&gt;$F691,VLOOKUP($F692,{Index_Team!$A$2:$A$33,Index_Team!$D$2:$D$33},2,FALSE),Q691))</f>
        <v/>
      </c>
      <c r="R692" s="18" t="str">
        <f t="array" ref="R692">if($F692="","",if($F692&lt;&gt;$F691,VLOOKUP($F692,{Index_Team!$A$2:$A$33,Index_Team!$E$2:$E$33},2,FALSE),R691))</f>
        <v/>
      </c>
      <c r="S692" s="18" t="str">
        <f t="shared" ref="S692:T692" si="701">if($F692="","",if($F692&lt;&gt;$F691,0,V691))</f>
        <v/>
      </c>
      <c r="T692" s="18" t="str">
        <f t="shared" si="701"/>
        <v/>
      </c>
      <c r="U692" s="18" t="str">
        <f t="shared" si="5"/>
        <v/>
      </c>
      <c r="V692" s="18" t="str">
        <f t="shared" si="6"/>
        <v/>
      </c>
      <c r="W692" s="18" t="str">
        <f t="shared" si="7"/>
        <v/>
      </c>
      <c r="X692" s="18" t="str">
        <f t="shared" si="8"/>
        <v/>
      </c>
      <c r="Y692" s="18" t="str">
        <f t="shared" si="9"/>
        <v/>
      </c>
      <c r="Z692" s="18" t="str">
        <f>IFERROR(__xludf.DUMMYFUNCTION("if($F692="""","""",count(filter($S$2:$S888,$S$2:$S888=$S692,$T$2:$T888=$T692,$V$2:$V888=$V692,$W$2:$W888=$W692)))"),"")</f>
        <v/>
      </c>
      <c r="AA692" s="18" t="str">
        <f>IFERROR(__xludf.DUMMYFUNCTION("if($F692="""","""",1+Z692-count(filter($S692:$S888,$S692:$S888=$S692,$T692:$T888=$T692,$V692:$V888=$V692,$W692:$W888=$W692)))"),"")</f>
        <v/>
      </c>
      <c r="AB692" s="18" t="str">
        <f>IFERROR(__xludf.DUMMYFUNCTION("if($F692="""","""",count(filter($S$2:$S888,$S$2:$S888=$S692,$T$2:$T888=$T692,$V$2:$V888=$V692,$W$2:$W888=$W692,$Q$2:$Q888=$Q692)))"),"")</f>
        <v/>
      </c>
      <c r="AC692" s="18" t="str">
        <f>IFERROR(__xludf.DUMMYFUNCTION("if($F692="""","""",1+AB692-count(filter($S692:$S888,$S692:$S888=$S692,$T692:$T888=$T692,$V692:$V888=$V692,$W692:$W888=$W692,$Q692:$Q888=$Q692)))"),"")</f>
        <v/>
      </c>
      <c r="AD692" s="18" t="str">
        <f>IFERROR(__xludf.DUMMYFUNCTION("if($F692="""","""",count(filter($S$2:$S888,$S$2:$S888=$S692,$T$2:$T888=$T692,$V$2:$V888=$V692,$W$2:$W888=$W692,$R$2:$R888=$R692)))"),"")</f>
        <v/>
      </c>
      <c r="AE692" s="18" t="str">
        <f>IFERROR(__xludf.DUMMYFUNCTION("if($F692="""","""",1+AD692-count(filter($S692:$S888,$S692:$S888=$S692,$T692:$T888=$T692,$V692:$V888=$V692,$W692:$W888=$W692,$R692:$R888=$R692)))"),"")</f>
        <v/>
      </c>
      <c r="AF692" s="18" t="str">
        <f t="shared" si="10"/>
        <v/>
      </c>
      <c r="AG692" s="18"/>
      <c r="AH692" s="18" t="str">
        <f t="shared" si="12"/>
        <v/>
      </c>
    </row>
    <row r="693">
      <c r="A693" s="29"/>
      <c r="B693" s="29"/>
      <c r="C693" s="29"/>
      <c r="D693" s="37"/>
      <c r="E693" s="29"/>
      <c r="F693" s="32"/>
      <c r="G693" s="32"/>
      <c r="H693" s="38"/>
      <c r="I693" s="32"/>
      <c r="J693" s="38"/>
      <c r="K693" s="32"/>
      <c r="L693" s="31"/>
      <c r="M693" s="38"/>
      <c r="N693" s="31"/>
      <c r="O693" s="18" t="str">
        <f t="shared" si="2"/>
        <v/>
      </c>
      <c r="P693" s="18" t="str">
        <f t="shared" si="3"/>
        <v/>
      </c>
      <c r="Q693" s="18" t="str">
        <f t="array" ref="Q693">if($F693="","",if($F693&lt;&gt;$F692,VLOOKUP($F693,{Index_Team!$A$2:$A$33,Index_Team!$D$2:$D$33},2,FALSE),Q692))</f>
        <v/>
      </c>
      <c r="R693" s="18" t="str">
        <f t="array" ref="R693">if($F693="","",if($F693&lt;&gt;$F692,VLOOKUP($F693,{Index_Team!$A$2:$A$33,Index_Team!$E$2:$E$33},2,FALSE),R692))</f>
        <v/>
      </c>
      <c r="S693" s="18" t="str">
        <f t="shared" ref="S693:T693" si="702">if($F693="","",if($F693&lt;&gt;$F692,0,V692))</f>
        <v/>
      </c>
      <c r="T693" s="18" t="str">
        <f t="shared" si="702"/>
        <v/>
      </c>
      <c r="U693" s="18" t="str">
        <f t="shared" si="5"/>
        <v/>
      </c>
      <c r="V693" s="18" t="str">
        <f t="shared" si="6"/>
        <v/>
      </c>
      <c r="W693" s="18" t="str">
        <f t="shared" si="7"/>
        <v/>
      </c>
      <c r="X693" s="18" t="str">
        <f t="shared" si="8"/>
        <v/>
      </c>
      <c r="Y693" s="18" t="str">
        <f t="shared" si="9"/>
        <v/>
      </c>
      <c r="Z693" s="18" t="str">
        <f>IFERROR(__xludf.DUMMYFUNCTION("if($F693="""","""",count(filter($S$2:$S888,$S$2:$S888=$S693,$T$2:$T888=$T693,$V$2:$V888=$V693,$W$2:$W888=$W693)))"),"")</f>
        <v/>
      </c>
      <c r="AA693" s="18" t="str">
        <f>IFERROR(__xludf.DUMMYFUNCTION("if($F693="""","""",1+Z693-count(filter($S693:$S888,$S693:$S888=$S693,$T693:$T888=$T693,$V693:$V888=$V693,$W693:$W888=$W693)))"),"")</f>
        <v/>
      </c>
      <c r="AB693" s="18" t="str">
        <f>IFERROR(__xludf.DUMMYFUNCTION("if($F693="""","""",count(filter($S$2:$S888,$S$2:$S888=$S693,$T$2:$T888=$T693,$V$2:$V888=$V693,$W$2:$W888=$W693,$Q$2:$Q888=$Q693)))"),"")</f>
        <v/>
      </c>
      <c r="AC693" s="18" t="str">
        <f>IFERROR(__xludf.DUMMYFUNCTION("if($F693="""","""",1+AB693-count(filter($S693:$S888,$S693:$S888=$S693,$T693:$T888=$T693,$V693:$V888=$V693,$W693:$W888=$W693,$Q693:$Q888=$Q693)))"),"")</f>
        <v/>
      </c>
      <c r="AD693" s="18" t="str">
        <f>IFERROR(__xludf.DUMMYFUNCTION("if($F693="""","""",count(filter($S$2:$S888,$S$2:$S888=$S693,$T$2:$T888=$T693,$V$2:$V888=$V693,$W$2:$W888=$W693,$R$2:$R888=$R693)))"),"")</f>
        <v/>
      </c>
      <c r="AE693" s="18" t="str">
        <f>IFERROR(__xludf.DUMMYFUNCTION("if($F693="""","""",1+AD693-count(filter($S693:$S888,$S693:$S888=$S693,$T693:$T888=$T693,$V693:$V888=$V693,$W693:$W888=$W693,$R693:$R888=$R693)))"),"")</f>
        <v/>
      </c>
      <c r="AF693" s="18" t="str">
        <f t="shared" si="10"/>
        <v/>
      </c>
      <c r="AG693" s="18"/>
      <c r="AH693" s="18" t="str">
        <f t="shared" si="12"/>
        <v/>
      </c>
    </row>
    <row r="694">
      <c r="A694" s="29"/>
      <c r="B694" s="29"/>
      <c r="C694" s="29"/>
      <c r="D694" s="37"/>
      <c r="E694" s="29"/>
      <c r="F694" s="32"/>
      <c r="G694" s="32"/>
      <c r="H694" s="38"/>
      <c r="I694" s="32"/>
      <c r="J694" s="38"/>
      <c r="K694" s="32"/>
      <c r="L694" s="31"/>
      <c r="M694" s="38"/>
      <c r="N694" s="31"/>
      <c r="O694" s="18" t="str">
        <f t="shared" si="2"/>
        <v/>
      </c>
      <c r="P694" s="18" t="str">
        <f t="shared" si="3"/>
        <v/>
      </c>
      <c r="Q694" s="18" t="str">
        <f t="array" ref="Q694">if($F694="","",if($F694&lt;&gt;$F693,VLOOKUP($F694,{Index_Team!$A$2:$A$33,Index_Team!$D$2:$D$33},2,FALSE),Q693))</f>
        <v/>
      </c>
      <c r="R694" s="18" t="str">
        <f t="array" ref="R694">if($F694="","",if($F694&lt;&gt;$F693,VLOOKUP($F694,{Index_Team!$A$2:$A$33,Index_Team!$E$2:$E$33},2,FALSE),R693))</f>
        <v/>
      </c>
      <c r="S694" s="18" t="str">
        <f t="shared" ref="S694:T694" si="703">if($F694="","",if($F694&lt;&gt;$F693,0,V693))</f>
        <v/>
      </c>
      <c r="T694" s="18" t="str">
        <f t="shared" si="703"/>
        <v/>
      </c>
      <c r="U694" s="18" t="str">
        <f t="shared" si="5"/>
        <v/>
      </c>
      <c r="V694" s="18" t="str">
        <f t="shared" si="6"/>
        <v/>
      </c>
      <c r="W694" s="18" t="str">
        <f t="shared" si="7"/>
        <v/>
      </c>
      <c r="X694" s="18" t="str">
        <f t="shared" si="8"/>
        <v/>
      </c>
      <c r="Y694" s="18" t="str">
        <f t="shared" si="9"/>
        <v/>
      </c>
      <c r="Z694" s="18" t="str">
        <f>IFERROR(__xludf.DUMMYFUNCTION("if($F694="""","""",count(filter($S$2:$S888,$S$2:$S888=$S694,$T$2:$T888=$T694,$V$2:$V888=$V694,$W$2:$W888=$W694)))"),"")</f>
        <v/>
      </c>
      <c r="AA694" s="18" t="str">
        <f>IFERROR(__xludf.DUMMYFUNCTION("if($F694="""","""",1+Z694-count(filter($S694:$S888,$S694:$S888=$S694,$T694:$T888=$T694,$V694:$V888=$V694,$W694:$W888=$W694)))"),"")</f>
        <v/>
      </c>
      <c r="AB694" s="18" t="str">
        <f>IFERROR(__xludf.DUMMYFUNCTION("if($F694="""","""",count(filter($S$2:$S888,$S$2:$S888=$S694,$T$2:$T888=$T694,$V$2:$V888=$V694,$W$2:$W888=$W694,$Q$2:$Q888=$Q694)))"),"")</f>
        <v/>
      </c>
      <c r="AC694" s="18" t="str">
        <f>IFERROR(__xludf.DUMMYFUNCTION("if($F694="""","""",1+AB694-count(filter($S694:$S888,$S694:$S888=$S694,$T694:$T888=$T694,$V694:$V888=$V694,$W694:$W888=$W694,$Q694:$Q888=$Q694)))"),"")</f>
        <v/>
      </c>
      <c r="AD694" s="18" t="str">
        <f>IFERROR(__xludf.DUMMYFUNCTION("if($F694="""","""",count(filter($S$2:$S888,$S$2:$S888=$S694,$T$2:$T888=$T694,$V$2:$V888=$V694,$W$2:$W888=$W694,$R$2:$R888=$R694)))"),"")</f>
        <v/>
      </c>
      <c r="AE694" s="18" t="str">
        <f>IFERROR(__xludf.DUMMYFUNCTION("if($F694="""","""",1+AD694-count(filter($S694:$S888,$S694:$S888=$S694,$T694:$T888=$T694,$V694:$V888=$V694,$W694:$W888=$W694,$R694:$R888=$R694)))"),"")</f>
        <v/>
      </c>
      <c r="AF694" s="18" t="str">
        <f t="shared" si="10"/>
        <v/>
      </c>
      <c r="AG694" s="18"/>
      <c r="AH694" s="18" t="str">
        <f t="shared" si="12"/>
        <v/>
      </c>
    </row>
    <row r="695">
      <c r="A695" s="29"/>
      <c r="B695" s="29"/>
      <c r="C695" s="29"/>
      <c r="D695" s="37"/>
      <c r="E695" s="29"/>
      <c r="F695" s="32"/>
      <c r="G695" s="32"/>
      <c r="H695" s="38"/>
      <c r="I695" s="32"/>
      <c r="J695" s="38"/>
      <c r="K695" s="32"/>
      <c r="L695" s="31"/>
      <c r="M695" s="38"/>
      <c r="N695" s="31"/>
      <c r="O695" s="18" t="str">
        <f t="shared" si="2"/>
        <v/>
      </c>
      <c r="P695" s="18" t="str">
        <f t="shared" si="3"/>
        <v/>
      </c>
      <c r="Q695" s="18" t="str">
        <f t="array" ref="Q695">if($F695="","",if($F695&lt;&gt;$F694,VLOOKUP($F695,{Index_Team!$A$2:$A$33,Index_Team!$D$2:$D$33},2,FALSE),Q694))</f>
        <v/>
      </c>
      <c r="R695" s="18" t="str">
        <f t="array" ref="R695">if($F695="","",if($F695&lt;&gt;$F694,VLOOKUP($F695,{Index_Team!$A$2:$A$33,Index_Team!$E$2:$E$33},2,FALSE),R694))</f>
        <v/>
      </c>
      <c r="S695" s="18" t="str">
        <f t="shared" ref="S695:T695" si="704">if($F695="","",if($F695&lt;&gt;$F694,0,V694))</f>
        <v/>
      </c>
      <c r="T695" s="18" t="str">
        <f t="shared" si="704"/>
        <v/>
      </c>
      <c r="U695" s="18" t="str">
        <f t="shared" si="5"/>
        <v/>
      </c>
      <c r="V695" s="18" t="str">
        <f t="shared" si="6"/>
        <v/>
      </c>
      <c r="W695" s="18" t="str">
        <f t="shared" si="7"/>
        <v/>
      </c>
      <c r="X695" s="18" t="str">
        <f t="shared" si="8"/>
        <v/>
      </c>
      <c r="Y695" s="18" t="str">
        <f t="shared" si="9"/>
        <v/>
      </c>
      <c r="Z695" s="18" t="str">
        <f>IFERROR(__xludf.DUMMYFUNCTION("if($F695="""","""",count(filter($S$2:$S888,$S$2:$S888=$S695,$T$2:$T888=$T695,$V$2:$V888=$V695,$W$2:$W888=$W695)))"),"")</f>
        <v/>
      </c>
      <c r="AA695" s="18" t="str">
        <f>IFERROR(__xludf.DUMMYFUNCTION("if($F695="""","""",1+Z695-count(filter($S695:$S888,$S695:$S888=$S695,$T695:$T888=$T695,$V695:$V888=$V695,$W695:$W888=$W695)))"),"")</f>
        <v/>
      </c>
      <c r="AB695" s="18" t="str">
        <f>IFERROR(__xludf.DUMMYFUNCTION("if($F695="""","""",count(filter($S$2:$S888,$S$2:$S888=$S695,$T$2:$T888=$T695,$V$2:$V888=$V695,$W$2:$W888=$W695,$Q$2:$Q888=$Q695)))"),"")</f>
        <v/>
      </c>
      <c r="AC695" s="18" t="str">
        <f>IFERROR(__xludf.DUMMYFUNCTION("if($F695="""","""",1+AB695-count(filter($S695:$S888,$S695:$S888=$S695,$T695:$T888=$T695,$V695:$V888=$V695,$W695:$W888=$W695,$Q695:$Q888=$Q695)))"),"")</f>
        <v/>
      </c>
      <c r="AD695" s="18" t="str">
        <f>IFERROR(__xludf.DUMMYFUNCTION("if($F695="""","""",count(filter($S$2:$S888,$S$2:$S888=$S695,$T$2:$T888=$T695,$V$2:$V888=$V695,$W$2:$W888=$W695,$R$2:$R888=$R695)))"),"")</f>
        <v/>
      </c>
      <c r="AE695" s="18" t="str">
        <f>IFERROR(__xludf.DUMMYFUNCTION("if($F695="""","""",1+AD695-count(filter($S695:$S888,$S695:$S888=$S695,$T695:$T888=$T695,$V695:$V888=$V695,$W695:$W888=$W695,$R695:$R888=$R695)))"),"")</f>
        <v/>
      </c>
      <c r="AF695" s="18" t="str">
        <f t="shared" si="10"/>
        <v/>
      </c>
      <c r="AG695" s="18"/>
      <c r="AH695" s="18" t="str">
        <f t="shared" si="12"/>
        <v/>
      </c>
    </row>
    <row r="696">
      <c r="A696" s="29"/>
      <c r="B696" s="29"/>
      <c r="C696" s="29"/>
      <c r="D696" s="37"/>
      <c r="E696" s="29"/>
      <c r="F696" s="32"/>
      <c r="G696" s="32"/>
      <c r="H696" s="38"/>
      <c r="I696" s="32"/>
      <c r="J696" s="38"/>
      <c r="K696" s="32"/>
      <c r="L696" s="31"/>
      <c r="M696" s="38"/>
      <c r="N696" s="31"/>
      <c r="O696" s="18" t="str">
        <f t="shared" si="2"/>
        <v/>
      </c>
      <c r="P696" s="18" t="str">
        <f t="shared" si="3"/>
        <v/>
      </c>
      <c r="Q696" s="18" t="str">
        <f t="array" ref="Q696">if($F696="","",if($F696&lt;&gt;$F695,VLOOKUP($F696,{Index_Team!$A$2:$A$33,Index_Team!$D$2:$D$33},2,FALSE),Q695))</f>
        <v/>
      </c>
      <c r="R696" s="18" t="str">
        <f t="array" ref="R696">if($F696="","",if($F696&lt;&gt;$F695,VLOOKUP($F696,{Index_Team!$A$2:$A$33,Index_Team!$E$2:$E$33},2,FALSE),R695))</f>
        <v/>
      </c>
      <c r="S696" s="18" t="str">
        <f t="shared" ref="S696:T696" si="705">if($F696="","",if($F696&lt;&gt;$F695,0,V695))</f>
        <v/>
      </c>
      <c r="T696" s="18" t="str">
        <f t="shared" si="705"/>
        <v/>
      </c>
      <c r="U696" s="18" t="str">
        <f t="shared" si="5"/>
        <v/>
      </c>
      <c r="V696" s="18" t="str">
        <f t="shared" si="6"/>
        <v/>
      </c>
      <c r="W696" s="18" t="str">
        <f t="shared" si="7"/>
        <v/>
      </c>
      <c r="X696" s="18" t="str">
        <f t="shared" si="8"/>
        <v/>
      </c>
      <c r="Y696" s="18" t="str">
        <f t="shared" si="9"/>
        <v/>
      </c>
      <c r="Z696" s="18" t="str">
        <f>IFERROR(__xludf.DUMMYFUNCTION("if($F696="""","""",count(filter($S$2:$S888,$S$2:$S888=$S696,$T$2:$T888=$T696,$V$2:$V888=$V696,$W$2:$W888=$W696)))"),"")</f>
        <v/>
      </c>
      <c r="AA696" s="18" t="str">
        <f>IFERROR(__xludf.DUMMYFUNCTION("if($F696="""","""",1+Z696-count(filter($S696:$S888,$S696:$S888=$S696,$T696:$T888=$T696,$V696:$V888=$V696,$W696:$W888=$W696)))"),"")</f>
        <v/>
      </c>
      <c r="AB696" s="18" t="str">
        <f>IFERROR(__xludf.DUMMYFUNCTION("if($F696="""","""",count(filter($S$2:$S888,$S$2:$S888=$S696,$T$2:$T888=$T696,$V$2:$V888=$V696,$W$2:$W888=$W696,$Q$2:$Q888=$Q696)))"),"")</f>
        <v/>
      </c>
      <c r="AC696" s="18" t="str">
        <f>IFERROR(__xludf.DUMMYFUNCTION("if($F696="""","""",1+AB696-count(filter($S696:$S888,$S696:$S888=$S696,$T696:$T888=$T696,$V696:$V888=$V696,$W696:$W888=$W696,$Q696:$Q888=$Q696)))"),"")</f>
        <v/>
      </c>
      <c r="AD696" s="18" t="str">
        <f>IFERROR(__xludf.DUMMYFUNCTION("if($F696="""","""",count(filter($S$2:$S888,$S$2:$S888=$S696,$T$2:$T888=$T696,$V$2:$V888=$V696,$W$2:$W888=$W696,$R$2:$R888=$R696)))"),"")</f>
        <v/>
      </c>
      <c r="AE696" s="18" t="str">
        <f>IFERROR(__xludf.DUMMYFUNCTION("if($F696="""","""",1+AD696-count(filter($S696:$S888,$S696:$S888=$S696,$T696:$T888=$T696,$V696:$V888=$V696,$W696:$W888=$W696,$R696:$R888=$R696)))"),"")</f>
        <v/>
      </c>
      <c r="AF696" s="18" t="str">
        <f t="shared" si="10"/>
        <v/>
      </c>
      <c r="AG696" s="18"/>
      <c r="AH696" s="18" t="str">
        <f t="shared" si="12"/>
        <v/>
      </c>
    </row>
    <row r="697">
      <c r="A697" s="29"/>
      <c r="B697" s="29"/>
      <c r="C697" s="29"/>
      <c r="D697" s="37"/>
      <c r="E697" s="29"/>
      <c r="F697" s="32"/>
      <c r="G697" s="32"/>
      <c r="H697" s="38"/>
      <c r="I697" s="32"/>
      <c r="J697" s="38"/>
      <c r="K697" s="32"/>
      <c r="L697" s="31"/>
      <c r="M697" s="38"/>
      <c r="N697" s="31"/>
      <c r="O697" s="18" t="str">
        <f t="shared" si="2"/>
        <v/>
      </c>
      <c r="P697" s="18" t="str">
        <f t="shared" si="3"/>
        <v/>
      </c>
      <c r="Q697" s="18" t="str">
        <f t="array" ref="Q697">if($F697="","",if($F697&lt;&gt;$F696,VLOOKUP($F697,{Index_Team!$A$2:$A$33,Index_Team!$D$2:$D$33},2,FALSE),Q696))</f>
        <v/>
      </c>
      <c r="R697" s="18" t="str">
        <f t="array" ref="R697">if($F697="","",if($F697&lt;&gt;$F696,VLOOKUP($F697,{Index_Team!$A$2:$A$33,Index_Team!$E$2:$E$33},2,FALSE),R696))</f>
        <v/>
      </c>
      <c r="S697" s="18" t="str">
        <f t="shared" ref="S697:T697" si="706">if($F697="","",if($F697&lt;&gt;$F696,0,V696))</f>
        <v/>
      </c>
      <c r="T697" s="18" t="str">
        <f t="shared" si="706"/>
        <v/>
      </c>
      <c r="U697" s="18" t="str">
        <f t="shared" si="5"/>
        <v/>
      </c>
      <c r="V697" s="18" t="str">
        <f t="shared" si="6"/>
        <v/>
      </c>
      <c r="W697" s="18" t="str">
        <f t="shared" si="7"/>
        <v/>
      </c>
      <c r="X697" s="18" t="str">
        <f t="shared" si="8"/>
        <v/>
      </c>
      <c r="Y697" s="18" t="str">
        <f t="shared" si="9"/>
        <v/>
      </c>
      <c r="Z697" s="18" t="str">
        <f>IFERROR(__xludf.DUMMYFUNCTION("if($F697="""","""",count(filter($S$2:$S888,$S$2:$S888=$S697,$T$2:$T888=$T697,$V$2:$V888=$V697,$W$2:$W888=$W697)))"),"")</f>
        <v/>
      </c>
      <c r="AA697" s="18" t="str">
        <f>IFERROR(__xludf.DUMMYFUNCTION("if($F697="""","""",1+Z697-count(filter($S697:$S888,$S697:$S888=$S697,$T697:$T888=$T697,$V697:$V888=$V697,$W697:$W888=$W697)))"),"")</f>
        <v/>
      </c>
      <c r="AB697" s="18" t="str">
        <f>IFERROR(__xludf.DUMMYFUNCTION("if($F697="""","""",count(filter($S$2:$S888,$S$2:$S888=$S697,$T$2:$T888=$T697,$V$2:$V888=$V697,$W$2:$W888=$W697,$Q$2:$Q888=$Q697)))"),"")</f>
        <v/>
      </c>
      <c r="AC697" s="18" t="str">
        <f>IFERROR(__xludf.DUMMYFUNCTION("if($F697="""","""",1+AB697-count(filter($S697:$S888,$S697:$S888=$S697,$T697:$T888=$T697,$V697:$V888=$V697,$W697:$W888=$W697,$Q697:$Q888=$Q697)))"),"")</f>
        <v/>
      </c>
      <c r="AD697" s="18" t="str">
        <f>IFERROR(__xludf.DUMMYFUNCTION("if($F697="""","""",count(filter($S$2:$S888,$S$2:$S888=$S697,$T$2:$T888=$T697,$V$2:$V888=$V697,$W$2:$W888=$W697,$R$2:$R888=$R697)))"),"")</f>
        <v/>
      </c>
      <c r="AE697" s="18" t="str">
        <f>IFERROR(__xludf.DUMMYFUNCTION("if($F697="""","""",1+AD697-count(filter($S697:$S888,$S697:$S888=$S697,$T697:$T888=$T697,$V697:$V888=$V697,$W697:$W888=$W697,$R697:$R888=$R697)))"),"")</f>
        <v/>
      </c>
      <c r="AF697" s="18" t="str">
        <f t="shared" si="10"/>
        <v/>
      </c>
      <c r="AG697" s="18"/>
      <c r="AH697" s="18" t="str">
        <f t="shared" si="12"/>
        <v/>
      </c>
    </row>
    <row r="698">
      <c r="A698" s="29"/>
      <c r="B698" s="29"/>
      <c r="C698" s="29"/>
      <c r="D698" s="37"/>
      <c r="E698" s="29"/>
      <c r="F698" s="32"/>
      <c r="G698" s="32"/>
      <c r="H698" s="38"/>
      <c r="I698" s="32"/>
      <c r="J698" s="38"/>
      <c r="K698" s="32"/>
      <c r="L698" s="31"/>
      <c r="M698" s="38"/>
      <c r="N698" s="31"/>
      <c r="O698" s="18" t="str">
        <f t="shared" si="2"/>
        <v/>
      </c>
      <c r="P698" s="18" t="str">
        <f t="shared" si="3"/>
        <v/>
      </c>
      <c r="Q698" s="18" t="str">
        <f t="array" ref="Q698">if($F698="","",if($F698&lt;&gt;$F697,VLOOKUP($F698,{Index_Team!$A$2:$A$33,Index_Team!$D$2:$D$33},2,FALSE),Q697))</f>
        <v/>
      </c>
      <c r="R698" s="18" t="str">
        <f t="array" ref="R698">if($F698="","",if($F698&lt;&gt;$F697,VLOOKUP($F698,{Index_Team!$A$2:$A$33,Index_Team!$E$2:$E$33},2,FALSE),R697))</f>
        <v/>
      </c>
      <c r="S698" s="18" t="str">
        <f t="shared" ref="S698:T698" si="707">if($F698="","",if($F698&lt;&gt;$F697,0,V697))</f>
        <v/>
      </c>
      <c r="T698" s="18" t="str">
        <f t="shared" si="707"/>
        <v/>
      </c>
      <c r="U698" s="18" t="str">
        <f t="shared" si="5"/>
        <v/>
      </c>
      <c r="V698" s="18" t="str">
        <f t="shared" si="6"/>
        <v/>
      </c>
      <c r="W698" s="18" t="str">
        <f t="shared" si="7"/>
        <v/>
      </c>
      <c r="X698" s="18" t="str">
        <f t="shared" si="8"/>
        <v/>
      </c>
      <c r="Y698" s="18" t="str">
        <f t="shared" si="9"/>
        <v/>
      </c>
      <c r="Z698" s="18" t="str">
        <f>IFERROR(__xludf.DUMMYFUNCTION("if($F698="""","""",count(filter($S$2:$S888,$S$2:$S888=$S698,$T$2:$T888=$T698,$V$2:$V888=$V698,$W$2:$W888=$W698)))"),"")</f>
        <v/>
      </c>
      <c r="AA698" s="18" t="str">
        <f>IFERROR(__xludf.DUMMYFUNCTION("if($F698="""","""",1+Z698-count(filter($S698:$S888,$S698:$S888=$S698,$T698:$T888=$T698,$V698:$V888=$V698,$W698:$W888=$W698)))"),"")</f>
        <v/>
      </c>
      <c r="AB698" s="18" t="str">
        <f>IFERROR(__xludf.DUMMYFUNCTION("if($F698="""","""",count(filter($S$2:$S888,$S$2:$S888=$S698,$T$2:$T888=$T698,$V$2:$V888=$V698,$W$2:$W888=$W698,$Q$2:$Q888=$Q698)))"),"")</f>
        <v/>
      </c>
      <c r="AC698" s="18" t="str">
        <f>IFERROR(__xludf.DUMMYFUNCTION("if($F698="""","""",1+AB698-count(filter($S698:$S888,$S698:$S888=$S698,$T698:$T888=$T698,$V698:$V888=$V698,$W698:$W888=$W698,$Q698:$Q888=$Q698)))"),"")</f>
        <v/>
      </c>
      <c r="AD698" s="18" t="str">
        <f>IFERROR(__xludf.DUMMYFUNCTION("if($F698="""","""",count(filter($S$2:$S888,$S$2:$S888=$S698,$T$2:$T888=$T698,$V$2:$V888=$V698,$W$2:$W888=$W698,$R$2:$R888=$R698)))"),"")</f>
        <v/>
      </c>
      <c r="AE698" s="18" t="str">
        <f>IFERROR(__xludf.DUMMYFUNCTION("if($F698="""","""",1+AD698-count(filter($S698:$S888,$S698:$S888=$S698,$T698:$T888=$T698,$V698:$V888=$V698,$W698:$W888=$W698,$R698:$R888=$R698)))"),"")</f>
        <v/>
      </c>
      <c r="AF698" s="18" t="str">
        <f t="shared" si="10"/>
        <v/>
      </c>
      <c r="AG698" s="18"/>
      <c r="AH698" s="18" t="str">
        <f t="shared" si="12"/>
        <v/>
      </c>
    </row>
    <row r="699">
      <c r="A699" s="29"/>
      <c r="B699" s="29"/>
      <c r="C699" s="29"/>
      <c r="D699" s="37"/>
      <c r="E699" s="29"/>
      <c r="F699" s="32"/>
      <c r="G699" s="32"/>
      <c r="H699" s="38"/>
      <c r="I699" s="32"/>
      <c r="J699" s="38"/>
      <c r="K699" s="32"/>
      <c r="L699" s="31"/>
      <c r="M699" s="38"/>
      <c r="N699" s="31"/>
      <c r="O699" s="18" t="str">
        <f t="shared" si="2"/>
        <v/>
      </c>
      <c r="P699" s="18" t="str">
        <f t="shared" si="3"/>
        <v/>
      </c>
      <c r="Q699" s="18" t="str">
        <f t="array" ref="Q699">if($F699="","",if($F699&lt;&gt;$F698,VLOOKUP($F699,{Index_Team!$A$2:$A$33,Index_Team!$D$2:$D$33},2,FALSE),Q698))</f>
        <v/>
      </c>
      <c r="R699" s="18" t="str">
        <f t="array" ref="R699">if($F699="","",if($F699&lt;&gt;$F698,VLOOKUP($F699,{Index_Team!$A$2:$A$33,Index_Team!$E$2:$E$33},2,FALSE),R698))</f>
        <v/>
      </c>
      <c r="S699" s="18" t="str">
        <f t="shared" ref="S699:T699" si="708">if($F699="","",if($F699&lt;&gt;$F698,0,V698))</f>
        <v/>
      </c>
      <c r="T699" s="18" t="str">
        <f t="shared" si="708"/>
        <v/>
      </c>
      <c r="U699" s="18" t="str">
        <f t="shared" si="5"/>
        <v/>
      </c>
      <c r="V699" s="18" t="str">
        <f t="shared" si="6"/>
        <v/>
      </c>
      <c r="W699" s="18" t="str">
        <f t="shared" si="7"/>
        <v/>
      </c>
      <c r="X699" s="18" t="str">
        <f t="shared" si="8"/>
        <v/>
      </c>
      <c r="Y699" s="18" t="str">
        <f t="shared" si="9"/>
        <v/>
      </c>
      <c r="Z699" s="18" t="str">
        <f>IFERROR(__xludf.DUMMYFUNCTION("if($F699="""","""",count(filter($S$2:$S888,$S$2:$S888=$S699,$T$2:$T888=$T699,$V$2:$V888=$V699,$W$2:$W888=$W699)))"),"")</f>
        <v/>
      </c>
      <c r="AA699" s="18" t="str">
        <f>IFERROR(__xludf.DUMMYFUNCTION("if($F699="""","""",1+Z699-count(filter($S699:$S888,$S699:$S888=$S699,$T699:$T888=$T699,$V699:$V888=$V699,$W699:$W888=$W699)))"),"")</f>
        <v/>
      </c>
      <c r="AB699" s="18" t="str">
        <f>IFERROR(__xludf.DUMMYFUNCTION("if($F699="""","""",count(filter($S$2:$S888,$S$2:$S888=$S699,$T$2:$T888=$T699,$V$2:$V888=$V699,$W$2:$W888=$W699,$Q$2:$Q888=$Q699)))"),"")</f>
        <v/>
      </c>
      <c r="AC699" s="18" t="str">
        <f>IFERROR(__xludf.DUMMYFUNCTION("if($F699="""","""",1+AB699-count(filter($S699:$S888,$S699:$S888=$S699,$T699:$T888=$T699,$V699:$V888=$V699,$W699:$W888=$W699,$Q699:$Q888=$Q699)))"),"")</f>
        <v/>
      </c>
      <c r="AD699" s="18" t="str">
        <f>IFERROR(__xludf.DUMMYFUNCTION("if($F699="""","""",count(filter($S$2:$S888,$S$2:$S888=$S699,$T$2:$T888=$T699,$V$2:$V888=$V699,$W$2:$W888=$W699,$R$2:$R888=$R699)))"),"")</f>
        <v/>
      </c>
      <c r="AE699" s="18" t="str">
        <f>IFERROR(__xludf.DUMMYFUNCTION("if($F699="""","""",1+AD699-count(filter($S699:$S888,$S699:$S888=$S699,$T699:$T888=$T699,$V699:$V888=$V699,$W699:$W888=$W699,$R699:$R888=$R699)))"),"")</f>
        <v/>
      </c>
      <c r="AF699" s="18" t="str">
        <f t="shared" si="10"/>
        <v/>
      </c>
      <c r="AG699" s="18"/>
      <c r="AH699" s="18" t="str">
        <f t="shared" si="12"/>
        <v/>
      </c>
    </row>
    <row r="700">
      <c r="A700" s="29"/>
      <c r="B700" s="29"/>
      <c r="C700" s="29"/>
      <c r="D700" s="37"/>
      <c r="E700" s="29"/>
      <c r="F700" s="32"/>
      <c r="G700" s="32"/>
      <c r="H700" s="38"/>
      <c r="I700" s="32"/>
      <c r="J700" s="38"/>
      <c r="K700" s="32"/>
      <c r="L700" s="31"/>
      <c r="M700" s="38"/>
      <c r="N700" s="31"/>
      <c r="O700" s="18" t="str">
        <f t="shared" si="2"/>
        <v/>
      </c>
      <c r="P700" s="18" t="str">
        <f t="shared" si="3"/>
        <v/>
      </c>
      <c r="Q700" s="18" t="str">
        <f t="array" ref="Q700">if($F700="","",if($F700&lt;&gt;$F699,VLOOKUP($F700,{Index_Team!$A$2:$A$33,Index_Team!$D$2:$D$33},2,FALSE),Q699))</f>
        <v/>
      </c>
      <c r="R700" s="18" t="str">
        <f t="array" ref="R700">if($F700="","",if($F700&lt;&gt;$F699,VLOOKUP($F700,{Index_Team!$A$2:$A$33,Index_Team!$E$2:$E$33},2,FALSE),R699))</f>
        <v/>
      </c>
      <c r="S700" s="18" t="str">
        <f t="shared" ref="S700:T700" si="709">if($F700="","",if($F700&lt;&gt;$F699,0,V699))</f>
        <v/>
      </c>
      <c r="T700" s="18" t="str">
        <f t="shared" si="709"/>
        <v/>
      </c>
      <c r="U700" s="18" t="str">
        <f t="shared" si="5"/>
        <v/>
      </c>
      <c r="V700" s="18" t="str">
        <f t="shared" si="6"/>
        <v/>
      </c>
      <c r="W700" s="18" t="str">
        <f t="shared" si="7"/>
        <v/>
      </c>
      <c r="X700" s="18" t="str">
        <f t="shared" si="8"/>
        <v/>
      </c>
      <c r="Y700" s="18" t="str">
        <f t="shared" si="9"/>
        <v/>
      </c>
      <c r="Z700" s="18" t="str">
        <f>IFERROR(__xludf.DUMMYFUNCTION("if($F700="""","""",count(filter($S$2:$S888,$S$2:$S888=$S700,$T$2:$T888=$T700,$V$2:$V888=$V700,$W$2:$W888=$W700)))"),"")</f>
        <v/>
      </c>
      <c r="AA700" s="18" t="str">
        <f>IFERROR(__xludf.DUMMYFUNCTION("if($F700="""","""",1+Z700-count(filter($S700:$S888,$S700:$S888=$S700,$T700:$T888=$T700,$V700:$V888=$V700,$W700:$W888=$W700)))"),"")</f>
        <v/>
      </c>
      <c r="AB700" s="18" t="str">
        <f>IFERROR(__xludf.DUMMYFUNCTION("if($F700="""","""",count(filter($S$2:$S888,$S$2:$S888=$S700,$T$2:$T888=$T700,$V$2:$V888=$V700,$W$2:$W888=$W700,$Q$2:$Q888=$Q700)))"),"")</f>
        <v/>
      </c>
      <c r="AC700" s="18" t="str">
        <f>IFERROR(__xludf.DUMMYFUNCTION("if($F700="""","""",1+AB700-count(filter($S700:$S888,$S700:$S888=$S700,$T700:$T888=$T700,$V700:$V888=$V700,$W700:$W888=$W700,$Q700:$Q888=$Q700)))"),"")</f>
        <v/>
      </c>
      <c r="AD700" s="18" t="str">
        <f>IFERROR(__xludf.DUMMYFUNCTION("if($F700="""","""",count(filter($S$2:$S888,$S$2:$S888=$S700,$T$2:$T888=$T700,$V$2:$V888=$V700,$W$2:$W888=$W700,$R$2:$R888=$R700)))"),"")</f>
        <v/>
      </c>
      <c r="AE700" s="18" t="str">
        <f>IFERROR(__xludf.DUMMYFUNCTION("if($F700="""","""",1+AD700-count(filter($S700:$S888,$S700:$S888=$S700,$T700:$T888=$T700,$V700:$V888=$V700,$W700:$W888=$W700,$R700:$R888=$R700)))"),"")</f>
        <v/>
      </c>
      <c r="AF700" s="18" t="str">
        <f t="shared" si="10"/>
        <v/>
      </c>
      <c r="AG700" s="18"/>
      <c r="AH700" s="18" t="str">
        <f t="shared" si="12"/>
        <v/>
      </c>
    </row>
    <row r="701">
      <c r="A701" s="29"/>
      <c r="B701" s="29"/>
      <c r="C701" s="29"/>
      <c r="D701" s="37"/>
      <c r="E701" s="29"/>
      <c r="F701" s="32"/>
      <c r="G701" s="32"/>
      <c r="H701" s="38"/>
      <c r="I701" s="32"/>
      <c r="J701" s="38"/>
      <c r="K701" s="32"/>
      <c r="L701" s="31"/>
      <c r="M701" s="38"/>
      <c r="N701" s="31"/>
      <c r="O701" s="18" t="str">
        <f t="shared" si="2"/>
        <v/>
      </c>
      <c r="P701" s="18" t="str">
        <f t="shared" si="3"/>
        <v/>
      </c>
      <c r="Q701" s="18" t="str">
        <f t="array" ref="Q701">if($F701="","",if($F701&lt;&gt;$F700,VLOOKUP($F701,{Index_Team!$A$2:$A$33,Index_Team!$D$2:$D$33},2,FALSE),Q700))</f>
        <v/>
      </c>
      <c r="R701" s="18" t="str">
        <f t="array" ref="R701">if($F701="","",if($F701&lt;&gt;$F700,VLOOKUP($F701,{Index_Team!$A$2:$A$33,Index_Team!$E$2:$E$33},2,FALSE),R700))</f>
        <v/>
      </c>
      <c r="S701" s="18" t="str">
        <f t="shared" ref="S701:T701" si="710">if($F701="","",if($F701&lt;&gt;$F700,0,V700))</f>
        <v/>
      </c>
      <c r="T701" s="18" t="str">
        <f t="shared" si="710"/>
        <v/>
      </c>
      <c r="U701" s="18" t="str">
        <f t="shared" si="5"/>
        <v/>
      </c>
      <c r="V701" s="18" t="str">
        <f t="shared" si="6"/>
        <v/>
      </c>
      <c r="W701" s="18" t="str">
        <f t="shared" si="7"/>
        <v/>
      </c>
      <c r="X701" s="18" t="str">
        <f t="shared" si="8"/>
        <v/>
      </c>
      <c r="Y701" s="18" t="str">
        <f t="shared" si="9"/>
        <v/>
      </c>
      <c r="Z701" s="18" t="str">
        <f>IFERROR(__xludf.DUMMYFUNCTION("if($F701="""","""",count(filter($S$2:$S888,$S$2:$S888=$S701,$T$2:$T888=$T701,$V$2:$V888=$V701,$W$2:$W888=$W701)))"),"")</f>
        <v/>
      </c>
      <c r="AA701" s="18" t="str">
        <f>IFERROR(__xludf.DUMMYFUNCTION("if($F701="""","""",1+Z701-count(filter($S701:$S888,$S701:$S888=$S701,$T701:$T888=$T701,$V701:$V888=$V701,$W701:$W888=$W701)))"),"")</f>
        <v/>
      </c>
      <c r="AB701" s="18" t="str">
        <f>IFERROR(__xludf.DUMMYFUNCTION("if($F701="""","""",count(filter($S$2:$S888,$S$2:$S888=$S701,$T$2:$T888=$T701,$V$2:$V888=$V701,$W$2:$W888=$W701,$Q$2:$Q888=$Q701)))"),"")</f>
        <v/>
      </c>
      <c r="AC701" s="18" t="str">
        <f>IFERROR(__xludf.DUMMYFUNCTION("if($F701="""","""",1+AB701-count(filter($S701:$S888,$S701:$S888=$S701,$T701:$T888=$T701,$V701:$V888=$V701,$W701:$W888=$W701,$Q701:$Q888=$Q701)))"),"")</f>
        <v/>
      </c>
      <c r="AD701" s="18" t="str">
        <f>IFERROR(__xludf.DUMMYFUNCTION("if($F701="""","""",count(filter($S$2:$S888,$S$2:$S888=$S701,$T$2:$T888=$T701,$V$2:$V888=$V701,$W$2:$W888=$W701,$R$2:$R888=$R701)))"),"")</f>
        <v/>
      </c>
      <c r="AE701" s="18" t="str">
        <f>IFERROR(__xludf.DUMMYFUNCTION("if($F701="""","""",1+AD701-count(filter($S701:$S888,$S701:$S888=$S701,$T701:$T888=$T701,$V701:$V888=$V701,$W701:$W888=$W701,$R701:$R888=$R701)))"),"")</f>
        <v/>
      </c>
      <c r="AF701" s="18" t="str">
        <f t="shared" si="10"/>
        <v/>
      </c>
      <c r="AG701" s="18"/>
      <c r="AH701" s="18" t="str">
        <f t="shared" si="12"/>
        <v/>
      </c>
    </row>
    <row r="702">
      <c r="A702" s="29"/>
      <c r="B702" s="29"/>
      <c r="C702" s="29"/>
      <c r="D702" s="37"/>
      <c r="E702" s="29"/>
      <c r="F702" s="32"/>
      <c r="G702" s="32"/>
      <c r="H702" s="38"/>
      <c r="I702" s="32"/>
      <c r="J702" s="38"/>
      <c r="K702" s="32"/>
      <c r="L702" s="31"/>
      <c r="M702" s="38"/>
      <c r="N702" s="31"/>
      <c r="O702" s="18" t="str">
        <f t="shared" si="2"/>
        <v/>
      </c>
      <c r="P702" s="18" t="str">
        <f t="shared" si="3"/>
        <v/>
      </c>
      <c r="Q702" s="18" t="str">
        <f t="array" ref="Q702">if($F702="","",if($F702&lt;&gt;$F701,VLOOKUP($F702,{Index_Team!$A$2:$A$33,Index_Team!$D$2:$D$33},2,FALSE),Q701))</f>
        <v/>
      </c>
      <c r="R702" s="18" t="str">
        <f t="array" ref="R702">if($F702="","",if($F702&lt;&gt;$F701,VLOOKUP($F702,{Index_Team!$A$2:$A$33,Index_Team!$E$2:$E$33},2,FALSE),R701))</f>
        <v/>
      </c>
      <c r="S702" s="18" t="str">
        <f t="shared" ref="S702:T702" si="711">if($F702="","",if($F702&lt;&gt;$F701,0,V701))</f>
        <v/>
      </c>
      <c r="T702" s="18" t="str">
        <f t="shared" si="711"/>
        <v/>
      </c>
      <c r="U702" s="18" t="str">
        <f t="shared" si="5"/>
        <v/>
      </c>
      <c r="V702" s="18" t="str">
        <f t="shared" si="6"/>
        <v/>
      </c>
      <c r="W702" s="18" t="str">
        <f t="shared" si="7"/>
        <v/>
      </c>
      <c r="X702" s="18" t="str">
        <f t="shared" si="8"/>
        <v/>
      </c>
      <c r="Y702" s="18" t="str">
        <f t="shared" si="9"/>
        <v/>
      </c>
      <c r="Z702" s="18" t="str">
        <f>IFERROR(__xludf.DUMMYFUNCTION("if($F702="""","""",count(filter($S$2:$S888,$S$2:$S888=$S702,$T$2:$T888=$T702,$V$2:$V888=$V702,$W$2:$W888=$W702)))"),"")</f>
        <v/>
      </c>
      <c r="AA702" s="18" t="str">
        <f>IFERROR(__xludf.DUMMYFUNCTION("if($F702="""","""",1+Z702-count(filter($S702:$S888,$S702:$S888=$S702,$T702:$T888=$T702,$V702:$V888=$V702,$W702:$W888=$W702)))"),"")</f>
        <v/>
      </c>
      <c r="AB702" s="18" t="str">
        <f>IFERROR(__xludf.DUMMYFUNCTION("if($F702="""","""",count(filter($S$2:$S888,$S$2:$S888=$S702,$T$2:$T888=$T702,$V$2:$V888=$V702,$W$2:$W888=$W702,$Q$2:$Q888=$Q702)))"),"")</f>
        <v/>
      </c>
      <c r="AC702" s="18" t="str">
        <f>IFERROR(__xludf.DUMMYFUNCTION("if($F702="""","""",1+AB702-count(filter($S702:$S888,$S702:$S888=$S702,$T702:$T888=$T702,$V702:$V888=$V702,$W702:$W888=$W702,$Q702:$Q888=$Q702)))"),"")</f>
        <v/>
      </c>
      <c r="AD702" s="18" t="str">
        <f>IFERROR(__xludf.DUMMYFUNCTION("if($F702="""","""",count(filter($S$2:$S888,$S$2:$S888=$S702,$T$2:$T888=$T702,$V$2:$V888=$V702,$W$2:$W888=$W702,$R$2:$R888=$R702)))"),"")</f>
        <v/>
      </c>
      <c r="AE702" s="18" t="str">
        <f>IFERROR(__xludf.DUMMYFUNCTION("if($F702="""","""",1+AD702-count(filter($S702:$S888,$S702:$S888=$S702,$T702:$T888=$T702,$V702:$V888=$V702,$W702:$W888=$W702,$R702:$R888=$R702)))"),"")</f>
        <v/>
      </c>
      <c r="AF702" s="18" t="str">
        <f t="shared" si="10"/>
        <v/>
      </c>
      <c r="AG702" s="18"/>
      <c r="AH702" s="18" t="str">
        <f t="shared" si="12"/>
        <v/>
      </c>
    </row>
    <row r="703">
      <c r="A703" s="29"/>
      <c r="B703" s="29"/>
      <c r="C703" s="29"/>
      <c r="D703" s="37"/>
      <c r="E703" s="29"/>
      <c r="F703" s="32"/>
      <c r="G703" s="32"/>
      <c r="H703" s="38"/>
      <c r="I703" s="32"/>
      <c r="J703" s="38"/>
      <c r="K703" s="32"/>
      <c r="L703" s="31"/>
      <c r="M703" s="38"/>
      <c r="N703" s="31"/>
      <c r="O703" s="18" t="str">
        <f t="shared" si="2"/>
        <v/>
      </c>
      <c r="P703" s="18" t="str">
        <f t="shared" si="3"/>
        <v/>
      </c>
      <c r="Q703" s="18" t="str">
        <f t="array" ref="Q703">if($F703="","",if($F703&lt;&gt;$F702,VLOOKUP($F703,{Index_Team!$A$2:$A$33,Index_Team!$D$2:$D$33},2,FALSE),Q702))</f>
        <v/>
      </c>
      <c r="R703" s="18" t="str">
        <f t="array" ref="R703">if($F703="","",if($F703&lt;&gt;$F702,VLOOKUP($F703,{Index_Team!$A$2:$A$33,Index_Team!$E$2:$E$33},2,FALSE),R702))</f>
        <v/>
      </c>
      <c r="S703" s="18" t="str">
        <f t="shared" ref="S703:T703" si="712">if($F703="","",if($F703&lt;&gt;$F702,0,V702))</f>
        <v/>
      </c>
      <c r="T703" s="18" t="str">
        <f t="shared" si="712"/>
        <v/>
      </c>
      <c r="U703" s="18" t="str">
        <f t="shared" si="5"/>
        <v/>
      </c>
      <c r="V703" s="18" t="str">
        <f t="shared" si="6"/>
        <v/>
      </c>
      <c r="W703" s="18" t="str">
        <f t="shared" si="7"/>
        <v/>
      </c>
      <c r="X703" s="18" t="str">
        <f t="shared" si="8"/>
        <v/>
      </c>
      <c r="Y703" s="18" t="str">
        <f t="shared" si="9"/>
        <v/>
      </c>
      <c r="Z703" s="18" t="str">
        <f>IFERROR(__xludf.DUMMYFUNCTION("if($F703="""","""",count(filter($S$2:$S888,$S$2:$S888=$S703,$T$2:$T888=$T703,$V$2:$V888=$V703,$W$2:$W888=$W703)))"),"")</f>
        <v/>
      </c>
      <c r="AA703" s="18" t="str">
        <f>IFERROR(__xludf.DUMMYFUNCTION("if($F703="""","""",1+Z703-count(filter($S703:$S888,$S703:$S888=$S703,$T703:$T888=$T703,$V703:$V888=$V703,$W703:$W888=$W703)))"),"")</f>
        <v/>
      </c>
      <c r="AB703" s="18" t="str">
        <f>IFERROR(__xludf.DUMMYFUNCTION("if($F703="""","""",count(filter($S$2:$S888,$S$2:$S888=$S703,$T$2:$T888=$T703,$V$2:$V888=$V703,$W$2:$W888=$W703,$Q$2:$Q888=$Q703)))"),"")</f>
        <v/>
      </c>
      <c r="AC703" s="18" t="str">
        <f>IFERROR(__xludf.DUMMYFUNCTION("if($F703="""","""",1+AB703-count(filter($S703:$S888,$S703:$S888=$S703,$T703:$T888=$T703,$V703:$V888=$V703,$W703:$W888=$W703,$Q703:$Q888=$Q703)))"),"")</f>
        <v/>
      </c>
      <c r="AD703" s="18" t="str">
        <f>IFERROR(__xludf.DUMMYFUNCTION("if($F703="""","""",count(filter($S$2:$S888,$S$2:$S888=$S703,$T$2:$T888=$T703,$V$2:$V888=$V703,$W$2:$W888=$W703,$R$2:$R888=$R703)))"),"")</f>
        <v/>
      </c>
      <c r="AE703" s="18" t="str">
        <f>IFERROR(__xludf.DUMMYFUNCTION("if($F703="""","""",1+AD703-count(filter($S703:$S888,$S703:$S888=$S703,$T703:$T888=$T703,$V703:$V888=$V703,$W703:$W888=$W703,$R703:$R888=$R703)))"),"")</f>
        <v/>
      </c>
      <c r="AF703" s="18" t="str">
        <f t="shared" si="10"/>
        <v/>
      </c>
      <c r="AG703" s="18"/>
      <c r="AH703" s="18" t="str">
        <f t="shared" si="12"/>
        <v/>
      </c>
    </row>
    <row r="704">
      <c r="A704" s="29"/>
      <c r="B704" s="29"/>
      <c r="C704" s="29"/>
      <c r="D704" s="37"/>
      <c r="E704" s="29"/>
      <c r="F704" s="32"/>
      <c r="G704" s="32"/>
      <c r="H704" s="38"/>
      <c r="I704" s="32"/>
      <c r="J704" s="38"/>
      <c r="K704" s="32"/>
      <c r="L704" s="31"/>
      <c r="M704" s="38"/>
      <c r="N704" s="31"/>
      <c r="O704" s="18" t="str">
        <f t="shared" si="2"/>
        <v/>
      </c>
      <c r="P704" s="18" t="str">
        <f t="shared" si="3"/>
        <v/>
      </c>
      <c r="Q704" s="18" t="str">
        <f t="array" ref="Q704">if($F704="","",if($F704&lt;&gt;$F703,VLOOKUP($F704,{Index_Team!$A$2:$A$33,Index_Team!$D$2:$D$33},2,FALSE),Q703))</f>
        <v/>
      </c>
      <c r="R704" s="18" t="str">
        <f t="array" ref="R704">if($F704="","",if($F704&lt;&gt;$F703,VLOOKUP($F704,{Index_Team!$A$2:$A$33,Index_Team!$E$2:$E$33},2,FALSE),R703))</f>
        <v/>
      </c>
      <c r="S704" s="18" t="str">
        <f t="shared" ref="S704:T704" si="713">if($F704="","",if($F704&lt;&gt;$F703,0,V703))</f>
        <v/>
      </c>
      <c r="T704" s="18" t="str">
        <f t="shared" si="713"/>
        <v/>
      </c>
      <c r="U704" s="18" t="str">
        <f t="shared" si="5"/>
        <v/>
      </c>
      <c r="V704" s="18" t="str">
        <f t="shared" si="6"/>
        <v/>
      </c>
      <c r="W704" s="18" t="str">
        <f t="shared" si="7"/>
        <v/>
      </c>
      <c r="X704" s="18" t="str">
        <f t="shared" si="8"/>
        <v/>
      </c>
      <c r="Y704" s="18" t="str">
        <f t="shared" si="9"/>
        <v/>
      </c>
      <c r="Z704" s="18" t="str">
        <f>IFERROR(__xludf.DUMMYFUNCTION("if($F704="""","""",count(filter($S$2:$S888,$S$2:$S888=$S704,$T$2:$T888=$T704,$V$2:$V888=$V704,$W$2:$W888=$W704)))"),"")</f>
        <v/>
      </c>
      <c r="AA704" s="18" t="str">
        <f>IFERROR(__xludf.DUMMYFUNCTION("if($F704="""","""",1+Z704-count(filter($S704:$S888,$S704:$S888=$S704,$T704:$T888=$T704,$V704:$V888=$V704,$W704:$W888=$W704)))"),"")</f>
        <v/>
      </c>
      <c r="AB704" s="18" t="str">
        <f>IFERROR(__xludf.DUMMYFUNCTION("if($F704="""","""",count(filter($S$2:$S888,$S$2:$S888=$S704,$T$2:$T888=$T704,$V$2:$V888=$V704,$W$2:$W888=$W704,$Q$2:$Q888=$Q704)))"),"")</f>
        <v/>
      </c>
      <c r="AC704" s="18" t="str">
        <f>IFERROR(__xludf.DUMMYFUNCTION("if($F704="""","""",1+AB704-count(filter($S704:$S888,$S704:$S888=$S704,$T704:$T888=$T704,$V704:$V888=$V704,$W704:$W888=$W704,$Q704:$Q888=$Q704)))"),"")</f>
        <v/>
      </c>
      <c r="AD704" s="18" t="str">
        <f>IFERROR(__xludf.DUMMYFUNCTION("if($F704="""","""",count(filter($S$2:$S888,$S$2:$S888=$S704,$T$2:$T888=$T704,$V$2:$V888=$V704,$W$2:$W888=$W704,$R$2:$R888=$R704)))"),"")</f>
        <v/>
      </c>
      <c r="AE704" s="18" t="str">
        <f>IFERROR(__xludf.DUMMYFUNCTION("if($F704="""","""",1+AD704-count(filter($S704:$S888,$S704:$S888=$S704,$T704:$T888=$T704,$V704:$V888=$V704,$W704:$W888=$W704,$R704:$R888=$R704)))"),"")</f>
        <v/>
      </c>
      <c r="AF704" s="18" t="str">
        <f t="shared" si="10"/>
        <v/>
      </c>
      <c r="AG704" s="18"/>
      <c r="AH704" s="18" t="str">
        <f t="shared" si="12"/>
        <v/>
      </c>
    </row>
    <row r="705">
      <c r="A705" s="29"/>
      <c r="B705" s="29"/>
      <c r="C705" s="29"/>
      <c r="D705" s="37"/>
      <c r="E705" s="29"/>
      <c r="F705" s="32"/>
      <c r="G705" s="32"/>
      <c r="H705" s="38"/>
      <c r="I705" s="32"/>
      <c r="J705" s="38"/>
      <c r="K705" s="32"/>
      <c r="L705" s="31"/>
      <c r="M705" s="38"/>
      <c r="N705" s="31"/>
      <c r="O705" s="18" t="str">
        <f t="shared" si="2"/>
        <v/>
      </c>
      <c r="P705" s="18" t="str">
        <f t="shared" si="3"/>
        <v/>
      </c>
      <c r="Q705" s="18" t="str">
        <f t="array" ref="Q705">if($F705="","",if($F705&lt;&gt;$F704,VLOOKUP($F705,{Index_Team!$A$2:$A$33,Index_Team!$D$2:$D$33},2,FALSE),Q704))</f>
        <v/>
      </c>
      <c r="R705" s="18" t="str">
        <f t="array" ref="R705">if($F705="","",if($F705&lt;&gt;$F704,VLOOKUP($F705,{Index_Team!$A$2:$A$33,Index_Team!$E$2:$E$33},2,FALSE),R704))</f>
        <v/>
      </c>
      <c r="S705" s="18" t="str">
        <f t="shared" ref="S705:T705" si="714">if($F705="","",if($F705&lt;&gt;$F704,0,V704))</f>
        <v/>
      </c>
      <c r="T705" s="18" t="str">
        <f t="shared" si="714"/>
        <v/>
      </c>
      <c r="U705" s="18" t="str">
        <f t="shared" si="5"/>
        <v/>
      </c>
      <c r="V705" s="18" t="str">
        <f t="shared" si="6"/>
        <v/>
      </c>
      <c r="W705" s="18" t="str">
        <f t="shared" si="7"/>
        <v/>
      </c>
      <c r="X705" s="18" t="str">
        <f t="shared" si="8"/>
        <v/>
      </c>
      <c r="Y705" s="18" t="str">
        <f t="shared" si="9"/>
        <v/>
      </c>
      <c r="Z705" s="18" t="str">
        <f>IFERROR(__xludf.DUMMYFUNCTION("if($F705="""","""",count(filter($S$2:$S888,$S$2:$S888=$S705,$T$2:$T888=$T705,$V$2:$V888=$V705,$W$2:$W888=$W705)))"),"")</f>
        <v/>
      </c>
      <c r="AA705" s="18" t="str">
        <f>IFERROR(__xludf.DUMMYFUNCTION("if($F705="""","""",1+Z705-count(filter($S705:$S888,$S705:$S888=$S705,$T705:$T888=$T705,$V705:$V888=$V705,$W705:$W888=$W705)))"),"")</f>
        <v/>
      </c>
      <c r="AB705" s="18" t="str">
        <f>IFERROR(__xludf.DUMMYFUNCTION("if($F705="""","""",count(filter($S$2:$S888,$S$2:$S888=$S705,$T$2:$T888=$T705,$V$2:$V888=$V705,$W$2:$W888=$W705,$Q$2:$Q888=$Q705)))"),"")</f>
        <v/>
      </c>
      <c r="AC705" s="18" t="str">
        <f>IFERROR(__xludf.DUMMYFUNCTION("if($F705="""","""",1+AB705-count(filter($S705:$S888,$S705:$S888=$S705,$T705:$T888=$T705,$V705:$V888=$V705,$W705:$W888=$W705,$Q705:$Q888=$Q705)))"),"")</f>
        <v/>
      </c>
      <c r="AD705" s="18" t="str">
        <f>IFERROR(__xludf.DUMMYFUNCTION("if($F705="""","""",count(filter($S$2:$S888,$S$2:$S888=$S705,$T$2:$T888=$T705,$V$2:$V888=$V705,$W$2:$W888=$W705,$R$2:$R888=$R705)))"),"")</f>
        <v/>
      </c>
      <c r="AE705" s="18" t="str">
        <f>IFERROR(__xludf.DUMMYFUNCTION("if($F705="""","""",1+AD705-count(filter($S705:$S888,$S705:$S888=$S705,$T705:$T888=$T705,$V705:$V888=$V705,$W705:$W888=$W705,$R705:$R888=$R705)))"),"")</f>
        <v/>
      </c>
      <c r="AF705" s="18" t="str">
        <f t="shared" si="10"/>
        <v/>
      </c>
      <c r="AG705" s="18"/>
      <c r="AH705" s="18" t="str">
        <f t="shared" si="12"/>
        <v/>
      </c>
    </row>
    <row r="706">
      <c r="A706" s="29"/>
      <c r="B706" s="29"/>
      <c r="C706" s="29"/>
      <c r="D706" s="37"/>
      <c r="E706" s="29"/>
      <c r="F706" s="32"/>
      <c r="G706" s="32"/>
      <c r="H706" s="38"/>
      <c r="I706" s="32"/>
      <c r="J706" s="38"/>
      <c r="K706" s="32"/>
      <c r="L706" s="31"/>
      <c r="M706" s="38"/>
      <c r="N706" s="31"/>
      <c r="O706" s="18" t="str">
        <f t="shared" si="2"/>
        <v/>
      </c>
      <c r="P706" s="18" t="str">
        <f t="shared" si="3"/>
        <v/>
      </c>
      <c r="Q706" s="18" t="str">
        <f t="array" ref="Q706">if($F706="","",if($F706&lt;&gt;$F705,VLOOKUP($F706,{Index_Team!$A$2:$A$33,Index_Team!$D$2:$D$33},2,FALSE),Q705))</f>
        <v/>
      </c>
      <c r="R706" s="18" t="str">
        <f t="array" ref="R706">if($F706="","",if($F706&lt;&gt;$F705,VLOOKUP($F706,{Index_Team!$A$2:$A$33,Index_Team!$E$2:$E$33},2,FALSE),R705))</f>
        <v/>
      </c>
      <c r="S706" s="18" t="str">
        <f t="shared" ref="S706:T706" si="715">if($F706="","",if($F706&lt;&gt;$F705,0,V705))</f>
        <v/>
      </c>
      <c r="T706" s="18" t="str">
        <f t="shared" si="715"/>
        <v/>
      </c>
      <c r="U706" s="18" t="str">
        <f t="shared" si="5"/>
        <v/>
      </c>
      <c r="V706" s="18" t="str">
        <f t="shared" si="6"/>
        <v/>
      </c>
      <c r="W706" s="18" t="str">
        <f t="shared" si="7"/>
        <v/>
      </c>
      <c r="X706" s="18" t="str">
        <f t="shared" si="8"/>
        <v/>
      </c>
      <c r="Y706" s="18" t="str">
        <f t="shared" si="9"/>
        <v/>
      </c>
      <c r="Z706" s="18" t="str">
        <f>IFERROR(__xludf.DUMMYFUNCTION("if($F706="""","""",count(filter($S$2:$S888,$S$2:$S888=$S706,$T$2:$T888=$T706,$V$2:$V888=$V706,$W$2:$W888=$W706)))"),"")</f>
        <v/>
      </c>
      <c r="AA706" s="18" t="str">
        <f>IFERROR(__xludf.DUMMYFUNCTION("if($F706="""","""",1+Z706-count(filter($S706:$S888,$S706:$S888=$S706,$T706:$T888=$T706,$V706:$V888=$V706,$W706:$W888=$W706)))"),"")</f>
        <v/>
      </c>
      <c r="AB706" s="18" t="str">
        <f>IFERROR(__xludf.DUMMYFUNCTION("if($F706="""","""",count(filter($S$2:$S888,$S$2:$S888=$S706,$T$2:$T888=$T706,$V$2:$V888=$V706,$W$2:$W888=$W706,$Q$2:$Q888=$Q706)))"),"")</f>
        <v/>
      </c>
      <c r="AC706" s="18" t="str">
        <f>IFERROR(__xludf.DUMMYFUNCTION("if($F706="""","""",1+AB706-count(filter($S706:$S888,$S706:$S888=$S706,$T706:$T888=$T706,$V706:$V888=$V706,$W706:$W888=$W706,$Q706:$Q888=$Q706)))"),"")</f>
        <v/>
      </c>
      <c r="AD706" s="18" t="str">
        <f>IFERROR(__xludf.DUMMYFUNCTION("if($F706="""","""",count(filter($S$2:$S888,$S$2:$S888=$S706,$T$2:$T888=$T706,$V$2:$V888=$V706,$W$2:$W888=$W706,$R$2:$R888=$R706)))"),"")</f>
        <v/>
      </c>
      <c r="AE706" s="18" t="str">
        <f>IFERROR(__xludf.DUMMYFUNCTION("if($F706="""","""",1+AD706-count(filter($S706:$S888,$S706:$S888=$S706,$T706:$T888=$T706,$V706:$V888=$V706,$W706:$W888=$W706,$R706:$R888=$R706)))"),"")</f>
        <v/>
      </c>
      <c r="AF706" s="18" t="str">
        <f t="shared" si="10"/>
        <v/>
      </c>
      <c r="AG706" s="18"/>
      <c r="AH706" s="18" t="str">
        <f t="shared" si="12"/>
        <v/>
      </c>
    </row>
    <row r="707">
      <c r="A707" s="29"/>
      <c r="B707" s="29"/>
      <c r="C707" s="29"/>
      <c r="D707" s="37"/>
      <c r="E707" s="29"/>
      <c r="F707" s="32"/>
      <c r="G707" s="32"/>
      <c r="H707" s="38"/>
      <c r="I707" s="32"/>
      <c r="J707" s="38"/>
      <c r="K707" s="32"/>
      <c r="L707" s="31"/>
      <c r="M707" s="38"/>
      <c r="N707" s="31"/>
      <c r="O707" s="18" t="str">
        <f t="shared" si="2"/>
        <v/>
      </c>
      <c r="P707" s="18" t="str">
        <f t="shared" si="3"/>
        <v/>
      </c>
      <c r="Q707" s="18" t="str">
        <f t="array" ref="Q707">if($F707="","",if($F707&lt;&gt;$F706,VLOOKUP($F707,{Index_Team!$A$2:$A$33,Index_Team!$D$2:$D$33},2,FALSE),Q706))</f>
        <v/>
      </c>
      <c r="R707" s="18" t="str">
        <f t="array" ref="R707">if($F707="","",if($F707&lt;&gt;$F706,VLOOKUP($F707,{Index_Team!$A$2:$A$33,Index_Team!$E$2:$E$33},2,FALSE),R706))</f>
        <v/>
      </c>
      <c r="S707" s="18" t="str">
        <f t="shared" ref="S707:T707" si="716">if($F707="","",if($F707&lt;&gt;$F706,0,V706))</f>
        <v/>
      </c>
      <c r="T707" s="18" t="str">
        <f t="shared" si="716"/>
        <v/>
      </c>
      <c r="U707" s="18" t="str">
        <f t="shared" si="5"/>
        <v/>
      </c>
      <c r="V707" s="18" t="str">
        <f t="shared" si="6"/>
        <v/>
      </c>
      <c r="W707" s="18" t="str">
        <f t="shared" si="7"/>
        <v/>
      </c>
      <c r="X707" s="18" t="str">
        <f t="shared" si="8"/>
        <v/>
      </c>
      <c r="Y707" s="18" t="str">
        <f t="shared" si="9"/>
        <v/>
      </c>
      <c r="Z707" s="18" t="str">
        <f>IFERROR(__xludf.DUMMYFUNCTION("if($F707="""","""",count(filter($S$2:$S888,$S$2:$S888=$S707,$T$2:$T888=$T707,$V$2:$V888=$V707,$W$2:$W888=$W707)))"),"")</f>
        <v/>
      </c>
      <c r="AA707" s="18" t="str">
        <f>IFERROR(__xludf.DUMMYFUNCTION("if($F707="""","""",1+Z707-count(filter($S707:$S888,$S707:$S888=$S707,$T707:$T888=$T707,$V707:$V888=$V707,$W707:$W888=$W707)))"),"")</f>
        <v/>
      </c>
      <c r="AB707" s="18" t="str">
        <f>IFERROR(__xludf.DUMMYFUNCTION("if($F707="""","""",count(filter($S$2:$S888,$S$2:$S888=$S707,$T$2:$T888=$T707,$V$2:$V888=$V707,$W$2:$W888=$W707,$Q$2:$Q888=$Q707)))"),"")</f>
        <v/>
      </c>
      <c r="AC707" s="18" t="str">
        <f>IFERROR(__xludf.DUMMYFUNCTION("if($F707="""","""",1+AB707-count(filter($S707:$S888,$S707:$S888=$S707,$T707:$T888=$T707,$V707:$V888=$V707,$W707:$W888=$W707,$Q707:$Q888=$Q707)))"),"")</f>
        <v/>
      </c>
      <c r="AD707" s="18" t="str">
        <f>IFERROR(__xludf.DUMMYFUNCTION("if($F707="""","""",count(filter($S$2:$S888,$S$2:$S888=$S707,$T$2:$T888=$T707,$V$2:$V888=$V707,$W$2:$W888=$W707,$R$2:$R888=$R707)))"),"")</f>
        <v/>
      </c>
      <c r="AE707" s="18" t="str">
        <f>IFERROR(__xludf.DUMMYFUNCTION("if($F707="""","""",1+AD707-count(filter($S707:$S888,$S707:$S888=$S707,$T707:$T888=$T707,$V707:$V888=$V707,$W707:$W888=$W707,$R707:$R888=$R707)))"),"")</f>
        <v/>
      </c>
      <c r="AF707" s="18" t="str">
        <f t="shared" si="10"/>
        <v/>
      </c>
      <c r="AG707" s="18"/>
      <c r="AH707" s="18" t="str">
        <f t="shared" si="12"/>
        <v/>
      </c>
    </row>
    <row r="708">
      <c r="A708" s="29"/>
      <c r="B708" s="29"/>
      <c r="C708" s="29"/>
      <c r="D708" s="37"/>
      <c r="E708" s="29"/>
      <c r="F708" s="32"/>
      <c r="G708" s="32"/>
      <c r="H708" s="38"/>
      <c r="I708" s="32"/>
      <c r="J708" s="38"/>
      <c r="K708" s="32"/>
      <c r="L708" s="31"/>
      <c r="M708" s="38"/>
      <c r="N708" s="31"/>
      <c r="O708" s="18" t="str">
        <f t="shared" si="2"/>
        <v/>
      </c>
      <c r="P708" s="18" t="str">
        <f t="shared" si="3"/>
        <v/>
      </c>
      <c r="Q708" s="18" t="str">
        <f t="array" ref="Q708">if($F708="","",if($F708&lt;&gt;$F707,VLOOKUP($F708,{Index_Team!$A$2:$A$33,Index_Team!$D$2:$D$33},2,FALSE),Q707))</f>
        <v/>
      </c>
      <c r="R708" s="18" t="str">
        <f t="array" ref="R708">if($F708="","",if($F708&lt;&gt;$F707,VLOOKUP($F708,{Index_Team!$A$2:$A$33,Index_Team!$E$2:$E$33},2,FALSE),R707))</f>
        <v/>
      </c>
      <c r="S708" s="18" t="str">
        <f t="shared" ref="S708:T708" si="717">if($F708="","",if($F708&lt;&gt;$F707,0,V707))</f>
        <v/>
      </c>
      <c r="T708" s="18" t="str">
        <f t="shared" si="717"/>
        <v/>
      </c>
      <c r="U708" s="18" t="str">
        <f t="shared" si="5"/>
        <v/>
      </c>
      <c r="V708" s="18" t="str">
        <f t="shared" si="6"/>
        <v/>
      </c>
      <c r="W708" s="18" t="str">
        <f t="shared" si="7"/>
        <v/>
      </c>
      <c r="X708" s="18" t="str">
        <f t="shared" si="8"/>
        <v/>
      </c>
      <c r="Y708" s="18" t="str">
        <f t="shared" si="9"/>
        <v/>
      </c>
      <c r="Z708" s="18" t="str">
        <f>IFERROR(__xludf.DUMMYFUNCTION("if($F708="""","""",count(filter($S$2:$S888,$S$2:$S888=$S708,$T$2:$T888=$T708,$V$2:$V888=$V708,$W$2:$W888=$W708)))"),"")</f>
        <v/>
      </c>
      <c r="AA708" s="18" t="str">
        <f>IFERROR(__xludf.DUMMYFUNCTION("if($F708="""","""",1+Z708-count(filter($S708:$S888,$S708:$S888=$S708,$T708:$T888=$T708,$V708:$V888=$V708,$W708:$W888=$W708)))"),"")</f>
        <v/>
      </c>
      <c r="AB708" s="18" t="str">
        <f>IFERROR(__xludf.DUMMYFUNCTION("if($F708="""","""",count(filter($S$2:$S888,$S$2:$S888=$S708,$T$2:$T888=$T708,$V$2:$V888=$V708,$W$2:$W888=$W708,$Q$2:$Q888=$Q708)))"),"")</f>
        <v/>
      </c>
      <c r="AC708" s="18" t="str">
        <f>IFERROR(__xludf.DUMMYFUNCTION("if($F708="""","""",1+AB708-count(filter($S708:$S888,$S708:$S888=$S708,$T708:$T888=$T708,$V708:$V888=$V708,$W708:$W888=$W708,$Q708:$Q888=$Q708)))"),"")</f>
        <v/>
      </c>
      <c r="AD708" s="18" t="str">
        <f>IFERROR(__xludf.DUMMYFUNCTION("if($F708="""","""",count(filter($S$2:$S888,$S$2:$S888=$S708,$T$2:$T888=$T708,$V$2:$V888=$V708,$W$2:$W888=$W708,$R$2:$R888=$R708)))"),"")</f>
        <v/>
      </c>
      <c r="AE708" s="18" t="str">
        <f>IFERROR(__xludf.DUMMYFUNCTION("if($F708="""","""",1+AD708-count(filter($S708:$S888,$S708:$S888=$S708,$T708:$T888=$T708,$V708:$V888=$V708,$W708:$W888=$W708,$R708:$R888=$R708)))"),"")</f>
        <v/>
      </c>
      <c r="AF708" s="18" t="str">
        <f t="shared" si="10"/>
        <v/>
      </c>
      <c r="AG708" s="18"/>
      <c r="AH708" s="18" t="str">
        <f t="shared" si="12"/>
        <v/>
      </c>
    </row>
    <row r="709">
      <c r="A709" s="29"/>
      <c r="B709" s="29"/>
      <c r="C709" s="29"/>
      <c r="D709" s="37"/>
      <c r="E709" s="29"/>
      <c r="F709" s="32"/>
      <c r="G709" s="32"/>
      <c r="H709" s="38"/>
      <c r="I709" s="32"/>
      <c r="J709" s="38"/>
      <c r="K709" s="32"/>
      <c r="L709" s="31"/>
      <c r="M709" s="38"/>
      <c r="N709" s="31"/>
      <c r="O709" s="18" t="str">
        <f t="shared" si="2"/>
        <v/>
      </c>
      <c r="P709" s="18" t="str">
        <f t="shared" si="3"/>
        <v/>
      </c>
      <c r="Q709" s="18" t="str">
        <f t="array" ref="Q709">if($F709="","",if($F709&lt;&gt;$F708,VLOOKUP($F709,{Index_Team!$A$2:$A$33,Index_Team!$D$2:$D$33},2,FALSE),Q708))</f>
        <v/>
      </c>
      <c r="R709" s="18" t="str">
        <f t="array" ref="R709">if($F709="","",if($F709&lt;&gt;$F708,VLOOKUP($F709,{Index_Team!$A$2:$A$33,Index_Team!$E$2:$E$33},2,FALSE),R708))</f>
        <v/>
      </c>
      <c r="S709" s="18" t="str">
        <f t="shared" ref="S709:T709" si="718">if($F709="","",if($F709&lt;&gt;$F708,0,V708))</f>
        <v/>
      </c>
      <c r="T709" s="18" t="str">
        <f t="shared" si="718"/>
        <v/>
      </c>
      <c r="U709" s="18" t="str">
        <f t="shared" si="5"/>
        <v/>
      </c>
      <c r="V709" s="18" t="str">
        <f t="shared" si="6"/>
        <v/>
      </c>
      <c r="W709" s="18" t="str">
        <f t="shared" si="7"/>
        <v/>
      </c>
      <c r="X709" s="18" t="str">
        <f t="shared" si="8"/>
        <v/>
      </c>
      <c r="Y709" s="18" t="str">
        <f t="shared" si="9"/>
        <v/>
      </c>
      <c r="Z709" s="18" t="str">
        <f>IFERROR(__xludf.DUMMYFUNCTION("if($F709="""","""",count(filter($S$2:$S888,$S$2:$S888=$S709,$T$2:$T888=$T709,$V$2:$V888=$V709,$W$2:$W888=$W709)))"),"")</f>
        <v/>
      </c>
      <c r="AA709" s="18" t="str">
        <f>IFERROR(__xludf.DUMMYFUNCTION("if($F709="""","""",1+Z709-count(filter($S709:$S888,$S709:$S888=$S709,$T709:$T888=$T709,$V709:$V888=$V709,$W709:$W888=$W709)))"),"")</f>
        <v/>
      </c>
      <c r="AB709" s="18" t="str">
        <f>IFERROR(__xludf.DUMMYFUNCTION("if($F709="""","""",count(filter($S$2:$S888,$S$2:$S888=$S709,$T$2:$T888=$T709,$V$2:$V888=$V709,$W$2:$W888=$W709,$Q$2:$Q888=$Q709)))"),"")</f>
        <v/>
      </c>
      <c r="AC709" s="18" t="str">
        <f>IFERROR(__xludf.DUMMYFUNCTION("if($F709="""","""",1+AB709-count(filter($S709:$S888,$S709:$S888=$S709,$T709:$T888=$T709,$V709:$V888=$V709,$W709:$W888=$W709,$Q709:$Q888=$Q709)))"),"")</f>
        <v/>
      </c>
      <c r="AD709" s="18" t="str">
        <f>IFERROR(__xludf.DUMMYFUNCTION("if($F709="""","""",count(filter($S$2:$S888,$S$2:$S888=$S709,$T$2:$T888=$T709,$V$2:$V888=$V709,$W$2:$W888=$W709,$R$2:$R888=$R709)))"),"")</f>
        <v/>
      </c>
      <c r="AE709" s="18" t="str">
        <f>IFERROR(__xludf.DUMMYFUNCTION("if($F709="""","""",1+AD709-count(filter($S709:$S888,$S709:$S888=$S709,$T709:$T888=$T709,$V709:$V888=$V709,$W709:$W888=$W709,$R709:$R888=$R709)))"),"")</f>
        <v/>
      </c>
      <c r="AF709" s="18" t="str">
        <f t="shared" si="10"/>
        <v/>
      </c>
      <c r="AG709" s="18"/>
      <c r="AH709" s="18" t="str">
        <f t="shared" si="12"/>
        <v/>
      </c>
    </row>
    <row r="710">
      <c r="A710" s="29"/>
      <c r="B710" s="29"/>
      <c r="C710" s="29"/>
      <c r="D710" s="37"/>
      <c r="E710" s="29"/>
      <c r="F710" s="32"/>
      <c r="G710" s="32"/>
      <c r="H710" s="38"/>
      <c r="I710" s="32"/>
      <c r="J710" s="38"/>
      <c r="K710" s="32"/>
      <c r="L710" s="31"/>
      <c r="M710" s="38"/>
      <c r="N710" s="31"/>
      <c r="O710" s="18" t="str">
        <f t="shared" si="2"/>
        <v/>
      </c>
      <c r="P710" s="18" t="str">
        <f t="shared" si="3"/>
        <v/>
      </c>
      <c r="Q710" s="18" t="str">
        <f t="array" ref="Q710">if($F710="","",if($F710&lt;&gt;$F709,VLOOKUP($F710,{Index_Team!$A$2:$A$33,Index_Team!$D$2:$D$33},2,FALSE),Q709))</f>
        <v/>
      </c>
      <c r="R710" s="18" t="str">
        <f t="array" ref="R710">if($F710="","",if($F710&lt;&gt;$F709,VLOOKUP($F710,{Index_Team!$A$2:$A$33,Index_Team!$E$2:$E$33},2,FALSE),R709))</f>
        <v/>
      </c>
      <c r="S710" s="18" t="str">
        <f t="shared" ref="S710:T710" si="719">if($F710="","",if($F710&lt;&gt;$F709,0,V709))</f>
        <v/>
      </c>
      <c r="T710" s="18" t="str">
        <f t="shared" si="719"/>
        <v/>
      </c>
      <c r="U710" s="18" t="str">
        <f t="shared" si="5"/>
        <v/>
      </c>
      <c r="V710" s="18" t="str">
        <f t="shared" si="6"/>
        <v/>
      </c>
      <c r="W710" s="18" t="str">
        <f t="shared" si="7"/>
        <v/>
      </c>
      <c r="X710" s="18" t="str">
        <f t="shared" si="8"/>
        <v/>
      </c>
      <c r="Y710" s="18" t="str">
        <f t="shared" si="9"/>
        <v/>
      </c>
      <c r="Z710" s="18" t="str">
        <f>IFERROR(__xludf.DUMMYFUNCTION("if($F710="""","""",count(filter($S$2:$S888,$S$2:$S888=$S710,$T$2:$T888=$T710,$V$2:$V888=$V710,$W$2:$W888=$W710)))"),"")</f>
        <v/>
      </c>
      <c r="AA710" s="18" t="str">
        <f>IFERROR(__xludf.DUMMYFUNCTION("if($F710="""","""",1+Z710-count(filter($S710:$S888,$S710:$S888=$S710,$T710:$T888=$T710,$V710:$V888=$V710,$W710:$W888=$W710)))"),"")</f>
        <v/>
      </c>
      <c r="AB710" s="18" t="str">
        <f>IFERROR(__xludf.DUMMYFUNCTION("if($F710="""","""",count(filter($S$2:$S888,$S$2:$S888=$S710,$T$2:$T888=$T710,$V$2:$V888=$V710,$W$2:$W888=$W710,$Q$2:$Q888=$Q710)))"),"")</f>
        <v/>
      </c>
      <c r="AC710" s="18" t="str">
        <f>IFERROR(__xludf.DUMMYFUNCTION("if($F710="""","""",1+AB710-count(filter($S710:$S888,$S710:$S888=$S710,$T710:$T888=$T710,$V710:$V888=$V710,$W710:$W888=$W710,$Q710:$Q888=$Q710)))"),"")</f>
        <v/>
      </c>
      <c r="AD710" s="18" t="str">
        <f>IFERROR(__xludf.DUMMYFUNCTION("if($F710="""","""",count(filter($S$2:$S888,$S$2:$S888=$S710,$T$2:$T888=$T710,$V$2:$V888=$V710,$W$2:$W888=$W710,$R$2:$R888=$R710)))"),"")</f>
        <v/>
      </c>
      <c r="AE710" s="18" t="str">
        <f>IFERROR(__xludf.DUMMYFUNCTION("if($F710="""","""",1+AD710-count(filter($S710:$S888,$S710:$S888=$S710,$T710:$T888=$T710,$V710:$V888=$V710,$W710:$W888=$W710,$R710:$R888=$R710)))"),"")</f>
        <v/>
      </c>
      <c r="AF710" s="18" t="str">
        <f t="shared" si="10"/>
        <v/>
      </c>
      <c r="AG710" s="18"/>
      <c r="AH710" s="18" t="str">
        <f t="shared" si="12"/>
        <v/>
      </c>
    </row>
    <row r="711">
      <c r="A711" s="29"/>
      <c r="B711" s="29"/>
      <c r="C711" s="29"/>
      <c r="D711" s="37"/>
      <c r="E711" s="29"/>
      <c r="F711" s="32"/>
      <c r="G711" s="32"/>
      <c r="H711" s="38"/>
      <c r="I711" s="32"/>
      <c r="J711" s="38"/>
      <c r="K711" s="32"/>
      <c r="L711" s="31"/>
      <c r="M711" s="38"/>
      <c r="N711" s="31"/>
      <c r="O711" s="18" t="str">
        <f t="shared" si="2"/>
        <v/>
      </c>
      <c r="P711" s="18" t="str">
        <f t="shared" si="3"/>
        <v/>
      </c>
      <c r="Q711" s="18" t="str">
        <f t="array" ref="Q711">if($F711="","",if($F711&lt;&gt;$F710,VLOOKUP($F711,{Index_Team!$A$2:$A$33,Index_Team!$D$2:$D$33},2,FALSE),Q710))</f>
        <v/>
      </c>
      <c r="R711" s="18" t="str">
        <f t="array" ref="R711">if($F711="","",if($F711&lt;&gt;$F710,VLOOKUP($F711,{Index_Team!$A$2:$A$33,Index_Team!$E$2:$E$33},2,FALSE),R710))</f>
        <v/>
      </c>
      <c r="S711" s="18" t="str">
        <f t="shared" ref="S711:T711" si="720">if($F711="","",if($F711&lt;&gt;$F710,0,V710))</f>
        <v/>
      </c>
      <c r="T711" s="18" t="str">
        <f t="shared" si="720"/>
        <v/>
      </c>
      <c r="U711" s="18" t="str">
        <f t="shared" si="5"/>
        <v/>
      </c>
      <c r="V711" s="18" t="str">
        <f t="shared" si="6"/>
        <v/>
      </c>
      <c r="W711" s="18" t="str">
        <f t="shared" si="7"/>
        <v/>
      </c>
      <c r="X711" s="18" t="str">
        <f t="shared" si="8"/>
        <v/>
      </c>
      <c r="Y711" s="18" t="str">
        <f t="shared" si="9"/>
        <v/>
      </c>
      <c r="Z711" s="18" t="str">
        <f>IFERROR(__xludf.DUMMYFUNCTION("if($F711="""","""",count(filter($S$2:$S888,$S$2:$S888=$S711,$T$2:$T888=$T711,$V$2:$V888=$V711,$W$2:$W888=$W711)))"),"")</f>
        <v/>
      </c>
      <c r="AA711" s="18" t="str">
        <f>IFERROR(__xludf.DUMMYFUNCTION("if($F711="""","""",1+Z711-count(filter($S711:$S888,$S711:$S888=$S711,$T711:$T888=$T711,$V711:$V888=$V711,$W711:$W888=$W711)))"),"")</f>
        <v/>
      </c>
      <c r="AB711" s="18" t="str">
        <f>IFERROR(__xludf.DUMMYFUNCTION("if($F711="""","""",count(filter($S$2:$S888,$S$2:$S888=$S711,$T$2:$T888=$T711,$V$2:$V888=$V711,$W$2:$W888=$W711,$Q$2:$Q888=$Q711)))"),"")</f>
        <v/>
      </c>
      <c r="AC711" s="18" t="str">
        <f>IFERROR(__xludf.DUMMYFUNCTION("if($F711="""","""",1+AB711-count(filter($S711:$S888,$S711:$S888=$S711,$T711:$T888=$T711,$V711:$V888=$V711,$W711:$W888=$W711,$Q711:$Q888=$Q711)))"),"")</f>
        <v/>
      </c>
      <c r="AD711" s="18" t="str">
        <f>IFERROR(__xludf.DUMMYFUNCTION("if($F711="""","""",count(filter($S$2:$S888,$S$2:$S888=$S711,$T$2:$T888=$T711,$V$2:$V888=$V711,$W$2:$W888=$W711,$R$2:$R888=$R711)))"),"")</f>
        <v/>
      </c>
      <c r="AE711" s="18" t="str">
        <f>IFERROR(__xludf.DUMMYFUNCTION("if($F711="""","""",1+AD711-count(filter($S711:$S888,$S711:$S888=$S711,$T711:$T888=$T711,$V711:$V888=$V711,$W711:$W888=$W711,$R711:$R888=$R711)))"),"")</f>
        <v/>
      </c>
      <c r="AF711" s="18" t="str">
        <f t="shared" si="10"/>
        <v/>
      </c>
      <c r="AG711" s="18"/>
      <c r="AH711" s="18" t="str">
        <f t="shared" si="12"/>
        <v/>
      </c>
    </row>
    <row r="712">
      <c r="A712" s="29"/>
      <c r="B712" s="29"/>
      <c r="C712" s="29"/>
      <c r="D712" s="37"/>
      <c r="E712" s="29"/>
      <c r="F712" s="32"/>
      <c r="G712" s="32"/>
      <c r="H712" s="38"/>
      <c r="I712" s="32"/>
      <c r="J712" s="38"/>
      <c r="K712" s="32"/>
      <c r="L712" s="31"/>
      <c r="M712" s="38"/>
      <c r="N712" s="31"/>
      <c r="O712" s="18" t="str">
        <f t="shared" si="2"/>
        <v/>
      </c>
      <c r="P712" s="18" t="str">
        <f t="shared" si="3"/>
        <v/>
      </c>
      <c r="Q712" s="18" t="str">
        <f t="array" ref="Q712">if($F712="","",if($F712&lt;&gt;$F711,VLOOKUP($F712,{Index_Team!$A$2:$A$33,Index_Team!$D$2:$D$33},2,FALSE),Q711))</f>
        <v/>
      </c>
      <c r="R712" s="18" t="str">
        <f t="array" ref="R712">if($F712="","",if($F712&lt;&gt;$F711,VLOOKUP($F712,{Index_Team!$A$2:$A$33,Index_Team!$E$2:$E$33},2,FALSE),R711))</f>
        <v/>
      </c>
      <c r="S712" s="18" t="str">
        <f t="shared" ref="S712:T712" si="721">if($F712="","",if($F712&lt;&gt;$F711,0,V711))</f>
        <v/>
      </c>
      <c r="T712" s="18" t="str">
        <f t="shared" si="721"/>
        <v/>
      </c>
      <c r="U712" s="18" t="str">
        <f t="shared" si="5"/>
        <v/>
      </c>
      <c r="V712" s="18" t="str">
        <f t="shared" si="6"/>
        <v/>
      </c>
      <c r="W712" s="18" t="str">
        <f t="shared" si="7"/>
        <v/>
      </c>
      <c r="X712" s="18" t="str">
        <f t="shared" si="8"/>
        <v/>
      </c>
      <c r="Y712" s="18" t="str">
        <f t="shared" si="9"/>
        <v/>
      </c>
      <c r="Z712" s="18" t="str">
        <f>IFERROR(__xludf.DUMMYFUNCTION("if($F712="""","""",count(filter($S$2:$S888,$S$2:$S888=$S712,$T$2:$T888=$T712,$V$2:$V888=$V712,$W$2:$W888=$W712)))"),"")</f>
        <v/>
      </c>
      <c r="AA712" s="18" t="str">
        <f>IFERROR(__xludf.DUMMYFUNCTION("if($F712="""","""",1+Z712-count(filter($S712:$S888,$S712:$S888=$S712,$T712:$T888=$T712,$V712:$V888=$V712,$W712:$W888=$W712)))"),"")</f>
        <v/>
      </c>
      <c r="AB712" s="18" t="str">
        <f>IFERROR(__xludf.DUMMYFUNCTION("if($F712="""","""",count(filter($S$2:$S888,$S$2:$S888=$S712,$T$2:$T888=$T712,$V$2:$V888=$V712,$W$2:$W888=$W712,$Q$2:$Q888=$Q712)))"),"")</f>
        <v/>
      </c>
      <c r="AC712" s="18" t="str">
        <f>IFERROR(__xludf.DUMMYFUNCTION("if($F712="""","""",1+AB712-count(filter($S712:$S888,$S712:$S888=$S712,$T712:$T888=$T712,$V712:$V888=$V712,$W712:$W888=$W712,$Q712:$Q888=$Q712)))"),"")</f>
        <v/>
      </c>
      <c r="AD712" s="18" t="str">
        <f>IFERROR(__xludf.DUMMYFUNCTION("if($F712="""","""",count(filter($S$2:$S888,$S$2:$S888=$S712,$T$2:$T888=$T712,$V$2:$V888=$V712,$W$2:$W888=$W712,$R$2:$R888=$R712)))"),"")</f>
        <v/>
      </c>
      <c r="AE712" s="18" t="str">
        <f>IFERROR(__xludf.DUMMYFUNCTION("if($F712="""","""",1+AD712-count(filter($S712:$S888,$S712:$S888=$S712,$T712:$T888=$T712,$V712:$V888=$V712,$W712:$W888=$W712,$R712:$R888=$R712)))"),"")</f>
        <v/>
      </c>
      <c r="AF712" s="18" t="str">
        <f t="shared" si="10"/>
        <v/>
      </c>
      <c r="AG712" s="18"/>
      <c r="AH712" s="18" t="str">
        <f t="shared" si="12"/>
        <v/>
      </c>
    </row>
    <row r="713">
      <c r="A713" s="29"/>
      <c r="B713" s="29"/>
      <c r="C713" s="29"/>
      <c r="D713" s="37"/>
      <c r="E713" s="29"/>
      <c r="F713" s="32"/>
      <c r="G713" s="32"/>
      <c r="H713" s="38"/>
      <c r="I713" s="32"/>
      <c r="J713" s="38"/>
      <c r="K713" s="32"/>
      <c r="L713" s="31"/>
      <c r="M713" s="38"/>
      <c r="N713" s="31"/>
      <c r="O713" s="18" t="str">
        <f t="shared" si="2"/>
        <v/>
      </c>
      <c r="P713" s="18" t="str">
        <f t="shared" si="3"/>
        <v/>
      </c>
      <c r="Q713" s="18" t="str">
        <f t="array" ref="Q713">if($F713="","",if($F713&lt;&gt;$F712,VLOOKUP($F713,{Index_Team!$A$2:$A$33,Index_Team!$D$2:$D$33},2,FALSE),Q712))</f>
        <v/>
      </c>
      <c r="R713" s="18" t="str">
        <f t="array" ref="R713">if($F713="","",if($F713&lt;&gt;$F712,VLOOKUP($F713,{Index_Team!$A$2:$A$33,Index_Team!$E$2:$E$33},2,FALSE),R712))</f>
        <v/>
      </c>
      <c r="S713" s="18" t="str">
        <f t="shared" ref="S713:T713" si="722">if($F713="","",if($F713&lt;&gt;$F712,0,V712))</f>
        <v/>
      </c>
      <c r="T713" s="18" t="str">
        <f t="shared" si="722"/>
        <v/>
      </c>
      <c r="U713" s="18" t="str">
        <f t="shared" si="5"/>
        <v/>
      </c>
      <c r="V713" s="18" t="str">
        <f t="shared" si="6"/>
        <v/>
      </c>
      <c r="W713" s="18" t="str">
        <f t="shared" si="7"/>
        <v/>
      </c>
      <c r="X713" s="18" t="str">
        <f t="shared" si="8"/>
        <v/>
      </c>
      <c r="Y713" s="18" t="str">
        <f t="shared" si="9"/>
        <v/>
      </c>
      <c r="Z713" s="18" t="str">
        <f>IFERROR(__xludf.DUMMYFUNCTION("if($F713="""","""",count(filter($S$2:$S888,$S$2:$S888=$S713,$T$2:$T888=$T713,$V$2:$V888=$V713,$W$2:$W888=$W713)))"),"")</f>
        <v/>
      </c>
      <c r="AA713" s="18" t="str">
        <f>IFERROR(__xludf.DUMMYFUNCTION("if($F713="""","""",1+Z713-count(filter($S713:$S888,$S713:$S888=$S713,$T713:$T888=$T713,$V713:$V888=$V713,$W713:$W888=$W713)))"),"")</f>
        <v/>
      </c>
      <c r="AB713" s="18" t="str">
        <f>IFERROR(__xludf.DUMMYFUNCTION("if($F713="""","""",count(filter($S$2:$S888,$S$2:$S888=$S713,$T$2:$T888=$T713,$V$2:$V888=$V713,$W$2:$W888=$W713,$Q$2:$Q888=$Q713)))"),"")</f>
        <v/>
      </c>
      <c r="AC713" s="18" t="str">
        <f>IFERROR(__xludf.DUMMYFUNCTION("if($F713="""","""",1+AB713-count(filter($S713:$S888,$S713:$S888=$S713,$T713:$T888=$T713,$V713:$V888=$V713,$W713:$W888=$W713,$Q713:$Q888=$Q713)))"),"")</f>
        <v/>
      </c>
      <c r="AD713" s="18" t="str">
        <f>IFERROR(__xludf.DUMMYFUNCTION("if($F713="""","""",count(filter($S$2:$S888,$S$2:$S888=$S713,$T$2:$T888=$T713,$V$2:$V888=$V713,$W$2:$W888=$W713,$R$2:$R888=$R713)))"),"")</f>
        <v/>
      </c>
      <c r="AE713" s="18" t="str">
        <f>IFERROR(__xludf.DUMMYFUNCTION("if($F713="""","""",1+AD713-count(filter($S713:$S888,$S713:$S888=$S713,$T713:$T888=$T713,$V713:$V888=$V713,$W713:$W888=$W713,$R713:$R888=$R713)))"),"")</f>
        <v/>
      </c>
      <c r="AF713" s="18" t="str">
        <f t="shared" si="10"/>
        <v/>
      </c>
      <c r="AG713" s="18"/>
      <c r="AH713" s="18" t="str">
        <f t="shared" si="12"/>
        <v/>
      </c>
    </row>
    <row r="714">
      <c r="A714" s="29"/>
      <c r="B714" s="29"/>
      <c r="C714" s="29"/>
      <c r="D714" s="37"/>
      <c r="E714" s="29"/>
      <c r="F714" s="32"/>
      <c r="G714" s="32"/>
      <c r="H714" s="38"/>
      <c r="I714" s="32"/>
      <c r="J714" s="38"/>
      <c r="K714" s="32"/>
      <c r="L714" s="31"/>
      <c r="M714" s="38"/>
      <c r="N714" s="31"/>
      <c r="O714" s="18" t="str">
        <f t="shared" si="2"/>
        <v/>
      </c>
      <c r="P714" s="18" t="str">
        <f t="shared" si="3"/>
        <v/>
      </c>
      <c r="Q714" s="18" t="str">
        <f t="array" ref="Q714">if($F714="","",if($F714&lt;&gt;$F713,VLOOKUP($F714,{Index_Team!$A$2:$A$33,Index_Team!$D$2:$D$33},2,FALSE),Q713))</f>
        <v/>
      </c>
      <c r="R714" s="18" t="str">
        <f t="array" ref="R714">if($F714="","",if($F714&lt;&gt;$F713,VLOOKUP($F714,{Index_Team!$A$2:$A$33,Index_Team!$E$2:$E$33},2,FALSE),R713))</f>
        <v/>
      </c>
      <c r="S714" s="18" t="str">
        <f t="shared" ref="S714:T714" si="723">if($F714="","",if($F714&lt;&gt;$F713,0,V713))</f>
        <v/>
      </c>
      <c r="T714" s="18" t="str">
        <f t="shared" si="723"/>
        <v/>
      </c>
      <c r="U714" s="18" t="str">
        <f t="shared" si="5"/>
        <v/>
      </c>
      <c r="V714" s="18" t="str">
        <f t="shared" si="6"/>
        <v/>
      </c>
      <c r="W714" s="18" t="str">
        <f t="shared" si="7"/>
        <v/>
      </c>
      <c r="X714" s="18" t="str">
        <f t="shared" si="8"/>
        <v/>
      </c>
      <c r="Y714" s="18" t="str">
        <f t="shared" si="9"/>
        <v/>
      </c>
      <c r="Z714" s="18" t="str">
        <f>IFERROR(__xludf.DUMMYFUNCTION("if($F714="""","""",count(filter($S$2:$S888,$S$2:$S888=$S714,$T$2:$T888=$T714,$V$2:$V888=$V714,$W$2:$W888=$W714)))"),"")</f>
        <v/>
      </c>
      <c r="AA714" s="18" t="str">
        <f>IFERROR(__xludf.DUMMYFUNCTION("if($F714="""","""",1+Z714-count(filter($S714:$S888,$S714:$S888=$S714,$T714:$T888=$T714,$V714:$V888=$V714,$W714:$W888=$W714)))"),"")</f>
        <v/>
      </c>
      <c r="AB714" s="18" t="str">
        <f>IFERROR(__xludf.DUMMYFUNCTION("if($F714="""","""",count(filter($S$2:$S888,$S$2:$S888=$S714,$T$2:$T888=$T714,$V$2:$V888=$V714,$W$2:$W888=$W714,$Q$2:$Q888=$Q714)))"),"")</f>
        <v/>
      </c>
      <c r="AC714" s="18" t="str">
        <f>IFERROR(__xludf.DUMMYFUNCTION("if($F714="""","""",1+AB714-count(filter($S714:$S888,$S714:$S888=$S714,$T714:$T888=$T714,$V714:$V888=$V714,$W714:$W888=$W714,$Q714:$Q888=$Q714)))"),"")</f>
        <v/>
      </c>
      <c r="AD714" s="18" t="str">
        <f>IFERROR(__xludf.DUMMYFUNCTION("if($F714="""","""",count(filter($S$2:$S888,$S$2:$S888=$S714,$T$2:$T888=$T714,$V$2:$V888=$V714,$W$2:$W888=$W714,$R$2:$R888=$R714)))"),"")</f>
        <v/>
      </c>
      <c r="AE714" s="18" t="str">
        <f>IFERROR(__xludf.DUMMYFUNCTION("if($F714="""","""",1+AD714-count(filter($S714:$S888,$S714:$S888=$S714,$T714:$T888=$T714,$V714:$V888=$V714,$W714:$W888=$W714,$R714:$R888=$R714)))"),"")</f>
        <v/>
      </c>
      <c r="AF714" s="18" t="str">
        <f t="shared" si="10"/>
        <v/>
      </c>
      <c r="AG714" s="18"/>
      <c r="AH714" s="18" t="str">
        <f t="shared" si="12"/>
        <v/>
      </c>
    </row>
    <row r="715">
      <c r="A715" s="29"/>
      <c r="B715" s="29"/>
      <c r="C715" s="29"/>
      <c r="D715" s="37"/>
      <c r="E715" s="29"/>
      <c r="F715" s="32"/>
      <c r="G715" s="32"/>
      <c r="H715" s="38"/>
      <c r="I715" s="32"/>
      <c r="J715" s="38"/>
      <c r="K715" s="32"/>
      <c r="L715" s="31"/>
      <c r="M715" s="38"/>
      <c r="N715" s="31"/>
      <c r="O715" s="18" t="str">
        <f t="shared" si="2"/>
        <v/>
      </c>
      <c r="P715" s="18" t="str">
        <f t="shared" si="3"/>
        <v/>
      </c>
      <c r="Q715" s="18" t="str">
        <f t="array" ref="Q715">if($F715="","",if($F715&lt;&gt;$F714,VLOOKUP($F715,{Index_Team!$A$2:$A$33,Index_Team!$D$2:$D$33},2,FALSE),Q714))</f>
        <v/>
      </c>
      <c r="R715" s="18" t="str">
        <f t="array" ref="R715">if($F715="","",if($F715&lt;&gt;$F714,VLOOKUP($F715,{Index_Team!$A$2:$A$33,Index_Team!$E$2:$E$33},2,FALSE),R714))</f>
        <v/>
      </c>
      <c r="S715" s="18" t="str">
        <f t="shared" ref="S715:T715" si="724">if($F715="","",if($F715&lt;&gt;$F714,0,V714))</f>
        <v/>
      </c>
      <c r="T715" s="18" t="str">
        <f t="shared" si="724"/>
        <v/>
      </c>
      <c r="U715" s="18" t="str">
        <f t="shared" si="5"/>
        <v/>
      </c>
      <c r="V715" s="18" t="str">
        <f t="shared" si="6"/>
        <v/>
      </c>
      <c r="W715" s="18" t="str">
        <f t="shared" si="7"/>
        <v/>
      </c>
      <c r="X715" s="18" t="str">
        <f t="shared" si="8"/>
        <v/>
      </c>
      <c r="Y715" s="18" t="str">
        <f t="shared" si="9"/>
        <v/>
      </c>
      <c r="Z715" s="18" t="str">
        <f>IFERROR(__xludf.DUMMYFUNCTION("if($F715="""","""",count(filter($S$2:$S888,$S$2:$S888=$S715,$T$2:$T888=$T715,$V$2:$V888=$V715,$W$2:$W888=$W715)))"),"")</f>
        <v/>
      </c>
      <c r="AA715" s="18" t="str">
        <f>IFERROR(__xludf.DUMMYFUNCTION("if($F715="""","""",1+Z715-count(filter($S715:$S888,$S715:$S888=$S715,$T715:$T888=$T715,$V715:$V888=$V715,$W715:$W888=$W715)))"),"")</f>
        <v/>
      </c>
      <c r="AB715" s="18" t="str">
        <f>IFERROR(__xludf.DUMMYFUNCTION("if($F715="""","""",count(filter($S$2:$S888,$S$2:$S888=$S715,$T$2:$T888=$T715,$V$2:$V888=$V715,$W$2:$W888=$W715,$Q$2:$Q888=$Q715)))"),"")</f>
        <v/>
      </c>
      <c r="AC715" s="18" t="str">
        <f>IFERROR(__xludf.DUMMYFUNCTION("if($F715="""","""",1+AB715-count(filter($S715:$S888,$S715:$S888=$S715,$T715:$T888=$T715,$V715:$V888=$V715,$W715:$W888=$W715,$Q715:$Q888=$Q715)))"),"")</f>
        <v/>
      </c>
      <c r="AD715" s="18" t="str">
        <f>IFERROR(__xludf.DUMMYFUNCTION("if($F715="""","""",count(filter($S$2:$S888,$S$2:$S888=$S715,$T$2:$T888=$T715,$V$2:$V888=$V715,$W$2:$W888=$W715,$R$2:$R888=$R715)))"),"")</f>
        <v/>
      </c>
      <c r="AE715" s="18" t="str">
        <f>IFERROR(__xludf.DUMMYFUNCTION("if($F715="""","""",1+AD715-count(filter($S715:$S888,$S715:$S888=$S715,$T715:$T888=$T715,$V715:$V888=$V715,$W715:$W888=$W715,$R715:$R888=$R715)))"),"")</f>
        <v/>
      </c>
      <c r="AF715" s="18" t="str">
        <f t="shared" si="10"/>
        <v/>
      </c>
      <c r="AG715" s="18"/>
      <c r="AH715" s="18" t="str">
        <f t="shared" si="12"/>
        <v/>
      </c>
    </row>
    <row r="716">
      <c r="A716" s="29"/>
      <c r="B716" s="29"/>
      <c r="C716" s="29"/>
      <c r="D716" s="37"/>
      <c r="E716" s="29"/>
      <c r="F716" s="32"/>
      <c r="G716" s="32"/>
      <c r="H716" s="38"/>
      <c r="I716" s="32"/>
      <c r="J716" s="38"/>
      <c r="K716" s="32"/>
      <c r="L716" s="31"/>
      <c r="M716" s="38"/>
      <c r="N716" s="31"/>
      <c r="O716" s="18" t="str">
        <f t="shared" si="2"/>
        <v/>
      </c>
      <c r="P716" s="18" t="str">
        <f t="shared" si="3"/>
        <v/>
      </c>
      <c r="Q716" s="18" t="str">
        <f t="array" ref="Q716">if($F716="","",if($F716&lt;&gt;$F715,VLOOKUP($F716,{Index_Team!$A$2:$A$33,Index_Team!$D$2:$D$33},2,FALSE),Q715))</f>
        <v/>
      </c>
      <c r="R716" s="18" t="str">
        <f t="array" ref="R716">if($F716="","",if($F716&lt;&gt;$F715,VLOOKUP($F716,{Index_Team!$A$2:$A$33,Index_Team!$E$2:$E$33},2,FALSE),R715))</f>
        <v/>
      </c>
      <c r="S716" s="18" t="str">
        <f t="shared" ref="S716:T716" si="725">if($F716="","",if($F716&lt;&gt;$F715,0,V715))</f>
        <v/>
      </c>
      <c r="T716" s="18" t="str">
        <f t="shared" si="725"/>
        <v/>
      </c>
      <c r="U716" s="18" t="str">
        <f t="shared" si="5"/>
        <v/>
      </c>
      <c r="V716" s="18" t="str">
        <f t="shared" si="6"/>
        <v/>
      </c>
      <c r="W716" s="18" t="str">
        <f t="shared" si="7"/>
        <v/>
      </c>
      <c r="X716" s="18" t="str">
        <f t="shared" si="8"/>
        <v/>
      </c>
      <c r="Y716" s="18" t="str">
        <f t="shared" si="9"/>
        <v/>
      </c>
      <c r="Z716" s="18" t="str">
        <f>IFERROR(__xludf.DUMMYFUNCTION("if($F716="""","""",count(filter($S$2:$S888,$S$2:$S888=$S716,$T$2:$T888=$T716,$V$2:$V888=$V716,$W$2:$W888=$W716)))"),"")</f>
        <v/>
      </c>
      <c r="AA716" s="18" t="str">
        <f>IFERROR(__xludf.DUMMYFUNCTION("if($F716="""","""",1+Z716-count(filter($S716:$S888,$S716:$S888=$S716,$T716:$T888=$T716,$V716:$V888=$V716,$W716:$W888=$W716)))"),"")</f>
        <v/>
      </c>
      <c r="AB716" s="18" t="str">
        <f>IFERROR(__xludf.DUMMYFUNCTION("if($F716="""","""",count(filter($S$2:$S888,$S$2:$S888=$S716,$T$2:$T888=$T716,$V$2:$V888=$V716,$W$2:$W888=$W716,$Q$2:$Q888=$Q716)))"),"")</f>
        <v/>
      </c>
      <c r="AC716" s="18" t="str">
        <f>IFERROR(__xludf.DUMMYFUNCTION("if($F716="""","""",1+AB716-count(filter($S716:$S888,$S716:$S888=$S716,$T716:$T888=$T716,$V716:$V888=$V716,$W716:$W888=$W716,$Q716:$Q888=$Q716)))"),"")</f>
        <v/>
      </c>
      <c r="AD716" s="18" t="str">
        <f>IFERROR(__xludf.DUMMYFUNCTION("if($F716="""","""",count(filter($S$2:$S888,$S$2:$S888=$S716,$T$2:$T888=$T716,$V$2:$V888=$V716,$W$2:$W888=$W716,$R$2:$R888=$R716)))"),"")</f>
        <v/>
      </c>
      <c r="AE716" s="18" t="str">
        <f>IFERROR(__xludf.DUMMYFUNCTION("if($F716="""","""",1+AD716-count(filter($S716:$S888,$S716:$S888=$S716,$T716:$T888=$T716,$V716:$V888=$V716,$W716:$W888=$W716,$R716:$R888=$R716)))"),"")</f>
        <v/>
      </c>
      <c r="AF716" s="18" t="str">
        <f t="shared" si="10"/>
        <v/>
      </c>
      <c r="AG716" s="18"/>
      <c r="AH716" s="18" t="str">
        <f t="shared" si="12"/>
        <v/>
      </c>
    </row>
    <row r="717">
      <c r="A717" s="29"/>
      <c r="B717" s="29"/>
      <c r="C717" s="29"/>
      <c r="D717" s="37"/>
      <c r="E717" s="29"/>
      <c r="F717" s="32"/>
      <c r="G717" s="32"/>
      <c r="H717" s="38"/>
      <c r="I717" s="32"/>
      <c r="J717" s="38"/>
      <c r="K717" s="32"/>
      <c r="L717" s="31"/>
      <c r="M717" s="38"/>
      <c r="N717" s="31"/>
      <c r="O717" s="18" t="str">
        <f t="shared" si="2"/>
        <v/>
      </c>
      <c r="P717" s="18" t="str">
        <f t="shared" si="3"/>
        <v/>
      </c>
      <c r="Q717" s="18" t="str">
        <f t="array" ref="Q717">if($F717="","",if($F717&lt;&gt;$F716,VLOOKUP($F717,{Index_Team!$A$2:$A$33,Index_Team!$D$2:$D$33},2,FALSE),Q716))</f>
        <v/>
      </c>
      <c r="R717" s="18" t="str">
        <f t="array" ref="R717">if($F717="","",if($F717&lt;&gt;$F716,VLOOKUP($F717,{Index_Team!$A$2:$A$33,Index_Team!$E$2:$E$33},2,FALSE),R716))</f>
        <v/>
      </c>
      <c r="S717" s="18" t="str">
        <f t="shared" ref="S717:T717" si="726">if($F717="","",if($F717&lt;&gt;$F716,0,V716))</f>
        <v/>
      </c>
      <c r="T717" s="18" t="str">
        <f t="shared" si="726"/>
        <v/>
      </c>
      <c r="U717" s="18" t="str">
        <f t="shared" si="5"/>
        <v/>
      </c>
      <c r="V717" s="18" t="str">
        <f t="shared" si="6"/>
        <v/>
      </c>
      <c r="W717" s="18" t="str">
        <f t="shared" si="7"/>
        <v/>
      </c>
      <c r="X717" s="18" t="str">
        <f t="shared" si="8"/>
        <v/>
      </c>
      <c r="Y717" s="18" t="str">
        <f t="shared" si="9"/>
        <v/>
      </c>
      <c r="Z717" s="18" t="str">
        <f>IFERROR(__xludf.DUMMYFUNCTION("if($F717="""","""",count(filter($S$2:$S888,$S$2:$S888=$S717,$T$2:$T888=$T717,$V$2:$V888=$V717,$W$2:$W888=$W717)))"),"")</f>
        <v/>
      </c>
      <c r="AA717" s="18" t="str">
        <f>IFERROR(__xludf.DUMMYFUNCTION("if($F717="""","""",1+Z717-count(filter($S717:$S888,$S717:$S888=$S717,$T717:$T888=$T717,$V717:$V888=$V717,$W717:$W888=$W717)))"),"")</f>
        <v/>
      </c>
      <c r="AB717" s="18" t="str">
        <f>IFERROR(__xludf.DUMMYFUNCTION("if($F717="""","""",count(filter($S$2:$S888,$S$2:$S888=$S717,$T$2:$T888=$T717,$V$2:$V888=$V717,$W$2:$W888=$W717,$Q$2:$Q888=$Q717)))"),"")</f>
        <v/>
      </c>
      <c r="AC717" s="18" t="str">
        <f>IFERROR(__xludf.DUMMYFUNCTION("if($F717="""","""",1+AB717-count(filter($S717:$S888,$S717:$S888=$S717,$T717:$T888=$T717,$V717:$V888=$V717,$W717:$W888=$W717,$Q717:$Q888=$Q717)))"),"")</f>
        <v/>
      </c>
      <c r="AD717" s="18" t="str">
        <f>IFERROR(__xludf.DUMMYFUNCTION("if($F717="""","""",count(filter($S$2:$S888,$S$2:$S888=$S717,$T$2:$T888=$T717,$V$2:$V888=$V717,$W$2:$W888=$W717,$R$2:$R888=$R717)))"),"")</f>
        <v/>
      </c>
      <c r="AE717" s="18" t="str">
        <f>IFERROR(__xludf.DUMMYFUNCTION("if($F717="""","""",1+AD717-count(filter($S717:$S888,$S717:$S888=$S717,$T717:$T888=$T717,$V717:$V888=$V717,$W717:$W888=$W717,$R717:$R888=$R717)))"),"")</f>
        <v/>
      </c>
      <c r="AF717" s="18" t="str">
        <f t="shared" si="10"/>
        <v/>
      </c>
      <c r="AG717" s="18"/>
      <c r="AH717" s="18" t="str">
        <f t="shared" si="12"/>
        <v/>
      </c>
    </row>
    <row r="718">
      <c r="A718" s="29"/>
      <c r="B718" s="29"/>
      <c r="C718" s="29"/>
      <c r="D718" s="37"/>
      <c r="E718" s="29"/>
      <c r="F718" s="32"/>
      <c r="G718" s="32"/>
      <c r="H718" s="38"/>
      <c r="I718" s="32"/>
      <c r="J718" s="38"/>
      <c r="K718" s="32"/>
      <c r="L718" s="31"/>
      <c r="M718" s="38"/>
      <c r="N718" s="31"/>
      <c r="O718" s="18" t="str">
        <f t="shared" si="2"/>
        <v/>
      </c>
      <c r="P718" s="18" t="str">
        <f t="shared" si="3"/>
        <v/>
      </c>
      <c r="Q718" s="18" t="str">
        <f t="array" ref="Q718">if($F718="","",if($F718&lt;&gt;$F717,VLOOKUP($F718,{Index_Team!$A$2:$A$33,Index_Team!$D$2:$D$33},2,FALSE),Q717))</f>
        <v/>
      </c>
      <c r="R718" s="18" t="str">
        <f t="array" ref="R718">if($F718="","",if($F718&lt;&gt;$F717,VLOOKUP($F718,{Index_Team!$A$2:$A$33,Index_Team!$E$2:$E$33},2,FALSE),R717))</f>
        <v/>
      </c>
      <c r="S718" s="18" t="str">
        <f t="shared" ref="S718:T718" si="727">if($F718="","",if($F718&lt;&gt;$F717,0,V717))</f>
        <v/>
      </c>
      <c r="T718" s="18" t="str">
        <f t="shared" si="727"/>
        <v/>
      </c>
      <c r="U718" s="18" t="str">
        <f t="shared" si="5"/>
        <v/>
      </c>
      <c r="V718" s="18" t="str">
        <f t="shared" si="6"/>
        <v/>
      </c>
      <c r="W718" s="18" t="str">
        <f t="shared" si="7"/>
        <v/>
      </c>
      <c r="X718" s="18" t="str">
        <f t="shared" si="8"/>
        <v/>
      </c>
      <c r="Y718" s="18" t="str">
        <f t="shared" si="9"/>
        <v/>
      </c>
      <c r="Z718" s="18" t="str">
        <f>IFERROR(__xludf.DUMMYFUNCTION("if($F718="""","""",count(filter($S$2:$S888,$S$2:$S888=$S718,$T$2:$T888=$T718,$V$2:$V888=$V718,$W$2:$W888=$W718)))"),"")</f>
        <v/>
      </c>
      <c r="AA718" s="18" t="str">
        <f>IFERROR(__xludf.DUMMYFUNCTION("if($F718="""","""",1+Z718-count(filter($S718:$S888,$S718:$S888=$S718,$T718:$T888=$T718,$V718:$V888=$V718,$W718:$W888=$W718)))"),"")</f>
        <v/>
      </c>
      <c r="AB718" s="18" t="str">
        <f>IFERROR(__xludf.DUMMYFUNCTION("if($F718="""","""",count(filter($S$2:$S888,$S$2:$S888=$S718,$T$2:$T888=$T718,$V$2:$V888=$V718,$W$2:$W888=$W718,$Q$2:$Q888=$Q718)))"),"")</f>
        <v/>
      </c>
      <c r="AC718" s="18" t="str">
        <f>IFERROR(__xludf.DUMMYFUNCTION("if($F718="""","""",1+AB718-count(filter($S718:$S888,$S718:$S888=$S718,$T718:$T888=$T718,$V718:$V888=$V718,$W718:$W888=$W718,$Q718:$Q888=$Q718)))"),"")</f>
        <v/>
      </c>
      <c r="AD718" s="18" t="str">
        <f>IFERROR(__xludf.DUMMYFUNCTION("if($F718="""","""",count(filter($S$2:$S888,$S$2:$S888=$S718,$T$2:$T888=$T718,$V$2:$V888=$V718,$W$2:$W888=$W718,$R$2:$R888=$R718)))"),"")</f>
        <v/>
      </c>
      <c r="AE718" s="18" t="str">
        <f>IFERROR(__xludf.DUMMYFUNCTION("if($F718="""","""",1+AD718-count(filter($S718:$S888,$S718:$S888=$S718,$T718:$T888=$T718,$V718:$V888=$V718,$W718:$W888=$W718,$R718:$R888=$R718)))"),"")</f>
        <v/>
      </c>
      <c r="AF718" s="18" t="str">
        <f t="shared" si="10"/>
        <v/>
      </c>
      <c r="AG718" s="18"/>
      <c r="AH718" s="18" t="str">
        <f t="shared" si="12"/>
        <v/>
      </c>
    </row>
    <row r="719">
      <c r="A719" s="29"/>
      <c r="B719" s="29"/>
      <c r="C719" s="29"/>
      <c r="D719" s="37"/>
      <c r="E719" s="29"/>
      <c r="F719" s="32"/>
      <c r="G719" s="32"/>
      <c r="H719" s="38"/>
      <c r="I719" s="32"/>
      <c r="J719" s="38"/>
      <c r="K719" s="32"/>
      <c r="L719" s="31"/>
      <c r="M719" s="38"/>
      <c r="N719" s="31"/>
      <c r="O719" s="18" t="str">
        <f t="shared" si="2"/>
        <v/>
      </c>
      <c r="P719" s="18" t="str">
        <f t="shared" si="3"/>
        <v/>
      </c>
      <c r="Q719" s="18" t="str">
        <f t="array" ref="Q719">if($F719="","",if($F719&lt;&gt;$F718,VLOOKUP($F719,{Index_Team!$A$2:$A$33,Index_Team!$D$2:$D$33},2,FALSE),Q718))</f>
        <v/>
      </c>
      <c r="R719" s="18" t="str">
        <f t="array" ref="R719">if($F719="","",if($F719&lt;&gt;$F718,VLOOKUP($F719,{Index_Team!$A$2:$A$33,Index_Team!$E$2:$E$33},2,FALSE),R718))</f>
        <v/>
      </c>
      <c r="S719" s="18" t="str">
        <f t="shared" ref="S719:T719" si="728">if($F719="","",if($F719&lt;&gt;$F718,0,V718))</f>
        <v/>
      </c>
      <c r="T719" s="18" t="str">
        <f t="shared" si="728"/>
        <v/>
      </c>
      <c r="U719" s="18" t="str">
        <f t="shared" si="5"/>
        <v/>
      </c>
      <c r="V719" s="18" t="str">
        <f t="shared" si="6"/>
        <v/>
      </c>
      <c r="W719" s="18" t="str">
        <f t="shared" si="7"/>
        <v/>
      </c>
      <c r="X719" s="18" t="str">
        <f t="shared" si="8"/>
        <v/>
      </c>
      <c r="Y719" s="18" t="str">
        <f t="shared" si="9"/>
        <v/>
      </c>
      <c r="Z719" s="18" t="str">
        <f>IFERROR(__xludf.DUMMYFUNCTION("if($F719="""","""",count(filter($S$2:$S888,$S$2:$S888=$S719,$T$2:$T888=$T719,$V$2:$V888=$V719,$W$2:$W888=$W719)))"),"")</f>
        <v/>
      </c>
      <c r="AA719" s="18" t="str">
        <f>IFERROR(__xludf.DUMMYFUNCTION("if($F719="""","""",1+Z719-count(filter($S719:$S888,$S719:$S888=$S719,$T719:$T888=$T719,$V719:$V888=$V719,$W719:$W888=$W719)))"),"")</f>
        <v/>
      </c>
      <c r="AB719" s="18" t="str">
        <f>IFERROR(__xludf.DUMMYFUNCTION("if($F719="""","""",count(filter($S$2:$S888,$S$2:$S888=$S719,$T$2:$T888=$T719,$V$2:$V888=$V719,$W$2:$W888=$W719,$Q$2:$Q888=$Q719)))"),"")</f>
        <v/>
      </c>
      <c r="AC719" s="18" t="str">
        <f>IFERROR(__xludf.DUMMYFUNCTION("if($F719="""","""",1+AB719-count(filter($S719:$S888,$S719:$S888=$S719,$T719:$T888=$T719,$V719:$V888=$V719,$W719:$W888=$W719,$Q719:$Q888=$Q719)))"),"")</f>
        <v/>
      </c>
      <c r="AD719" s="18" t="str">
        <f>IFERROR(__xludf.DUMMYFUNCTION("if($F719="""","""",count(filter($S$2:$S888,$S$2:$S888=$S719,$T$2:$T888=$T719,$V$2:$V888=$V719,$W$2:$W888=$W719,$R$2:$R888=$R719)))"),"")</f>
        <v/>
      </c>
      <c r="AE719" s="18" t="str">
        <f>IFERROR(__xludf.DUMMYFUNCTION("if($F719="""","""",1+AD719-count(filter($S719:$S888,$S719:$S888=$S719,$T719:$T888=$T719,$V719:$V888=$V719,$W719:$W888=$W719,$R719:$R888=$R719)))"),"")</f>
        <v/>
      </c>
      <c r="AF719" s="18" t="str">
        <f t="shared" si="10"/>
        <v/>
      </c>
      <c r="AG719" s="18"/>
      <c r="AH719" s="18" t="str">
        <f t="shared" si="12"/>
        <v/>
      </c>
    </row>
    <row r="720">
      <c r="A720" s="29"/>
      <c r="B720" s="29"/>
      <c r="C720" s="29"/>
      <c r="D720" s="37"/>
      <c r="E720" s="29"/>
      <c r="F720" s="32"/>
      <c r="G720" s="32"/>
      <c r="H720" s="38"/>
      <c r="I720" s="32"/>
      <c r="J720" s="38"/>
      <c r="K720" s="32"/>
      <c r="L720" s="31"/>
      <c r="M720" s="38"/>
      <c r="N720" s="31"/>
      <c r="O720" s="18" t="str">
        <f t="shared" si="2"/>
        <v/>
      </c>
      <c r="P720" s="18" t="str">
        <f t="shared" si="3"/>
        <v/>
      </c>
      <c r="Q720" s="18" t="str">
        <f t="array" ref="Q720">if($F720="","",if($F720&lt;&gt;$F719,VLOOKUP($F720,{Index_Team!$A$2:$A$33,Index_Team!$D$2:$D$33},2,FALSE),Q719))</f>
        <v/>
      </c>
      <c r="R720" s="18" t="str">
        <f t="array" ref="R720">if($F720="","",if($F720&lt;&gt;$F719,VLOOKUP($F720,{Index_Team!$A$2:$A$33,Index_Team!$E$2:$E$33},2,FALSE),R719))</f>
        <v/>
      </c>
      <c r="S720" s="18" t="str">
        <f t="shared" ref="S720:T720" si="729">if($F720="","",if($F720&lt;&gt;$F719,0,V719))</f>
        <v/>
      </c>
      <c r="T720" s="18" t="str">
        <f t="shared" si="729"/>
        <v/>
      </c>
      <c r="U720" s="18" t="str">
        <f t="shared" si="5"/>
        <v/>
      </c>
      <c r="V720" s="18" t="str">
        <f t="shared" si="6"/>
        <v/>
      </c>
      <c r="W720" s="18" t="str">
        <f t="shared" si="7"/>
        <v/>
      </c>
      <c r="X720" s="18" t="str">
        <f t="shared" si="8"/>
        <v/>
      </c>
      <c r="Y720" s="18" t="str">
        <f t="shared" si="9"/>
        <v/>
      </c>
      <c r="Z720" s="18" t="str">
        <f>IFERROR(__xludf.DUMMYFUNCTION("if($F720="""","""",count(filter($S$2:$S888,$S$2:$S888=$S720,$T$2:$T888=$T720,$V$2:$V888=$V720,$W$2:$W888=$W720)))"),"")</f>
        <v/>
      </c>
      <c r="AA720" s="18" t="str">
        <f>IFERROR(__xludf.DUMMYFUNCTION("if($F720="""","""",1+Z720-count(filter($S720:$S888,$S720:$S888=$S720,$T720:$T888=$T720,$V720:$V888=$V720,$W720:$W888=$W720)))"),"")</f>
        <v/>
      </c>
      <c r="AB720" s="18" t="str">
        <f>IFERROR(__xludf.DUMMYFUNCTION("if($F720="""","""",count(filter($S$2:$S888,$S$2:$S888=$S720,$T$2:$T888=$T720,$V$2:$V888=$V720,$W$2:$W888=$W720,$Q$2:$Q888=$Q720)))"),"")</f>
        <v/>
      </c>
      <c r="AC720" s="18" t="str">
        <f>IFERROR(__xludf.DUMMYFUNCTION("if($F720="""","""",1+AB720-count(filter($S720:$S888,$S720:$S888=$S720,$T720:$T888=$T720,$V720:$V888=$V720,$W720:$W888=$W720,$Q720:$Q888=$Q720)))"),"")</f>
        <v/>
      </c>
      <c r="AD720" s="18" t="str">
        <f>IFERROR(__xludf.DUMMYFUNCTION("if($F720="""","""",count(filter($S$2:$S888,$S$2:$S888=$S720,$T$2:$T888=$T720,$V$2:$V888=$V720,$W$2:$W888=$W720,$R$2:$R888=$R720)))"),"")</f>
        <v/>
      </c>
      <c r="AE720" s="18" t="str">
        <f>IFERROR(__xludf.DUMMYFUNCTION("if($F720="""","""",1+AD720-count(filter($S720:$S888,$S720:$S888=$S720,$T720:$T888=$T720,$V720:$V888=$V720,$W720:$W888=$W720,$R720:$R888=$R720)))"),"")</f>
        <v/>
      </c>
      <c r="AF720" s="18" t="str">
        <f t="shared" si="10"/>
        <v/>
      </c>
      <c r="AG720" s="18"/>
      <c r="AH720" s="18" t="str">
        <f t="shared" si="12"/>
        <v/>
      </c>
    </row>
    <row r="721">
      <c r="A721" s="29"/>
      <c r="B721" s="29"/>
      <c r="C721" s="29"/>
      <c r="D721" s="37"/>
      <c r="E721" s="29"/>
      <c r="F721" s="32"/>
      <c r="G721" s="32"/>
      <c r="H721" s="38"/>
      <c r="I721" s="32"/>
      <c r="J721" s="38"/>
      <c r="K721" s="32"/>
      <c r="L721" s="31"/>
      <c r="M721" s="38"/>
      <c r="N721" s="31"/>
      <c r="O721" s="18" t="str">
        <f t="shared" si="2"/>
        <v/>
      </c>
      <c r="P721" s="18" t="str">
        <f t="shared" si="3"/>
        <v/>
      </c>
      <c r="Q721" s="18" t="str">
        <f t="array" ref="Q721">if($F721="","",if($F721&lt;&gt;$F720,VLOOKUP($F721,{Index_Team!$A$2:$A$33,Index_Team!$D$2:$D$33},2,FALSE),Q720))</f>
        <v/>
      </c>
      <c r="R721" s="18" t="str">
        <f t="array" ref="R721">if($F721="","",if($F721&lt;&gt;$F720,VLOOKUP($F721,{Index_Team!$A$2:$A$33,Index_Team!$E$2:$E$33},2,FALSE),R720))</f>
        <v/>
      </c>
      <c r="S721" s="18" t="str">
        <f t="shared" ref="S721:T721" si="730">if($F721="","",if($F721&lt;&gt;$F720,0,V720))</f>
        <v/>
      </c>
      <c r="T721" s="18" t="str">
        <f t="shared" si="730"/>
        <v/>
      </c>
      <c r="U721" s="18" t="str">
        <f t="shared" si="5"/>
        <v/>
      </c>
      <c r="V721" s="18" t="str">
        <f t="shared" si="6"/>
        <v/>
      </c>
      <c r="W721" s="18" t="str">
        <f t="shared" si="7"/>
        <v/>
      </c>
      <c r="X721" s="18" t="str">
        <f t="shared" si="8"/>
        <v/>
      </c>
      <c r="Y721" s="18" t="str">
        <f t="shared" si="9"/>
        <v/>
      </c>
      <c r="Z721" s="18" t="str">
        <f>IFERROR(__xludf.DUMMYFUNCTION("if($F721="""","""",count(filter($S$2:$S888,$S$2:$S888=$S721,$T$2:$T888=$T721,$V$2:$V888=$V721,$W$2:$W888=$W721)))"),"")</f>
        <v/>
      </c>
      <c r="AA721" s="18" t="str">
        <f>IFERROR(__xludf.DUMMYFUNCTION("if($F721="""","""",1+Z721-count(filter($S721:$S888,$S721:$S888=$S721,$T721:$T888=$T721,$V721:$V888=$V721,$W721:$W888=$W721)))"),"")</f>
        <v/>
      </c>
      <c r="AB721" s="18" t="str">
        <f>IFERROR(__xludf.DUMMYFUNCTION("if($F721="""","""",count(filter($S$2:$S888,$S$2:$S888=$S721,$T$2:$T888=$T721,$V$2:$V888=$V721,$W$2:$W888=$W721,$Q$2:$Q888=$Q721)))"),"")</f>
        <v/>
      </c>
      <c r="AC721" s="18" t="str">
        <f>IFERROR(__xludf.DUMMYFUNCTION("if($F721="""","""",1+AB721-count(filter($S721:$S888,$S721:$S888=$S721,$T721:$T888=$T721,$V721:$V888=$V721,$W721:$W888=$W721,$Q721:$Q888=$Q721)))"),"")</f>
        <v/>
      </c>
      <c r="AD721" s="18" t="str">
        <f>IFERROR(__xludf.DUMMYFUNCTION("if($F721="""","""",count(filter($S$2:$S888,$S$2:$S888=$S721,$T$2:$T888=$T721,$V$2:$V888=$V721,$W$2:$W888=$W721,$R$2:$R888=$R721)))"),"")</f>
        <v/>
      </c>
      <c r="AE721" s="18" t="str">
        <f>IFERROR(__xludf.DUMMYFUNCTION("if($F721="""","""",1+AD721-count(filter($S721:$S888,$S721:$S888=$S721,$T721:$T888=$T721,$V721:$V888=$V721,$W721:$W888=$W721,$R721:$R888=$R721)))"),"")</f>
        <v/>
      </c>
      <c r="AF721" s="18" t="str">
        <f t="shared" si="10"/>
        <v/>
      </c>
      <c r="AG721" s="18"/>
      <c r="AH721" s="18" t="str">
        <f t="shared" si="12"/>
        <v/>
      </c>
    </row>
    <row r="722">
      <c r="A722" s="29"/>
      <c r="B722" s="29"/>
      <c r="C722" s="29"/>
      <c r="D722" s="37"/>
      <c r="E722" s="29"/>
      <c r="F722" s="32"/>
      <c r="G722" s="32"/>
      <c r="H722" s="38"/>
      <c r="I722" s="32"/>
      <c r="J722" s="38"/>
      <c r="K722" s="32"/>
      <c r="L722" s="31"/>
      <c r="M722" s="38"/>
      <c r="N722" s="31"/>
      <c r="O722" s="18" t="str">
        <f t="shared" si="2"/>
        <v/>
      </c>
      <c r="P722" s="18" t="str">
        <f t="shared" si="3"/>
        <v/>
      </c>
      <c r="Q722" s="18" t="str">
        <f t="array" ref="Q722">if($F722="","",if($F722&lt;&gt;$F721,VLOOKUP($F722,{Index_Team!$A$2:$A$33,Index_Team!$D$2:$D$33},2,FALSE),Q721))</f>
        <v/>
      </c>
      <c r="R722" s="18" t="str">
        <f t="array" ref="R722">if($F722="","",if($F722&lt;&gt;$F721,VLOOKUP($F722,{Index_Team!$A$2:$A$33,Index_Team!$E$2:$E$33},2,FALSE),R721))</f>
        <v/>
      </c>
      <c r="S722" s="18" t="str">
        <f t="shared" ref="S722:T722" si="731">if($F722="","",if($F722&lt;&gt;$F721,0,V721))</f>
        <v/>
      </c>
      <c r="T722" s="18" t="str">
        <f t="shared" si="731"/>
        <v/>
      </c>
      <c r="U722" s="18" t="str">
        <f t="shared" si="5"/>
        <v/>
      </c>
      <c r="V722" s="18" t="str">
        <f t="shared" si="6"/>
        <v/>
      </c>
      <c r="W722" s="18" t="str">
        <f t="shared" si="7"/>
        <v/>
      </c>
      <c r="X722" s="18" t="str">
        <f t="shared" si="8"/>
        <v/>
      </c>
      <c r="Y722" s="18" t="str">
        <f t="shared" si="9"/>
        <v/>
      </c>
      <c r="Z722" s="18" t="str">
        <f>IFERROR(__xludf.DUMMYFUNCTION("if($F722="""","""",count(filter($S$2:$S888,$S$2:$S888=$S722,$T$2:$T888=$T722,$V$2:$V888=$V722,$W$2:$W888=$W722)))"),"")</f>
        <v/>
      </c>
      <c r="AA722" s="18" t="str">
        <f>IFERROR(__xludf.DUMMYFUNCTION("if($F722="""","""",1+Z722-count(filter($S722:$S888,$S722:$S888=$S722,$T722:$T888=$T722,$V722:$V888=$V722,$W722:$W888=$W722)))"),"")</f>
        <v/>
      </c>
      <c r="AB722" s="18" t="str">
        <f>IFERROR(__xludf.DUMMYFUNCTION("if($F722="""","""",count(filter($S$2:$S888,$S$2:$S888=$S722,$T$2:$T888=$T722,$V$2:$V888=$V722,$W$2:$W888=$W722,$Q$2:$Q888=$Q722)))"),"")</f>
        <v/>
      </c>
      <c r="AC722" s="18" t="str">
        <f>IFERROR(__xludf.DUMMYFUNCTION("if($F722="""","""",1+AB722-count(filter($S722:$S888,$S722:$S888=$S722,$T722:$T888=$T722,$V722:$V888=$V722,$W722:$W888=$W722,$Q722:$Q888=$Q722)))"),"")</f>
        <v/>
      </c>
      <c r="AD722" s="18" t="str">
        <f>IFERROR(__xludf.DUMMYFUNCTION("if($F722="""","""",count(filter($S$2:$S888,$S$2:$S888=$S722,$T$2:$T888=$T722,$V$2:$V888=$V722,$W$2:$W888=$W722,$R$2:$R888=$R722)))"),"")</f>
        <v/>
      </c>
      <c r="AE722" s="18" t="str">
        <f>IFERROR(__xludf.DUMMYFUNCTION("if($F722="""","""",1+AD722-count(filter($S722:$S888,$S722:$S888=$S722,$T722:$T888=$T722,$V722:$V888=$V722,$W722:$W888=$W722,$R722:$R888=$R722)))"),"")</f>
        <v/>
      </c>
      <c r="AF722" s="18" t="str">
        <f t="shared" si="10"/>
        <v/>
      </c>
      <c r="AG722" s="18"/>
      <c r="AH722" s="18" t="str">
        <f t="shared" si="12"/>
        <v/>
      </c>
    </row>
    <row r="723">
      <c r="A723" s="29"/>
      <c r="B723" s="29"/>
      <c r="C723" s="29"/>
      <c r="D723" s="37"/>
      <c r="E723" s="29"/>
      <c r="F723" s="32"/>
      <c r="G723" s="32"/>
      <c r="H723" s="38"/>
      <c r="I723" s="32"/>
      <c r="J723" s="38"/>
      <c r="K723" s="32"/>
      <c r="L723" s="31"/>
      <c r="M723" s="38"/>
      <c r="N723" s="31"/>
      <c r="O723" s="18" t="str">
        <f t="shared" si="2"/>
        <v/>
      </c>
      <c r="P723" s="18" t="str">
        <f t="shared" si="3"/>
        <v/>
      </c>
      <c r="Q723" s="18" t="str">
        <f t="array" ref="Q723">if($F723="","",if($F723&lt;&gt;$F722,VLOOKUP($F723,{Index_Team!$A$2:$A$33,Index_Team!$D$2:$D$33},2,FALSE),Q722))</f>
        <v/>
      </c>
      <c r="R723" s="18" t="str">
        <f t="array" ref="R723">if($F723="","",if($F723&lt;&gt;$F722,VLOOKUP($F723,{Index_Team!$A$2:$A$33,Index_Team!$E$2:$E$33},2,FALSE),R722))</f>
        <v/>
      </c>
      <c r="S723" s="18" t="str">
        <f t="shared" ref="S723:T723" si="732">if($F723="","",if($F723&lt;&gt;$F722,0,V722))</f>
        <v/>
      </c>
      <c r="T723" s="18" t="str">
        <f t="shared" si="732"/>
        <v/>
      </c>
      <c r="U723" s="18" t="str">
        <f t="shared" si="5"/>
        <v/>
      </c>
      <c r="V723" s="18" t="str">
        <f t="shared" si="6"/>
        <v/>
      </c>
      <c r="W723" s="18" t="str">
        <f t="shared" si="7"/>
        <v/>
      </c>
      <c r="X723" s="18" t="str">
        <f t="shared" si="8"/>
        <v/>
      </c>
      <c r="Y723" s="18" t="str">
        <f t="shared" si="9"/>
        <v/>
      </c>
      <c r="Z723" s="18" t="str">
        <f>IFERROR(__xludf.DUMMYFUNCTION("if($F723="""","""",count(filter($S$2:$S888,$S$2:$S888=$S723,$T$2:$T888=$T723,$V$2:$V888=$V723,$W$2:$W888=$W723)))"),"")</f>
        <v/>
      </c>
      <c r="AA723" s="18" t="str">
        <f>IFERROR(__xludf.DUMMYFUNCTION("if($F723="""","""",1+Z723-count(filter($S723:$S888,$S723:$S888=$S723,$T723:$T888=$T723,$V723:$V888=$V723,$W723:$W888=$W723)))"),"")</f>
        <v/>
      </c>
      <c r="AB723" s="18" t="str">
        <f>IFERROR(__xludf.DUMMYFUNCTION("if($F723="""","""",count(filter($S$2:$S888,$S$2:$S888=$S723,$T$2:$T888=$T723,$V$2:$V888=$V723,$W$2:$W888=$W723,$Q$2:$Q888=$Q723)))"),"")</f>
        <v/>
      </c>
      <c r="AC723" s="18" t="str">
        <f>IFERROR(__xludf.DUMMYFUNCTION("if($F723="""","""",1+AB723-count(filter($S723:$S888,$S723:$S888=$S723,$T723:$T888=$T723,$V723:$V888=$V723,$W723:$W888=$W723,$Q723:$Q888=$Q723)))"),"")</f>
        <v/>
      </c>
      <c r="AD723" s="18" t="str">
        <f>IFERROR(__xludf.DUMMYFUNCTION("if($F723="""","""",count(filter($S$2:$S888,$S$2:$S888=$S723,$T$2:$T888=$T723,$V$2:$V888=$V723,$W$2:$W888=$W723,$R$2:$R888=$R723)))"),"")</f>
        <v/>
      </c>
      <c r="AE723" s="18" t="str">
        <f>IFERROR(__xludf.DUMMYFUNCTION("if($F723="""","""",1+AD723-count(filter($S723:$S888,$S723:$S888=$S723,$T723:$T888=$T723,$V723:$V888=$V723,$W723:$W888=$W723,$R723:$R888=$R723)))"),"")</f>
        <v/>
      </c>
      <c r="AF723" s="18" t="str">
        <f t="shared" si="10"/>
        <v/>
      </c>
      <c r="AG723" s="18"/>
      <c r="AH723" s="18" t="str">
        <f t="shared" si="12"/>
        <v/>
      </c>
    </row>
    <row r="724">
      <c r="A724" s="29"/>
      <c r="B724" s="29"/>
      <c r="C724" s="29"/>
      <c r="D724" s="37"/>
      <c r="E724" s="29"/>
      <c r="F724" s="32"/>
      <c r="G724" s="32"/>
      <c r="H724" s="38"/>
      <c r="I724" s="32"/>
      <c r="J724" s="38"/>
      <c r="K724" s="32"/>
      <c r="L724" s="31"/>
      <c r="M724" s="38"/>
      <c r="N724" s="31"/>
      <c r="O724" s="18" t="str">
        <f t="shared" si="2"/>
        <v/>
      </c>
      <c r="P724" s="18" t="str">
        <f t="shared" si="3"/>
        <v/>
      </c>
      <c r="Q724" s="18" t="str">
        <f t="array" ref="Q724">if($F724="","",if($F724&lt;&gt;$F723,VLOOKUP($F724,{Index_Team!$A$2:$A$33,Index_Team!$D$2:$D$33},2,FALSE),Q723))</f>
        <v/>
      </c>
      <c r="R724" s="18" t="str">
        <f t="array" ref="R724">if($F724="","",if($F724&lt;&gt;$F723,VLOOKUP($F724,{Index_Team!$A$2:$A$33,Index_Team!$E$2:$E$33},2,FALSE),R723))</f>
        <v/>
      </c>
      <c r="S724" s="18" t="str">
        <f t="shared" ref="S724:T724" si="733">if($F724="","",if($F724&lt;&gt;$F723,0,V723))</f>
        <v/>
      </c>
      <c r="T724" s="18" t="str">
        <f t="shared" si="733"/>
        <v/>
      </c>
      <c r="U724" s="18" t="str">
        <f t="shared" si="5"/>
        <v/>
      </c>
      <c r="V724" s="18" t="str">
        <f t="shared" si="6"/>
        <v/>
      </c>
      <c r="W724" s="18" t="str">
        <f t="shared" si="7"/>
        <v/>
      </c>
      <c r="X724" s="18" t="str">
        <f t="shared" si="8"/>
        <v/>
      </c>
      <c r="Y724" s="18" t="str">
        <f t="shared" si="9"/>
        <v/>
      </c>
      <c r="Z724" s="18" t="str">
        <f>IFERROR(__xludf.DUMMYFUNCTION("if($F724="""","""",count(filter($S$2:$S888,$S$2:$S888=$S724,$T$2:$T888=$T724,$V$2:$V888=$V724,$W$2:$W888=$W724)))"),"")</f>
        <v/>
      </c>
      <c r="AA724" s="18" t="str">
        <f>IFERROR(__xludf.DUMMYFUNCTION("if($F724="""","""",1+Z724-count(filter($S724:$S888,$S724:$S888=$S724,$T724:$T888=$T724,$V724:$V888=$V724,$W724:$W888=$W724)))"),"")</f>
        <v/>
      </c>
      <c r="AB724" s="18" t="str">
        <f>IFERROR(__xludf.DUMMYFUNCTION("if($F724="""","""",count(filter($S$2:$S888,$S$2:$S888=$S724,$T$2:$T888=$T724,$V$2:$V888=$V724,$W$2:$W888=$W724,$Q$2:$Q888=$Q724)))"),"")</f>
        <v/>
      </c>
      <c r="AC724" s="18" t="str">
        <f>IFERROR(__xludf.DUMMYFUNCTION("if($F724="""","""",1+AB724-count(filter($S724:$S888,$S724:$S888=$S724,$T724:$T888=$T724,$V724:$V888=$V724,$W724:$W888=$W724,$Q724:$Q888=$Q724)))"),"")</f>
        <v/>
      </c>
      <c r="AD724" s="18" t="str">
        <f>IFERROR(__xludf.DUMMYFUNCTION("if($F724="""","""",count(filter($S$2:$S888,$S$2:$S888=$S724,$T$2:$T888=$T724,$V$2:$V888=$V724,$W$2:$W888=$W724,$R$2:$R888=$R724)))"),"")</f>
        <v/>
      </c>
      <c r="AE724" s="18" t="str">
        <f>IFERROR(__xludf.DUMMYFUNCTION("if($F724="""","""",1+AD724-count(filter($S724:$S888,$S724:$S888=$S724,$T724:$T888=$T724,$V724:$V888=$V724,$W724:$W888=$W724,$R724:$R888=$R724)))"),"")</f>
        <v/>
      </c>
      <c r="AF724" s="18" t="str">
        <f t="shared" si="10"/>
        <v/>
      </c>
      <c r="AG724" s="18"/>
      <c r="AH724" s="18" t="str">
        <f t="shared" si="12"/>
        <v/>
      </c>
    </row>
    <row r="725">
      <c r="A725" s="29"/>
      <c r="B725" s="29"/>
      <c r="C725" s="29"/>
      <c r="D725" s="37"/>
      <c r="E725" s="29"/>
      <c r="F725" s="32"/>
      <c r="G725" s="32"/>
      <c r="H725" s="38"/>
      <c r="I725" s="32"/>
      <c r="J725" s="38"/>
      <c r="K725" s="32"/>
      <c r="L725" s="31"/>
      <c r="M725" s="38"/>
      <c r="N725" s="31"/>
      <c r="O725" s="18" t="str">
        <f t="shared" si="2"/>
        <v/>
      </c>
      <c r="P725" s="18" t="str">
        <f t="shared" si="3"/>
        <v/>
      </c>
      <c r="Q725" s="18" t="str">
        <f t="array" ref="Q725">if($F725="","",if($F725&lt;&gt;$F724,VLOOKUP($F725,{Index_Team!$A$2:$A$33,Index_Team!$D$2:$D$33},2,FALSE),Q724))</f>
        <v/>
      </c>
      <c r="R725" s="18" t="str">
        <f t="array" ref="R725">if($F725="","",if($F725&lt;&gt;$F724,VLOOKUP($F725,{Index_Team!$A$2:$A$33,Index_Team!$E$2:$E$33},2,FALSE),R724))</f>
        <v/>
      </c>
      <c r="S725" s="18" t="str">
        <f t="shared" ref="S725:T725" si="734">if($F725="","",if($F725&lt;&gt;$F724,0,V724))</f>
        <v/>
      </c>
      <c r="T725" s="18" t="str">
        <f t="shared" si="734"/>
        <v/>
      </c>
      <c r="U725" s="18" t="str">
        <f t="shared" si="5"/>
        <v/>
      </c>
      <c r="V725" s="18" t="str">
        <f t="shared" si="6"/>
        <v/>
      </c>
      <c r="W725" s="18" t="str">
        <f t="shared" si="7"/>
        <v/>
      </c>
      <c r="X725" s="18" t="str">
        <f t="shared" si="8"/>
        <v/>
      </c>
      <c r="Y725" s="18" t="str">
        <f t="shared" si="9"/>
        <v/>
      </c>
      <c r="Z725" s="18" t="str">
        <f>IFERROR(__xludf.DUMMYFUNCTION("if($F725="""","""",count(filter($S$2:$S888,$S$2:$S888=$S725,$T$2:$T888=$T725,$V$2:$V888=$V725,$W$2:$W888=$W725)))"),"")</f>
        <v/>
      </c>
      <c r="AA725" s="18" t="str">
        <f>IFERROR(__xludf.DUMMYFUNCTION("if($F725="""","""",1+Z725-count(filter($S725:$S888,$S725:$S888=$S725,$T725:$T888=$T725,$V725:$V888=$V725,$W725:$W888=$W725)))"),"")</f>
        <v/>
      </c>
      <c r="AB725" s="18" t="str">
        <f>IFERROR(__xludf.DUMMYFUNCTION("if($F725="""","""",count(filter($S$2:$S888,$S$2:$S888=$S725,$T$2:$T888=$T725,$V$2:$V888=$V725,$W$2:$W888=$W725,$Q$2:$Q888=$Q725)))"),"")</f>
        <v/>
      </c>
      <c r="AC725" s="18" t="str">
        <f>IFERROR(__xludf.DUMMYFUNCTION("if($F725="""","""",1+AB725-count(filter($S725:$S888,$S725:$S888=$S725,$T725:$T888=$T725,$V725:$V888=$V725,$W725:$W888=$W725,$Q725:$Q888=$Q725)))"),"")</f>
        <v/>
      </c>
      <c r="AD725" s="18" t="str">
        <f>IFERROR(__xludf.DUMMYFUNCTION("if($F725="""","""",count(filter($S$2:$S888,$S$2:$S888=$S725,$T$2:$T888=$T725,$V$2:$V888=$V725,$W$2:$W888=$W725,$R$2:$R888=$R725)))"),"")</f>
        <v/>
      </c>
      <c r="AE725" s="18" t="str">
        <f>IFERROR(__xludf.DUMMYFUNCTION("if($F725="""","""",1+AD725-count(filter($S725:$S888,$S725:$S888=$S725,$T725:$T888=$T725,$V725:$V888=$V725,$W725:$W888=$W725,$R725:$R888=$R725)))"),"")</f>
        <v/>
      </c>
      <c r="AF725" s="18" t="str">
        <f t="shared" si="10"/>
        <v/>
      </c>
      <c r="AG725" s="18"/>
      <c r="AH725" s="18" t="str">
        <f t="shared" si="12"/>
        <v/>
      </c>
    </row>
    <row r="726">
      <c r="A726" s="29"/>
      <c r="B726" s="29"/>
      <c r="C726" s="29"/>
      <c r="D726" s="37"/>
      <c r="E726" s="29"/>
      <c r="F726" s="32"/>
      <c r="G726" s="32"/>
      <c r="H726" s="38"/>
      <c r="I726" s="32"/>
      <c r="J726" s="38"/>
      <c r="K726" s="32"/>
      <c r="L726" s="31"/>
      <c r="M726" s="38"/>
      <c r="N726" s="31"/>
      <c r="O726" s="18" t="str">
        <f t="shared" si="2"/>
        <v/>
      </c>
      <c r="P726" s="18" t="str">
        <f t="shared" si="3"/>
        <v/>
      </c>
      <c r="Q726" s="18" t="str">
        <f t="array" ref="Q726">if($F726="","",if($F726&lt;&gt;$F725,VLOOKUP($F726,{Index_Team!$A$2:$A$33,Index_Team!$D$2:$D$33},2,FALSE),Q725))</f>
        <v/>
      </c>
      <c r="R726" s="18" t="str">
        <f t="array" ref="R726">if($F726="","",if($F726&lt;&gt;$F725,VLOOKUP($F726,{Index_Team!$A$2:$A$33,Index_Team!$E$2:$E$33},2,FALSE),R725))</f>
        <v/>
      </c>
      <c r="S726" s="18" t="str">
        <f t="shared" ref="S726:T726" si="735">if($F726="","",if($F726&lt;&gt;$F725,0,V725))</f>
        <v/>
      </c>
      <c r="T726" s="18" t="str">
        <f t="shared" si="735"/>
        <v/>
      </c>
      <c r="U726" s="18" t="str">
        <f t="shared" si="5"/>
        <v/>
      </c>
      <c r="V726" s="18" t="str">
        <f t="shared" si="6"/>
        <v/>
      </c>
      <c r="W726" s="18" t="str">
        <f t="shared" si="7"/>
        <v/>
      </c>
      <c r="X726" s="18" t="str">
        <f t="shared" si="8"/>
        <v/>
      </c>
      <c r="Y726" s="18" t="str">
        <f t="shared" si="9"/>
        <v/>
      </c>
      <c r="Z726" s="18" t="str">
        <f>IFERROR(__xludf.DUMMYFUNCTION("if($F726="""","""",count(filter($S$2:$S888,$S$2:$S888=$S726,$T$2:$T888=$T726,$V$2:$V888=$V726,$W$2:$W888=$W726)))"),"")</f>
        <v/>
      </c>
      <c r="AA726" s="18" t="str">
        <f>IFERROR(__xludf.DUMMYFUNCTION("if($F726="""","""",1+Z726-count(filter($S726:$S888,$S726:$S888=$S726,$T726:$T888=$T726,$V726:$V888=$V726,$W726:$W888=$W726)))"),"")</f>
        <v/>
      </c>
      <c r="AB726" s="18" t="str">
        <f>IFERROR(__xludf.DUMMYFUNCTION("if($F726="""","""",count(filter($S$2:$S888,$S$2:$S888=$S726,$T$2:$T888=$T726,$V$2:$V888=$V726,$W$2:$W888=$W726,$Q$2:$Q888=$Q726)))"),"")</f>
        <v/>
      </c>
      <c r="AC726" s="18" t="str">
        <f>IFERROR(__xludf.DUMMYFUNCTION("if($F726="""","""",1+AB726-count(filter($S726:$S888,$S726:$S888=$S726,$T726:$T888=$T726,$V726:$V888=$V726,$W726:$W888=$W726,$Q726:$Q888=$Q726)))"),"")</f>
        <v/>
      </c>
      <c r="AD726" s="18" t="str">
        <f>IFERROR(__xludf.DUMMYFUNCTION("if($F726="""","""",count(filter($S$2:$S888,$S$2:$S888=$S726,$T$2:$T888=$T726,$V$2:$V888=$V726,$W$2:$W888=$W726,$R$2:$R888=$R726)))"),"")</f>
        <v/>
      </c>
      <c r="AE726" s="18" t="str">
        <f>IFERROR(__xludf.DUMMYFUNCTION("if($F726="""","""",1+AD726-count(filter($S726:$S888,$S726:$S888=$S726,$T726:$T888=$T726,$V726:$V888=$V726,$W726:$W888=$W726,$R726:$R888=$R726)))"),"")</f>
        <v/>
      </c>
      <c r="AF726" s="18" t="str">
        <f t="shared" si="10"/>
        <v/>
      </c>
      <c r="AG726" s="18"/>
      <c r="AH726" s="18" t="str">
        <f t="shared" si="12"/>
        <v/>
      </c>
    </row>
    <row r="727">
      <c r="A727" s="29"/>
      <c r="B727" s="29"/>
      <c r="C727" s="29"/>
      <c r="D727" s="37"/>
      <c r="E727" s="29"/>
      <c r="F727" s="32"/>
      <c r="G727" s="32"/>
      <c r="H727" s="38"/>
      <c r="I727" s="32"/>
      <c r="J727" s="38"/>
      <c r="K727" s="32"/>
      <c r="L727" s="31"/>
      <c r="M727" s="38"/>
      <c r="N727" s="31"/>
      <c r="O727" s="18" t="str">
        <f t="shared" si="2"/>
        <v/>
      </c>
      <c r="P727" s="18" t="str">
        <f t="shared" si="3"/>
        <v/>
      </c>
      <c r="Q727" s="18" t="str">
        <f t="array" ref="Q727">if($F727="","",if($F727&lt;&gt;$F726,VLOOKUP($F727,{Index_Team!$A$2:$A$33,Index_Team!$D$2:$D$33},2,FALSE),Q726))</f>
        <v/>
      </c>
      <c r="R727" s="18" t="str">
        <f t="array" ref="R727">if($F727="","",if($F727&lt;&gt;$F726,VLOOKUP($F727,{Index_Team!$A$2:$A$33,Index_Team!$E$2:$E$33},2,FALSE),R726))</f>
        <v/>
      </c>
      <c r="S727" s="18" t="str">
        <f t="shared" ref="S727:T727" si="736">if($F727="","",if($F727&lt;&gt;$F726,0,V726))</f>
        <v/>
      </c>
      <c r="T727" s="18" t="str">
        <f t="shared" si="736"/>
        <v/>
      </c>
      <c r="U727" s="18" t="str">
        <f t="shared" si="5"/>
        <v/>
      </c>
      <c r="V727" s="18" t="str">
        <f t="shared" si="6"/>
        <v/>
      </c>
      <c r="W727" s="18" t="str">
        <f t="shared" si="7"/>
        <v/>
      </c>
      <c r="X727" s="18" t="str">
        <f t="shared" si="8"/>
        <v/>
      </c>
      <c r="Y727" s="18" t="str">
        <f t="shared" si="9"/>
        <v/>
      </c>
      <c r="Z727" s="18" t="str">
        <f>IFERROR(__xludf.DUMMYFUNCTION("if($F727="""","""",count(filter($S$2:$S888,$S$2:$S888=$S727,$T$2:$T888=$T727,$V$2:$V888=$V727,$W$2:$W888=$W727)))"),"")</f>
        <v/>
      </c>
      <c r="AA727" s="18" t="str">
        <f>IFERROR(__xludf.DUMMYFUNCTION("if($F727="""","""",1+Z727-count(filter($S727:$S888,$S727:$S888=$S727,$T727:$T888=$T727,$V727:$V888=$V727,$W727:$W888=$W727)))"),"")</f>
        <v/>
      </c>
      <c r="AB727" s="18" t="str">
        <f>IFERROR(__xludf.DUMMYFUNCTION("if($F727="""","""",count(filter($S$2:$S888,$S$2:$S888=$S727,$T$2:$T888=$T727,$V$2:$V888=$V727,$W$2:$W888=$W727,$Q$2:$Q888=$Q727)))"),"")</f>
        <v/>
      </c>
      <c r="AC727" s="18" t="str">
        <f>IFERROR(__xludf.DUMMYFUNCTION("if($F727="""","""",1+AB727-count(filter($S727:$S888,$S727:$S888=$S727,$T727:$T888=$T727,$V727:$V888=$V727,$W727:$W888=$W727,$Q727:$Q888=$Q727)))"),"")</f>
        <v/>
      </c>
      <c r="AD727" s="18" t="str">
        <f>IFERROR(__xludf.DUMMYFUNCTION("if($F727="""","""",count(filter($S$2:$S888,$S$2:$S888=$S727,$T$2:$T888=$T727,$V$2:$V888=$V727,$W$2:$W888=$W727,$R$2:$R888=$R727)))"),"")</f>
        <v/>
      </c>
      <c r="AE727" s="18" t="str">
        <f>IFERROR(__xludf.DUMMYFUNCTION("if($F727="""","""",1+AD727-count(filter($S727:$S888,$S727:$S888=$S727,$T727:$T888=$T727,$V727:$V888=$V727,$W727:$W888=$W727,$R727:$R888=$R727)))"),"")</f>
        <v/>
      </c>
      <c r="AF727" s="18" t="str">
        <f t="shared" si="10"/>
        <v/>
      </c>
      <c r="AG727" s="18"/>
      <c r="AH727" s="18" t="str">
        <f t="shared" si="12"/>
        <v/>
      </c>
    </row>
    <row r="728">
      <c r="A728" s="29"/>
      <c r="B728" s="29"/>
      <c r="C728" s="29"/>
      <c r="D728" s="37"/>
      <c r="E728" s="29"/>
      <c r="F728" s="32"/>
      <c r="G728" s="32"/>
      <c r="H728" s="38"/>
      <c r="I728" s="32"/>
      <c r="J728" s="38"/>
      <c r="K728" s="32"/>
      <c r="L728" s="31"/>
      <c r="M728" s="38"/>
      <c r="N728" s="31"/>
      <c r="O728" s="18" t="str">
        <f t="shared" si="2"/>
        <v/>
      </c>
      <c r="P728" s="18" t="str">
        <f t="shared" si="3"/>
        <v/>
      </c>
      <c r="Q728" s="18" t="str">
        <f t="array" ref="Q728">if($F728="","",if($F728&lt;&gt;$F727,VLOOKUP($F728,{Index_Team!$A$2:$A$33,Index_Team!$D$2:$D$33},2,FALSE),Q727))</f>
        <v/>
      </c>
      <c r="R728" s="18" t="str">
        <f t="array" ref="R728">if($F728="","",if($F728&lt;&gt;$F727,VLOOKUP($F728,{Index_Team!$A$2:$A$33,Index_Team!$E$2:$E$33},2,FALSE),R727))</f>
        <v/>
      </c>
      <c r="S728" s="18" t="str">
        <f t="shared" ref="S728:T728" si="737">if($F728="","",if($F728&lt;&gt;$F727,0,V727))</f>
        <v/>
      </c>
      <c r="T728" s="18" t="str">
        <f t="shared" si="737"/>
        <v/>
      </c>
      <c r="U728" s="18" t="str">
        <f t="shared" si="5"/>
        <v/>
      </c>
      <c r="V728" s="18" t="str">
        <f t="shared" si="6"/>
        <v/>
      </c>
      <c r="W728" s="18" t="str">
        <f t="shared" si="7"/>
        <v/>
      </c>
      <c r="X728" s="18" t="str">
        <f t="shared" si="8"/>
        <v/>
      </c>
      <c r="Y728" s="18" t="str">
        <f t="shared" si="9"/>
        <v/>
      </c>
      <c r="Z728" s="18" t="str">
        <f>IFERROR(__xludf.DUMMYFUNCTION("if($F728="""","""",count(filter($S$2:$S888,$S$2:$S888=$S728,$T$2:$T888=$T728,$V$2:$V888=$V728,$W$2:$W888=$W728)))"),"")</f>
        <v/>
      </c>
      <c r="AA728" s="18" t="str">
        <f>IFERROR(__xludf.DUMMYFUNCTION("if($F728="""","""",1+Z728-count(filter($S728:$S888,$S728:$S888=$S728,$T728:$T888=$T728,$V728:$V888=$V728,$W728:$W888=$W728)))"),"")</f>
        <v/>
      </c>
      <c r="AB728" s="18" t="str">
        <f>IFERROR(__xludf.DUMMYFUNCTION("if($F728="""","""",count(filter($S$2:$S888,$S$2:$S888=$S728,$T$2:$T888=$T728,$V$2:$V888=$V728,$W$2:$W888=$W728,$Q$2:$Q888=$Q728)))"),"")</f>
        <v/>
      </c>
      <c r="AC728" s="18" t="str">
        <f>IFERROR(__xludf.DUMMYFUNCTION("if($F728="""","""",1+AB728-count(filter($S728:$S888,$S728:$S888=$S728,$T728:$T888=$T728,$V728:$V888=$V728,$W728:$W888=$W728,$Q728:$Q888=$Q728)))"),"")</f>
        <v/>
      </c>
      <c r="AD728" s="18" t="str">
        <f>IFERROR(__xludf.DUMMYFUNCTION("if($F728="""","""",count(filter($S$2:$S888,$S$2:$S888=$S728,$T$2:$T888=$T728,$V$2:$V888=$V728,$W$2:$W888=$W728,$R$2:$R888=$R728)))"),"")</f>
        <v/>
      </c>
      <c r="AE728" s="18" t="str">
        <f>IFERROR(__xludf.DUMMYFUNCTION("if($F728="""","""",1+AD728-count(filter($S728:$S888,$S728:$S888=$S728,$T728:$T888=$T728,$V728:$V888=$V728,$W728:$W888=$W728,$R728:$R888=$R728)))"),"")</f>
        <v/>
      </c>
      <c r="AF728" s="18" t="str">
        <f t="shared" si="10"/>
        <v/>
      </c>
      <c r="AG728" s="18"/>
      <c r="AH728" s="18" t="str">
        <f t="shared" si="12"/>
        <v/>
      </c>
    </row>
    <row r="729">
      <c r="A729" s="29"/>
      <c r="B729" s="29"/>
      <c r="C729" s="29"/>
      <c r="D729" s="37"/>
      <c r="E729" s="29"/>
      <c r="F729" s="32"/>
      <c r="G729" s="32"/>
      <c r="H729" s="38"/>
      <c r="I729" s="32"/>
      <c r="J729" s="38"/>
      <c r="K729" s="32"/>
      <c r="L729" s="31"/>
      <c r="M729" s="38"/>
      <c r="N729" s="31"/>
      <c r="O729" s="18" t="str">
        <f t="shared" si="2"/>
        <v/>
      </c>
      <c r="P729" s="18" t="str">
        <f t="shared" si="3"/>
        <v/>
      </c>
      <c r="Q729" s="18" t="str">
        <f t="array" ref="Q729">if($F729="","",if($F729&lt;&gt;$F728,VLOOKUP($F729,{Index_Team!$A$2:$A$33,Index_Team!$D$2:$D$33},2,FALSE),Q728))</f>
        <v/>
      </c>
      <c r="R729" s="18" t="str">
        <f t="array" ref="R729">if($F729="","",if($F729&lt;&gt;$F728,VLOOKUP($F729,{Index_Team!$A$2:$A$33,Index_Team!$E$2:$E$33},2,FALSE),R728))</f>
        <v/>
      </c>
      <c r="S729" s="18" t="str">
        <f t="shared" ref="S729:T729" si="738">if($F729="","",if($F729&lt;&gt;$F728,0,V728))</f>
        <v/>
      </c>
      <c r="T729" s="18" t="str">
        <f t="shared" si="738"/>
        <v/>
      </c>
      <c r="U729" s="18" t="str">
        <f t="shared" si="5"/>
        <v/>
      </c>
      <c r="V729" s="18" t="str">
        <f t="shared" si="6"/>
        <v/>
      </c>
      <c r="W729" s="18" t="str">
        <f t="shared" si="7"/>
        <v/>
      </c>
      <c r="X729" s="18" t="str">
        <f t="shared" si="8"/>
        <v/>
      </c>
      <c r="Y729" s="18" t="str">
        <f t="shared" si="9"/>
        <v/>
      </c>
      <c r="Z729" s="18" t="str">
        <f>IFERROR(__xludf.DUMMYFUNCTION("if($F729="""","""",count(filter($S$2:$S888,$S$2:$S888=$S729,$T$2:$T888=$T729,$V$2:$V888=$V729,$W$2:$W888=$W729)))"),"")</f>
        <v/>
      </c>
      <c r="AA729" s="18" t="str">
        <f>IFERROR(__xludf.DUMMYFUNCTION("if($F729="""","""",1+Z729-count(filter($S729:$S888,$S729:$S888=$S729,$T729:$T888=$T729,$V729:$V888=$V729,$W729:$W888=$W729)))"),"")</f>
        <v/>
      </c>
      <c r="AB729" s="18" t="str">
        <f>IFERROR(__xludf.DUMMYFUNCTION("if($F729="""","""",count(filter($S$2:$S888,$S$2:$S888=$S729,$T$2:$T888=$T729,$V$2:$V888=$V729,$W$2:$W888=$W729,$Q$2:$Q888=$Q729)))"),"")</f>
        <v/>
      </c>
      <c r="AC729" s="18" t="str">
        <f>IFERROR(__xludf.DUMMYFUNCTION("if($F729="""","""",1+AB729-count(filter($S729:$S888,$S729:$S888=$S729,$T729:$T888=$T729,$V729:$V888=$V729,$W729:$W888=$W729,$Q729:$Q888=$Q729)))"),"")</f>
        <v/>
      </c>
      <c r="AD729" s="18" t="str">
        <f>IFERROR(__xludf.DUMMYFUNCTION("if($F729="""","""",count(filter($S$2:$S888,$S$2:$S888=$S729,$T$2:$T888=$T729,$V$2:$V888=$V729,$W$2:$W888=$W729,$R$2:$R888=$R729)))"),"")</f>
        <v/>
      </c>
      <c r="AE729" s="18" t="str">
        <f>IFERROR(__xludf.DUMMYFUNCTION("if($F729="""","""",1+AD729-count(filter($S729:$S888,$S729:$S888=$S729,$T729:$T888=$T729,$V729:$V888=$V729,$W729:$W888=$W729,$R729:$R888=$R729)))"),"")</f>
        <v/>
      </c>
      <c r="AF729" s="18" t="str">
        <f t="shared" si="10"/>
        <v/>
      </c>
      <c r="AG729" s="18"/>
      <c r="AH729" s="18" t="str">
        <f t="shared" si="12"/>
        <v/>
      </c>
    </row>
    <row r="730">
      <c r="A730" s="29"/>
      <c r="B730" s="29"/>
      <c r="C730" s="29"/>
      <c r="D730" s="37"/>
      <c r="E730" s="29"/>
      <c r="F730" s="32"/>
      <c r="G730" s="32"/>
      <c r="H730" s="38"/>
      <c r="I730" s="32"/>
      <c r="J730" s="38"/>
      <c r="K730" s="32"/>
      <c r="L730" s="31"/>
      <c r="M730" s="38"/>
      <c r="N730" s="31"/>
      <c r="O730" s="18" t="str">
        <f t="shared" si="2"/>
        <v/>
      </c>
      <c r="P730" s="18" t="str">
        <f t="shared" si="3"/>
        <v/>
      </c>
      <c r="Q730" s="18" t="str">
        <f t="array" ref="Q730">if($F730="","",if($F730&lt;&gt;$F729,VLOOKUP($F730,{Index_Team!$A$2:$A$33,Index_Team!$D$2:$D$33},2,FALSE),Q729))</f>
        <v/>
      </c>
      <c r="R730" s="18" t="str">
        <f t="array" ref="R730">if($F730="","",if($F730&lt;&gt;$F729,VLOOKUP($F730,{Index_Team!$A$2:$A$33,Index_Team!$E$2:$E$33},2,FALSE),R729))</f>
        <v/>
      </c>
      <c r="S730" s="18" t="str">
        <f t="shared" ref="S730:T730" si="739">if($F730="","",if($F730&lt;&gt;$F729,0,V729))</f>
        <v/>
      </c>
      <c r="T730" s="18" t="str">
        <f t="shared" si="739"/>
        <v/>
      </c>
      <c r="U730" s="18" t="str">
        <f t="shared" si="5"/>
        <v/>
      </c>
      <c r="V730" s="18" t="str">
        <f t="shared" si="6"/>
        <v/>
      </c>
      <c r="W730" s="18" t="str">
        <f t="shared" si="7"/>
        <v/>
      </c>
      <c r="X730" s="18" t="str">
        <f t="shared" si="8"/>
        <v/>
      </c>
      <c r="Y730" s="18" t="str">
        <f t="shared" si="9"/>
        <v/>
      </c>
      <c r="Z730" s="18" t="str">
        <f>IFERROR(__xludf.DUMMYFUNCTION("if($F730="""","""",count(filter($S$2:$S888,$S$2:$S888=$S730,$T$2:$T888=$T730,$V$2:$V888=$V730,$W$2:$W888=$W730)))"),"")</f>
        <v/>
      </c>
      <c r="AA730" s="18" t="str">
        <f>IFERROR(__xludf.DUMMYFUNCTION("if($F730="""","""",1+Z730-count(filter($S730:$S888,$S730:$S888=$S730,$T730:$T888=$T730,$V730:$V888=$V730,$W730:$W888=$W730)))"),"")</f>
        <v/>
      </c>
      <c r="AB730" s="18" t="str">
        <f>IFERROR(__xludf.DUMMYFUNCTION("if($F730="""","""",count(filter($S$2:$S888,$S$2:$S888=$S730,$T$2:$T888=$T730,$V$2:$V888=$V730,$W$2:$W888=$W730,$Q$2:$Q888=$Q730)))"),"")</f>
        <v/>
      </c>
      <c r="AC730" s="18" t="str">
        <f>IFERROR(__xludf.DUMMYFUNCTION("if($F730="""","""",1+AB730-count(filter($S730:$S888,$S730:$S888=$S730,$T730:$T888=$T730,$V730:$V888=$V730,$W730:$W888=$W730,$Q730:$Q888=$Q730)))"),"")</f>
        <v/>
      </c>
      <c r="AD730" s="18" t="str">
        <f>IFERROR(__xludf.DUMMYFUNCTION("if($F730="""","""",count(filter($S$2:$S888,$S$2:$S888=$S730,$T$2:$T888=$T730,$V$2:$V888=$V730,$W$2:$W888=$W730,$R$2:$R888=$R730)))"),"")</f>
        <v/>
      </c>
      <c r="AE730" s="18" t="str">
        <f>IFERROR(__xludf.DUMMYFUNCTION("if($F730="""","""",1+AD730-count(filter($S730:$S888,$S730:$S888=$S730,$T730:$T888=$T730,$V730:$V888=$V730,$W730:$W888=$W730,$R730:$R888=$R730)))"),"")</f>
        <v/>
      </c>
      <c r="AF730" s="18" t="str">
        <f t="shared" si="10"/>
        <v/>
      </c>
      <c r="AG730" s="18"/>
      <c r="AH730" s="18" t="str">
        <f t="shared" si="12"/>
        <v/>
      </c>
    </row>
    <row r="731">
      <c r="A731" s="29"/>
      <c r="B731" s="29"/>
      <c r="C731" s="29"/>
      <c r="D731" s="37"/>
      <c r="E731" s="29"/>
      <c r="F731" s="32"/>
      <c r="G731" s="32"/>
      <c r="H731" s="38"/>
      <c r="I731" s="32"/>
      <c r="J731" s="38"/>
      <c r="K731" s="32"/>
      <c r="L731" s="31"/>
      <c r="M731" s="38"/>
      <c r="N731" s="31"/>
      <c r="O731" s="18" t="str">
        <f t="shared" si="2"/>
        <v/>
      </c>
      <c r="P731" s="18" t="str">
        <f t="shared" si="3"/>
        <v/>
      </c>
      <c r="Q731" s="18" t="str">
        <f t="array" ref="Q731">if($F731="","",if($F731&lt;&gt;$F730,VLOOKUP($F731,{Index_Team!$A$2:$A$33,Index_Team!$D$2:$D$33},2,FALSE),Q730))</f>
        <v/>
      </c>
      <c r="R731" s="18" t="str">
        <f t="array" ref="R731">if($F731="","",if($F731&lt;&gt;$F730,VLOOKUP($F731,{Index_Team!$A$2:$A$33,Index_Team!$E$2:$E$33},2,FALSE),R730))</f>
        <v/>
      </c>
      <c r="S731" s="18" t="str">
        <f t="shared" ref="S731:T731" si="740">if($F731="","",if($F731&lt;&gt;$F730,0,V730))</f>
        <v/>
      </c>
      <c r="T731" s="18" t="str">
        <f t="shared" si="740"/>
        <v/>
      </c>
      <c r="U731" s="18" t="str">
        <f t="shared" si="5"/>
        <v/>
      </c>
      <c r="V731" s="18" t="str">
        <f t="shared" si="6"/>
        <v/>
      </c>
      <c r="W731" s="18" t="str">
        <f t="shared" si="7"/>
        <v/>
      </c>
      <c r="X731" s="18" t="str">
        <f t="shared" si="8"/>
        <v/>
      </c>
      <c r="Y731" s="18" t="str">
        <f t="shared" si="9"/>
        <v/>
      </c>
      <c r="Z731" s="18" t="str">
        <f>IFERROR(__xludf.DUMMYFUNCTION("if($F731="""","""",count(filter($S$2:$S888,$S$2:$S888=$S731,$T$2:$T888=$T731,$V$2:$V888=$V731,$W$2:$W888=$W731)))"),"")</f>
        <v/>
      </c>
      <c r="AA731" s="18" t="str">
        <f>IFERROR(__xludf.DUMMYFUNCTION("if($F731="""","""",1+Z731-count(filter($S731:$S888,$S731:$S888=$S731,$T731:$T888=$T731,$V731:$V888=$V731,$W731:$W888=$W731)))"),"")</f>
        <v/>
      </c>
      <c r="AB731" s="18" t="str">
        <f>IFERROR(__xludf.DUMMYFUNCTION("if($F731="""","""",count(filter($S$2:$S888,$S$2:$S888=$S731,$T$2:$T888=$T731,$V$2:$V888=$V731,$W$2:$W888=$W731,$Q$2:$Q888=$Q731)))"),"")</f>
        <v/>
      </c>
      <c r="AC731" s="18" t="str">
        <f>IFERROR(__xludf.DUMMYFUNCTION("if($F731="""","""",1+AB731-count(filter($S731:$S888,$S731:$S888=$S731,$T731:$T888=$T731,$V731:$V888=$V731,$W731:$W888=$W731,$Q731:$Q888=$Q731)))"),"")</f>
        <v/>
      </c>
      <c r="AD731" s="18" t="str">
        <f>IFERROR(__xludf.DUMMYFUNCTION("if($F731="""","""",count(filter($S$2:$S888,$S$2:$S888=$S731,$T$2:$T888=$T731,$V$2:$V888=$V731,$W$2:$W888=$W731,$R$2:$R888=$R731)))"),"")</f>
        <v/>
      </c>
      <c r="AE731" s="18" t="str">
        <f>IFERROR(__xludf.DUMMYFUNCTION("if($F731="""","""",1+AD731-count(filter($S731:$S888,$S731:$S888=$S731,$T731:$T888=$T731,$V731:$V888=$V731,$W731:$W888=$W731,$R731:$R888=$R731)))"),"")</f>
        <v/>
      </c>
      <c r="AF731" s="18" t="str">
        <f t="shared" si="10"/>
        <v/>
      </c>
      <c r="AG731" s="18"/>
      <c r="AH731" s="18" t="str">
        <f t="shared" si="12"/>
        <v/>
      </c>
    </row>
    <row r="732">
      <c r="A732" s="29"/>
      <c r="B732" s="29"/>
      <c r="C732" s="29"/>
      <c r="D732" s="37"/>
      <c r="E732" s="29"/>
      <c r="F732" s="32"/>
      <c r="G732" s="32"/>
      <c r="H732" s="38"/>
      <c r="I732" s="32"/>
      <c r="J732" s="38"/>
      <c r="K732" s="32"/>
      <c r="L732" s="31"/>
      <c r="M732" s="38"/>
      <c r="N732" s="31"/>
      <c r="O732" s="18" t="str">
        <f t="shared" si="2"/>
        <v/>
      </c>
      <c r="P732" s="18" t="str">
        <f t="shared" si="3"/>
        <v/>
      </c>
      <c r="Q732" s="18" t="str">
        <f t="array" ref="Q732">if($F732="","",if($F732&lt;&gt;$F731,VLOOKUP($F732,{Index_Team!$A$2:$A$33,Index_Team!$D$2:$D$33},2,FALSE),Q731))</f>
        <v/>
      </c>
      <c r="R732" s="18" t="str">
        <f t="array" ref="R732">if($F732="","",if($F732&lt;&gt;$F731,VLOOKUP($F732,{Index_Team!$A$2:$A$33,Index_Team!$E$2:$E$33},2,FALSE),R731))</f>
        <v/>
      </c>
      <c r="S732" s="18" t="str">
        <f t="shared" ref="S732:T732" si="741">if($F732="","",if($F732&lt;&gt;$F731,0,V731))</f>
        <v/>
      </c>
      <c r="T732" s="18" t="str">
        <f t="shared" si="741"/>
        <v/>
      </c>
      <c r="U732" s="18" t="str">
        <f t="shared" si="5"/>
        <v/>
      </c>
      <c r="V732" s="18" t="str">
        <f t="shared" si="6"/>
        <v/>
      </c>
      <c r="W732" s="18" t="str">
        <f t="shared" si="7"/>
        <v/>
      </c>
      <c r="X732" s="18" t="str">
        <f t="shared" si="8"/>
        <v/>
      </c>
      <c r="Y732" s="18" t="str">
        <f t="shared" si="9"/>
        <v/>
      </c>
      <c r="Z732" s="18" t="str">
        <f>IFERROR(__xludf.DUMMYFUNCTION("if($F732="""","""",count(filter($S$2:$S888,$S$2:$S888=$S732,$T$2:$T888=$T732,$V$2:$V888=$V732,$W$2:$W888=$W732)))"),"")</f>
        <v/>
      </c>
      <c r="AA732" s="18" t="str">
        <f>IFERROR(__xludf.DUMMYFUNCTION("if($F732="""","""",1+Z732-count(filter($S732:$S888,$S732:$S888=$S732,$T732:$T888=$T732,$V732:$V888=$V732,$W732:$W888=$W732)))"),"")</f>
        <v/>
      </c>
      <c r="AB732" s="18" t="str">
        <f>IFERROR(__xludf.DUMMYFUNCTION("if($F732="""","""",count(filter($S$2:$S888,$S$2:$S888=$S732,$T$2:$T888=$T732,$V$2:$V888=$V732,$W$2:$W888=$W732,$Q$2:$Q888=$Q732)))"),"")</f>
        <v/>
      </c>
      <c r="AC732" s="18" t="str">
        <f>IFERROR(__xludf.DUMMYFUNCTION("if($F732="""","""",1+AB732-count(filter($S732:$S888,$S732:$S888=$S732,$T732:$T888=$T732,$V732:$V888=$V732,$W732:$W888=$W732,$Q732:$Q888=$Q732)))"),"")</f>
        <v/>
      </c>
      <c r="AD732" s="18" t="str">
        <f>IFERROR(__xludf.DUMMYFUNCTION("if($F732="""","""",count(filter($S$2:$S888,$S$2:$S888=$S732,$T$2:$T888=$T732,$V$2:$V888=$V732,$W$2:$W888=$W732,$R$2:$R888=$R732)))"),"")</f>
        <v/>
      </c>
      <c r="AE732" s="18" t="str">
        <f>IFERROR(__xludf.DUMMYFUNCTION("if($F732="""","""",1+AD732-count(filter($S732:$S888,$S732:$S888=$S732,$T732:$T888=$T732,$V732:$V888=$V732,$W732:$W888=$W732,$R732:$R888=$R732)))"),"")</f>
        <v/>
      </c>
      <c r="AF732" s="18" t="str">
        <f t="shared" si="10"/>
        <v/>
      </c>
      <c r="AG732" s="18"/>
      <c r="AH732" s="18" t="str">
        <f t="shared" si="12"/>
        <v/>
      </c>
    </row>
    <row r="733">
      <c r="A733" s="29"/>
      <c r="B733" s="29"/>
      <c r="C733" s="29"/>
      <c r="D733" s="37"/>
      <c r="E733" s="29"/>
      <c r="F733" s="32"/>
      <c r="G733" s="32"/>
      <c r="H733" s="38"/>
      <c r="I733" s="32"/>
      <c r="J733" s="38"/>
      <c r="K733" s="32"/>
      <c r="L733" s="31"/>
      <c r="M733" s="38"/>
      <c r="N733" s="31"/>
      <c r="O733" s="18" t="str">
        <f t="shared" si="2"/>
        <v/>
      </c>
      <c r="P733" s="18" t="str">
        <f t="shared" si="3"/>
        <v/>
      </c>
      <c r="Q733" s="18" t="str">
        <f t="array" ref="Q733">if($F733="","",if($F733&lt;&gt;$F732,VLOOKUP($F733,{Index_Team!$A$2:$A$33,Index_Team!$D$2:$D$33},2,FALSE),Q732))</f>
        <v/>
      </c>
      <c r="R733" s="18" t="str">
        <f t="array" ref="R733">if($F733="","",if($F733&lt;&gt;$F732,VLOOKUP($F733,{Index_Team!$A$2:$A$33,Index_Team!$E$2:$E$33},2,FALSE),R732))</f>
        <v/>
      </c>
      <c r="S733" s="18" t="str">
        <f t="shared" ref="S733:T733" si="742">if($F733="","",if($F733&lt;&gt;$F732,0,V732))</f>
        <v/>
      </c>
      <c r="T733" s="18" t="str">
        <f t="shared" si="742"/>
        <v/>
      </c>
      <c r="U733" s="18" t="str">
        <f t="shared" si="5"/>
        <v/>
      </c>
      <c r="V733" s="18" t="str">
        <f t="shared" si="6"/>
        <v/>
      </c>
      <c r="W733" s="18" t="str">
        <f t="shared" si="7"/>
        <v/>
      </c>
      <c r="X733" s="18" t="str">
        <f t="shared" si="8"/>
        <v/>
      </c>
      <c r="Y733" s="18" t="str">
        <f t="shared" si="9"/>
        <v/>
      </c>
      <c r="Z733" s="18" t="str">
        <f>IFERROR(__xludf.DUMMYFUNCTION("if($F733="""","""",count(filter($S$2:$S888,$S$2:$S888=$S733,$T$2:$T888=$T733,$V$2:$V888=$V733,$W$2:$W888=$W733)))"),"")</f>
        <v/>
      </c>
      <c r="AA733" s="18" t="str">
        <f>IFERROR(__xludf.DUMMYFUNCTION("if($F733="""","""",1+Z733-count(filter($S733:$S888,$S733:$S888=$S733,$T733:$T888=$T733,$V733:$V888=$V733,$W733:$W888=$W733)))"),"")</f>
        <v/>
      </c>
      <c r="AB733" s="18" t="str">
        <f>IFERROR(__xludf.DUMMYFUNCTION("if($F733="""","""",count(filter($S$2:$S888,$S$2:$S888=$S733,$T$2:$T888=$T733,$V$2:$V888=$V733,$W$2:$W888=$W733,$Q$2:$Q888=$Q733)))"),"")</f>
        <v/>
      </c>
      <c r="AC733" s="18" t="str">
        <f>IFERROR(__xludf.DUMMYFUNCTION("if($F733="""","""",1+AB733-count(filter($S733:$S888,$S733:$S888=$S733,$T733:$T888=$T733,$V733:$V888=$V733,$W733:$W888=$W733,$Q733:$Q888=$Q733)))"),"")</f>
        <v/>
      </c>
      <c r="AD733" s="18" t="str">
        <f>IFERROR(__xludf.DUMMYFUNCTION("if($F733="""","""",count(filter($S$2:$S888,$S$2:$S888=$S733,$T$2:$T888=$T733,$V$2:$V888=$V733,$W$2:$W888=$W733,$R$2:$R888=$R733)))"),"")</f>
        <v/>
      </c>
      <c r="AE733" s="18" t="str">
        <f>IFERROR(__xludf.DUMMYFUNCTION("if($F733="""","""",1+AD733-count(filter($S733:$S888,$S733:$S888=$S733,$T733:$T888=$T733,$V733:$V888=$V733,$W733:$W888=$W733,$R733:$R888=$R733)))"),"")</f>
        <v/>
      </c>
      <c r="AF733" s="18" t="str">
        <f t="shared" si="10"/>
        <v/>
      </c>
      <c r="AG733" s="18"/>
      <c r="AH733" s="18" t="str">
        <f t="shared" si="12"/>
        <v/>
      </c>
    </row>
    <row r="734">
      <c r="A734" s="29"/>
      <c r="B734" s="29"/>
      <c r="C734" s="29"/>
      <c r="D734" s="37"/>
      <c r="E734" s="29"/>
      <c r="F734" s="32"/>
      <c r="G734" s="32"/>
      <c r="H734" s="38"/>
      <c r="I734" s="32"/>
      <c r="J734" s="38"/>
      <c r="K734" s="32"/>
      <c r="L734" s="31"/>
      <c r="M734" s="38"/>
      <c r="N734" s="31"/>
      <c r="O734" s="18" t="str">
        <f t="shared" si="2"/>
        <v/>
      </c>
      <c r="P734" s="18" t="str">
        <f t="shared" si="3"/>
        <v/>
      </c>
      <c r="Q734" s="18" t="str">
        <f t="array" ref="Q734">if($F734="","",if($F734&lt;&gt;$F733,VLOOKUP($F734,{Index_Team!$A$2:$A$33,Index_Team!$D$2:$D$33},2,FALSE),Q733))</f>
        <v/>
      </c>
      <c r="R734" s="18" t="str">
        <f t="array" ref="R734">if($F734="","",if($F734&lt;&gt;$F733,VLOOKUP($F734,{Index_Team!$A$2:$A$33,Index_Team!$E$2:$E$33},2,FALSE),R733))</f>
        <v/>
      </c>
      <c r="S734" s="18" t="str">
        <f t="shared" ref="S734:T734" si="743">if($F734="","",if($F734&lt;&gt;$F733,0,V733))</f>
        <v/>
      </c>
      <c r="T734" s="18" t="str">
        <f t="shared" si="743"/>
        <v/>
      </c>
      <c r="U734" s="18" t="str">
        <f t="shared" si="5"/>
        <v/>
      </c>
      <c r="V734" s="18" t="str">
        <f t="shared" si="6"/>
        <v/>
      </c>
      <c r="W734" s="18" t="str">
        <f t="shared" si="7"/>
        <v/>
      </c>
      <c r="X734" s="18" t="str">
        <f t="shared" si="8"/>
        <v/>
      </c>
      <c r="Y734" s="18" t="str">
        <f t="shared" si="9"/>
        <v/>
      </c>
      <c r="Z734" s="18" t="str">
        <f>IFERROR(__xludf.DUMMYFUNCTION("if($F734="""","""",count(filter($S$2:$S888,$S$2:$S888=$S734,$T$2:$T888=$T734,$V$2:$V888=$V734,$W$2:$W888=$W734)))"),"")</f>
        <v/>
      </c>
      <c r="AA734" s="18" t="str">
        <f>IFERROR(__xludf.DUMMYFUNCTION("if($F734="""","""",1+Z734-count(filter($S734:$S888,$S734:$S888=$S734,$T734:$T888=$T734,$V734:$V888=$V734,$W734:$W888=$W734)))"),"")</f>
        <v/>
      </c>
      <c r="AB734" s="18" t="str">
        <f>IFERROR(__xludf.DUMMYFUNCTION("if($F734="""","""",count(filter($S$2:$S888,$S$2:$S888=$S734,$T$2:$T888=$T734,$V$2:$V888=$V734,$W$2:$W888=$W734,$Q$2:$Q888=$Q734)))"),"")</f>
        <v/>
      </c>
      <c r="AC734" s="18" t="str">
        <f>IFERROR(__xludf.DUMMYFUNCTION("if($F734="""","""",1+AB734-count(filter($S734:$S888,$S734:$S888=$S734,$T734:$T888=$T734,$V734:$V888=$V734,$W734:$W888=$W734,$Q734:$Q888=$Q734)))"),"")</f>
        <v/>
      </c>
      <c r="AD734" s="18" t="str">
        <f>IFERROR(__xludf.DUMMYFUNCTION("if($F734="""","""",count(filter($S$2:$S888,$S$2:$S888=$S734,$T$2:$T888=$T734,$V$2:$V888=$V734,$W$2:$W888=$W734,$R$2:$R888=$R734)))"),"")</f>
        <v/>
      </c>
      <c r="AE734" s="18" t="str">
        <f>IFERROR(__xludf.DUMMYFUNCTION("if($F734="""","""",1+AD734-count(filter($S734:$S888,$S734:$S888=$S734,$T734:$T888=$T734,$V734:$V888=$V734,$W734:$W888=$W734,$R734:$R888=$R734)))"),"")</f>
        <v/>
      </c>
      <c r="AF734" s="18" t="str">
        <f t="shared" si="10"/>
        <v/>
      </c>
      <c r="AG734" s="18"/>
      <c r="AH734" s="18" t="str">
        <f t="shared" si="12"/>
        <v/>
      </c>
    </row>
    <row r="735">
      <c r="A735" s="29"/>
      <c r="B735" s="29"/>
      <c r="C735" s="29"/>
      <c r="D735" s="37"/>
      <c r="E735" s="29"/>
      <c r="F735" s="32"/>
      <c r="G735" s="32"/>
      <c r="H735" s="38"/>
      <c r="I735" s="32"/>
      <c r="J735" s="38"/>
      <c r="K735" s="32"/>
      <c r="L735" s="31"/>
      <c r="M735" s="38"/>
      <c r="N735" s="31"/>
      <c r="O735" s="18" t="str">
        <f t="shared" si="2"/>
        <v/>
      </c>
      <c r="P735" s="18" t="str">
        <f t="shared" si="3"/>
        <v/>
      </c>
      <c r="Q735" s="18" t="str">
        <f t="array" ref="Q735">if($F735="","",if($F735&lt;&gt;$F734,VLOOKUP($F735,{Index_Team!$A$2:$A$33,Index_Team!$D$2:$D$33},2,FALSE),Q734))</f>
        <v/>
      </c>
      <c r="R735" s="18" t="str">
        <f t="array" ref="R735">if($F735="","",if($F735&lt;&gt;$F734,VLOOKUP($F735,{Index_Team!$A$2:$A$33,Index_Team!$E$2:$E$33},2,FALSE),R734))</f>
        <v/>
      </c>
      <c r="S735" s="18" t="str">
        <f t="shared" ref="S735:T735" si="744">if($F735="","",if($F735&lt;&gt;$F734,0,V734))</f>
        <v/>
      </c>
      <c r="T735" s="18" t="str">
        <f t="shared" si="744"/>
        <v/>
      </c>
      <c r="U735" s="18" t="str">
        <f t="shared" si="5"/>
        <v/>
      </c>
      <c r="V735" s="18" t="str">
        <f t="shared" si="6"/>
        <v/>
      </c>
      <c r="W735" s="18" t="str">
        <f t="shared" si="7"/>
        <v/>
      </c>
      <c r="X735" s="18" t="str">
        <f t="shared" si="8"/>
        <v/>
      </c>
      <c r="Y735" s="18" t="str">
        <f t="shared" si="9"/>
        <v/>
      </c>
      <c r="Z735" s="18" t="str">
        <f>IFERROR(__xludf.DUMMYFUNCTION("if($F735="""","""",count(filter($S$2:$S888,$S$2:$S888=$S735,$T$2:$T888=$T735,$V$2:$V888=$V735,$W$2:$W888=$W735)))"),"")</f>
        <v/>
      </c>
      <c r="AA735" s="18" t="str">
        <f>IFERROR(__xludf.DUMMYFUNCTION("if($F735="""","""",1+Z735-count(filter($S735:$S888,$S735:$S888=$S735,$T735:$T888=$T735,$V735:$V888=$V735,$W735:$W888=$W735)))"),"")</f>
        <v/>
      </c>
      <c r="AB735" s="18" t="str">
        <f>IFERROR(__xludf.DUMMYFUNCTION("if($F735="""","""",count(filter($S$2:$S888,$S$2:$S888=$S735,$T$2:$T888=$T735,$V$2:$V888=$V735,$W$2:$W888=$W735,$Q$2:$Q888=$Q735)))"),"")</f>
        <v/>
      </c>
      <c r="AC735" s="18" t="str">
        <f>IFERROR(__xludf.DUMMYFUNCTION("if($F735="""","""",1+AB735-count(filter($S735:$S888,$S735:$S888=$S735,$T735:$T888=$T735,$V735:$V888=$V735,$W735:$W888=$W735,$Q735:$Q888=$Q735)))"),"")</f>
        <v/>
      </c>
      <c r="AD735" s="18" t="str">
        <f>IFERROR(__xludf.DUMMYFUNCTION("if($F735="""","""",count(filter($S$2:$S888,$S$2:$S888=$S735,$T$2:$T888=$T735,$V$2:$V888=$V735,$W$2:$W888=$W735,$R$2:$R888=$R735)))"),"")</f>
        <v/>
      </c>
      <c r="AE735" s="18" t="str">
        <f>IFERROR(__xludf.DUMMYFUNCTION("if($F735="""","""",1+AD735-count(filter($S735:$S888,$S735:$S888=$S735,$T735:$T888=$T735,$V735:$V888=$V735,$W735:$W888=$W735,$R735:$R888=$R735)))"),"")</f>
        <v/>
      </c>
      <c r="AF735" s="18" t="str">
        <f t="shared" si="10"/>
        <v/>
      </c>
      <c r="AG735" s="18"/>
      <c r="AH735" s="18" t="str">
        <f t="shared" si="12"/>
        <v/>
      </c>
    </row>
    <row r="736">
      <c r="A736" s="29"/>
      <c r="B736" s="29"/>
      <c r="C736" s="29"/>
      <c r="D736" s="37"/>
      <c r="E736" s="29"/>
      <c r="F736" s="32"/>
      <c r="G736" s="32"/>
      <c r="H736" s="38"/>
      <c r="I736" s="32"/>
      <c r="J736" s="38"/>
      <c r="K736" s="32"/>
      <c r="L736" s="31"/>
      <c r="M736" s="38"/>
      <c r="N736" s="31"/>
      <c r="O736" s="18" t="str">
        <f t="shared" si="2"/>
        <v/>
      </c>
      <c r="P736" s="18" t="str">
        <f t="shared" si="3"/>
        <v/>
      </c>
      <c r="Q736" s="18" t="str">
        <f t="array" ref="Q736">if($F736="","",if($F736&lt;&gt;$F735,VLOOKUP($F736,{Index_Team!$A$2:$A$33,Index_Team!$D$2:$D$33},2,FALSE),Q735))</f>
        <v/>
      </c>
      <c r="R736" s="18" t="str">
        <f t="array" ref="R736">if($F736="","",if($F736&lt;&gt;$F735,VLOOKUP($F736,{Index_Team!$A$2:$A$33,Index_Team!$E$2:$E$33},2,FALSE),R735))</f>
        <v/>
      </c>
      <c r="S736" s="18" t="str">
        <f t="shared" ref="S736:T736" si="745">if($F736="","",if($F736&lt;&gt;$F735,0,V735))</f>
        <v/>
      </c>
      <c r="T736" s="18" t="str">
        <f t="shared" si="745"/>
        <v/>
      </c>
      <c r="U736" s="18" t="str">
        <f t="shared" si="5"/>
        <v/>
      </c>
      <c r="V736" s="18" t="str">
        <f t="shared" si="6"/>
        <v/>
      </c>
      <c r="W736" s="18" t="str">
        <f t="shared" si="7"/>
        <v/>
      </c>
      <c r="X736" s="18" t="str">
        <f t="shared" si="8"/>
        <v/>
      </c>
      <c r="Y736" s="18" t="str">
        <f t="shared" si="9"/>
        <v/>
      </c>
      <c r="Z736" s="18" t="str">
        <f>IFERROR(__xludf.DUMMYFUNCTION("if($F736="""","""",count(filter($S$2:$S888,$S$2:$S888=$S736,$T$2:$T888=$T736,$V$2:$V888=$V736,$W$2:$W888=$W736)))"),"")</f>
        <v/>
      </c>
      <c r="AA736" s="18" t="str">
        <f>IFERROR(__xludf.DUMMYFUNCTION("if($F736="""","""",1+Z736-count(filter($S736:$S888,$S736:$S888=$S736,$T736:$T888=$T736,$V736:$V888=$V736,$W736:$W888=$W736)))"),"")</f>
        <v/>
      </c>
      <c r="AB736" s="18" t="str">
        <f>IFERROR(__xludf.DUMMYFUNCTION("if($F736="""","""",count(filter($S$2:$S888,$S$2:$S888=$S736,$T$2:$T888=$T736,$V$2:$V888=$V736,$W$2:$W888=$W736,$Q$2:$Q888=$Q736)))"),"")</f>
        <v/>
      </c>
      <c r="AC736" s="18" t="str">
        <f>IFERROR(__xludf.DUMMYFUNCTION("if($F736="""","""",1+AB736-count(filter($S736:$S888,$S736:$S888=$S736,$T736:$T888=$T736,$V736:$V888=$V736,$W736:$W888=$W736,$Q736:$Q888=$Q736)))"),"")</f>
        <v/>
      </c>
      <c r="AD736" s="18" t="str">
        <f>IFERROR(__xludf.DUMMYFUNCTION("if($F736="""","""",count(filter($S$2:$S888,$S$2:$S888=$S736,$T$2:$T888=$T736,$V$2:$V888=$V736,$W$2:$W888=$W736,$R$2:$R888=$R736)))"),"")</f>
        <v/>
      </c>
      <c r="AE736" s="18" t="str">
        <f>IFERROR(__xludf.DUMMYFUNCTION("if($F736="""","""",1+AD736-count(filter($S736:$S888,$S736:$S888=$S736,$T736:$T888=$T736,$V736:$V888=$V736,$W736:$W888=$W736,$R736:$R888=$R736)))"),"")</f>
        <v/>
      </c>
      <c r="AF736" s="18" t="str">
        <f t="shared" si="10"/>
        <v/>
      </c>
      <c r="AG736" s="18"/>
      <c r="AH736" s="18" t="str">
        <f t="shared" si="12"/>
        <v/>
      </c>
    </row>
    <row r="737">
      <c r="A737" s="29"/>
      <c r="B737" s="29"/>
      <c r="C737" s="29"/>
      <c r="D737" s="37"/>
      <c r="E737" s="29"/>
      <c r="F737" s="32"/>
      <c r="G737" s="32"/>
      <c r="H737" s="38"/>
      <c r="I737" s="32"/>
      <c r="J737" s="38"/>
      <c r="K737" s="32"/>
      <c r="L737" s="31"/>
      <c r="M737" s="38"/>
      <c r="N737" s="31"/>
      <c r="O737" s="18" t="str">
        <f t="shared" si="2"/>
        <v/>
      </c>
      <c r="P737" s="18" t="str">
        <f t="shared" si="3"/>
        <v/>
      </c>
      <c r="Q737" s="18" t="str">
        <f t="array" ref="Q737">if($F737="","",if($F737&lt;&gt;$F736,VLOOKUP($F737,{Index_Team!$A$2:$A$33,Index_Team!$D$2:$D$33},2,FALSE),Q736))</f>
        <v/>
      </c>
      <c r="R737" s="18" t="str">
        <f t="array" ref="R737">if($F737="","",if($F737&lt;&gt;$F736,VLOOKUP($F737,{Index_Team!$A$2:$A$33,Index_Team!$E$2:$E$33},2,FALSE),R736))</f>
        <v/>
      </c>
      <c r="S737" s="18" t="str">
        <f t="shared" ref="S737:T737" si="746">if($F737="","",if($F737&lt;&gt;$F736,0,V736))</f>
        <v/>
      </c>
      <c r="T737" s="18" t="str">
        <f t="shared" si="746"/>
        <v/>
      </c>
      <c r="U737" s="18" t="str">
        <f t="shared" si="5"/>
        <v/>
      </c>
      <c r="V737" s="18" t="str">
        <f t="shared" si="6"/>
        <v/>
      </c>
      <c r="W737" s="18" t="str">
        <f t="shared" si="7"/>
        <v/>
      </c>
      <c r="X737" s="18" t="str">
        <f t="shared" si="8"/>
        <v/>
      </c>
      <c r="Y737" s="18" t="str">
        <f t="shared" si="9"/>
        <v/>
      </c>
      <c r="Z737" s="18" t="str">
        <f>IFERROR(__xludf.DUMMYFUNCTION("if($F737="""","""",count(filter($S$2:$S888,$S$2:$S888=$S737,$T$2:$T888=$T737,$V$2:$V888=$V737,$W$2:$W888=$W737)))"),"")</f>
        <v/>
      </c>
      <c r="AA737" s="18" t="str">
        <f>IFERROR(__xludf.DUMMYFUNCTION("if($F737="""","""",1+Z737-count(filter($S737:$S888,$S737:$S888=$S737,$T737:$T888=$T737,$V737:$V888=$V737,$W737:$W888=$W737)))"),"")</f>
        <v/>
      </c>
      <c r="AB737" s="18" t="str">
        <f>IFERROR(__xludf.DUMMYFUNCTION("if($F737="""","""",count(filter($S$2:$S888,$S$2:$S888=$S737,$T$2:$T888=$T737,$V$2:$V888=$V737,$W$2:$W888=$W737,$Q$2:$Q888=$Q737)))"),"")</f>
        <v/>
      </c>
      <c r="AC737" s="18" t="str">
        <f>IFERROR(__xludf.DUMMYFUNCTION("if($F737="""","""",1+AB737-count(filter($S737:$S888,$S737:$S888=$S737,$T737:$T888=$T737,$V737:$V888=$V737,$W737:$W888=$W737,$Q737:$Q888=$Q737)))"),"")</f>
        <v/>
      </c>
      <c r="AD737" s="18" t="str">
        <f>IFERROR(__xludf.DUMMYFUNCTION("if($F737="""","""",count(filter($S$2:$S888,$S$2:$S888=$S737,$T$2:$T888=$T737,$V$2:$V888=$V737,$W$2:$W888=$W737,$R$2:$R888=$R737)))"),"")</f>
        <v/>
      </c>
      <c r="AE737" s="18" t="str">
        <f>IFERROR(__xludf.DUMMYFUNCTION("if($F737="""","""",1+AD737-count(filter($S737:$S888,$S737:$S888=$S737,$T737:$T888=$T737,$V737:$V888=$V737,$W737:$W888=$W737,$R737:$R888=$R737)))"),"")</f>
        <v/>
      </c>
      <c r="AF737" s="18" t="str">
        <f t="shared" si="10"/>
        <v/>
      </c>
      <c r="AG737" s="18"/>
      <c r="AH737" s="18" t="str">
        <f t="shared" si="12"/>
        <v/>
      </c>
    </row>
    <row r="738">
      <c r="A738" s="29"/>
      <c r="B738" s="29"/>
      <c r="C738" s="29"/>
      <c r="D738" s="37"/>
      <c r="E738" s="29"/>
      <c r="F738" s="32"/>
      <c r="G738" s="32"/>
      <c r="H738" s="38"/>
      <c r="I738" s="32"/>
      <c r="J738" s="38"/>
      <c r="K738" s="32"/>
      <c r="L738" s="31"/>
      <c r="M738" s="38"/>
      <c r="N738" s="31"/>
      <c r="O738" s="18" t="str">
        <f t="shared" si="2"/>
        <v/>
      </c>
      <c r="P738" s="18" t="str">
        <f t="shared" si="3"/>
        <v/>
      </c>
      <c r="Q738" s="18" t="str">
        <f t="array" ref="Q738">if($F738="","",if($F738&lt;&gt;$F737,VLOOKUP($F738,{Index_Team!$A$2:$A$33,Index_Team!$D$2:$D$33},2,FALSE),Q737))</f>
        <v/>
      </c>
      <c r="R738" s="18" t="str">
        <f t="array" ref="R738">if($F738="","",if($F738&lt;&gt;$F737,VLOOKUP($F738,{Index_Team!$A$2:$A$33,Index_Team!$E$2:$E$33},2,FALSE),R737))</f>
        <v/>
      </c>
      <c r="S738" s="18" t="str">
        <f t="shared" ref="S738:T738" si="747">if($F738="","",if($F738&lt;&gt;$F737,0,V737))</f>
        <v/>
      </c>
      <c r="T738" s="18" t="str">
        <f t="shared" si="747"/>
        <v/>
      </c>
      <c r="U738" s="18" t="str">
        <f t="shared" si="5"/>
        <v/>
      </c>
      <c r="V738" s="18" t="str">
        <f t="shared" si="6"/>
        <v/>
      </c>
      <c r="W738" s="18" t="str">
        <f t="shared" si="7"/>
        <v/>
      </c>
      <c r="X738" s="18" t="str">
        <f t="shared" si="8"/>
        <v/>
      </c>
      <c r="Y738" s="18" t="str">
        <f t="shared" si="9"/>
        <v/>
      </c>
      <c r="Z738" s="18" t="str">
        <f>IFERROR(__xludf.DUMMYFUNCTION("if($F738="""","""",count(filter($S$2:$S888,$S$2:$S888=$S738,$T$2:$T888=$T738,$V$2:$V888=$V738,$W$2:$W888=$W738)))"),"")</f>
        <v/>
      </c>
      <c r="AA738" s="18" t="str">
        <f>IFERROR(__xludf.DUMMYFUNCTION("if($F738="""","""",1+Z738-count(filter($S738:$S888,$S738:$S888=$S738,$T738:$T888=$T738,$V738:$V888=$V738,$W738:$W888=$W738)))"),"")</f>
        <v/>
      </c>
      <c r="AB738" s="18" t="str">
        <f>IFERROR(__xludf.DUMMYFUNCTION("if($F738="""","""",count(filter($S$2:$S888,$S$2:$S888=$S738,$T$2:$T888=$T738,$V$2:$V888=$V738,$W$2:$W888=$W738,$Q$2:$Q888=$Q738)))"),"")</f>
        <v/>
      </c>
      <c r="AC738" s="18" t="str">
        <f>IFERROR(__xludf.DUMMYFUNCTION("if($F738="""","""",1+AB738-count(filter($S738:$S888,$S738:$S888=$S738,$T738:$T888=$T738,$V738:$V888=$V738,$W738:$W888=$W738,$Q738:$Q888=$Q738)))"),"")</f>
        <v/>
      </c>
      <c r="AD738" s="18" t="str">
        <f>IFERROR(__xludf.DUMMYFUNCTION("if($F738="""","""",count(filter($S$2:$S888,$S$2:$S888=$S738,$T$2:$T888=$T738,$V$2:$V888=$V738,$W$2:$W888=$W738,$R$2:$R888=$R738)))"),"")</f>
        <v/>
      </c>
      <c r="AE738" s="18" t="str">
        <f>IFERROR(__xludf.DUMMYFUNCTION("if($F738="""","""",1+AD738-count(filter($S738:$S888,$S738:$S888=$S738,$T738:$T888=$T738,$V738:$V888=$V738,$W738:$W888=$W738,$R738:$R888=$R738)))"),"")</f>
        <v/>
      </c>
      <c r="AF738" s="18" t="str">
        <f t="shared" si="10"/>
        <v/>
      </c>
      <c r="AG738" s="18"/>
      <c r="AH738" s="18" t="str">
        <f t="shared" si="12"/>
        <v/>
      </c>
    </row>
    <row r="739">
      <c r="A739" s="29"/>
      <c r="B739" s="29"/>
      <c r="C739" s="29"/>
      <c r="D739" s="37"/>
      <c r="E739" s="29"/>
      <c r="F739" s="32"/>
      <c r="G739" s="32"/>
      <c r="H739" s="38"/>
      <c r="I739" s="32"/>
      <c r="J739" s="38"/>
      <c r="K739" s="32"/>
      <c r="L739" s="31"/>
      <c r="M739" s="38"/>
      <c r="N739" s="31"/>
      <c r="O739" s="18" t="str">
        <f t="shared" si="2"/>
        <v/>
      </c>
      <c r="P739" s="18" t="str">
        <f t="shared" si="3"/>
        <v/>
      </c>
      <c r="Q739" s="18" t="str">
        <f t="array" ref="Q739">if($F739="","",if($F739&lt;&gt;$F738,VLOOKUP($F739,{Index_Team!$A$2:$A$33,Index_Team!$D$2:$D$33},2,FALSE),Q738))</f>
        <v/>
      </c>
      <c r="R739" s="18" t="str">
        <f t="array" ref="R739">if($F739="","",if($F739&lt;&gt;$F738,VLOOKUP($F739,{Index_Team!$A$2:$A$33,Index_Team!$E$2:$E$33},2,FALSE),R738))</f>
        <v/>
      </c>
      <c r="S739" s="18" t="str">
        <f t="shared" ref="S739:T739" si="748">if($F739="","",if($F739&lt;&gt;$F738,0,V738))</f>
        <v/>
      </c>
      <c r="T739" s="18" t="str">
        <f t="shared" si="748"/>
        <v/>
      </c>
      <c r="U739" s="18" t="str">
        <f t="shared" si="5"/>
        <v/>
      </c>
      <c r="V739" s="18" t="str">
        <f t="shared" si="6"/>
        <v/>
      </c>
      <c r="W739" s="18" t="str">
        <f t="shared" si="7"/>
        <v/>
      </c>
      <c r="X739" s="18" t="str">
        <f t="shared" si="8"/>
        <v/>
      </c>
      <c r="Y739" s="18" t="str">
        <f t="shared" si="9"/>
        <v/>
      </c>
      <c r="Z739" s="18" t="str">
        <f>IFERROR(__xludf.DUMMYFUNCTION("if($F739="""","""",count(filter($S$2:$S888,$S$2:$S888=$S739,$T$2:$T888=$T739,$V$2:$V888=$V739,$W$2:$W888=$W739)))"),"")</f>
        <v/>
      </c>
      <c r="AA739" s="18" t="str">
        <f>IFERROR(__xludf.DUMMYFUNCTION("if($F739="""","""",1+Z739-count(filter($S739:$S888,$S739:$S888=$S739,$T739:$T888=$T739,$V739:$V888=$V739,$W739:$W888=$W739)))"),"")</f>
        <v/>
      </c>
      <c r="AB739" s="18" t="str">
        <f>IFERROR(__xludf.DUMMYFUNCTION("if($F739="""","""",count(filter($S$2:$S888,$S$2:$S888=$S739,$T$2:$T888=$T739,$V$2:$V888=$V739,$W$2:$W888=$W739,$Q$2:$Q888=$Q739)))"),"")</f>
        <v/>
      </c>
      <c r="AC739" s="18" t="str">
        <f>IFERROR(__xludf.DUMMYFUNCTION("if($F739="""","""",1+AB739-count(filter($S739:$S888,$S739:$S888=$S739,$T739:$T888=$T739,$V739:$V888=$V739,$W739:$W888=$W739,$Q739:$Q888=$Q739)))"),"")</f>
        <v/>
      </c>
      <c r="AD739" s="18" t="str">
        <f>IFERROR(__xludf.DUMMYFUNCTION("if($F739="""","""",count(filter($S$2:$S888,$S$2:$S888=$S739,$T$2:$T888=$T739,$V$2:$V888=$V739,$W$2:$W888=$W739,$R$2:$R888=$R739)))"),"")</f>
        <v/>
      </c>
      <c r="AE739" s="18" t="str">
        <f>IFERROR(__xludf.DUMMYFUNCTION("if($F739="""","""",1+AD739-count(filter($S739:$S888,$S739:$S888=$S739,$T739:$T888=$T739,$V739:$V888=$V739,$W739:$W888=$W739,$R739:$R888=$R739)))"),"")</f>
        <v/>
      </c>
      <c r="AF739" s="18" t="str">
        <f t="shared" si="10"/>
        <v/>
      </c>
      <c r="AG739" s="18"/>
      <c r="AH739" s="18" t="str">
        <f t="shared" si="12"/>
        <v/>
      </c>
    </row>
    <row r="740">
      <c r="A740" s="29"/>
      <c r="B740" s="29"/>
      <c r="C740" s="29"/>
      <c r="D740" s="37"/>
      <c r="E740" s="29"/>
      <c r="F740" s="32"/>
      <c r="G740" s="32"/>
      <c r="H740" s="38"/>
      <c r="I740" s="32"/>
      <c r="J740" s="38"/>
      <c r="K740" s="32"/>
      <c r="L740" s="31"/>
      <c r="M740" s="38"/>
      <c r="N740" s="31"/>
      <c r="O740" s="18" t="str">
        <f t="shared" si="2"/>
        <v/>
      </c>
      <c r="P740" s="18" t="str">
        <f t="shared" si="3"/>
        <v/>
      </c>
      <c r="Q740" s="18" t="str">
        <f t="array" ref="Q740">if($F740="","",if($F740&lt;&gt;$F739,VLOOKUP($F740,{Index_Team!$A$2:$A$33,Index_Team!$D$2:$D$33},2,FALSE),Q739))</f>
        <v/>
      </c>
      <c r="R740" s="18" t="str">
        <f t="array" ref="R740">if($F740="","",if($F740&lt;&gt;$F739,VLOOKUP($F740,{Index_Team!$A$2:$A$33,Index_Team!$E$2:$E$33},2,FALSE),R739))</f>
        <v/>
      </c>
      <c r="S740" s="18" t="str">
        <f t="shared" ref="S740:T740" si="749">if($F740="","",if($F740&lt;&gt;$F739,0,V739))</f>
        <v/>
      </c>
      <c r="T740" s="18" t="str">
        <f t="shared" si="749"/>
        <v/>
      </c>
      <c r="U740" s="18" t="str">
        <f t="shared" si="5"/>
        <v/>
      </c>
      <c r="V740" s="18" t="str">
        <f t="shared" si="6"/>
        <v/>
      </c>
      <c r="W740" s="18" t="str">
        <f t="shared" si="7"/>
        <v/>
      </c>
      <c r="X740" s="18" t="str">
        <f t="shared" si="8"/>
        <v/>
      </c>
      <c r="Y740" s="18" t="str">
        <f t="shared" si="9"/>
        <v/>
      </c>
      <c r="Z740" s="18" t="str">
        <f>IFERROR(__xludf.DUMMYFUNCTION("if($F740="""","""",count(filter($S$2:$S888,$S$2:$S888=$S740,$T$2:$T888=$T740,$V$2:$V888=$V740,$W$2:$W888=$W740)))"),"")</f>
        <v/>
      </c>
      <c r="AA740" s="18" t="str">
        <f>IFERROR(__xludf.DUMMYFUNCTION("if($F740="""","""",1+Z740-count(filter($S740:$S888,$S740:$S888=$S740,$T740:$T888=$T740,$V740:$V888=$V740,$W740:$W888=$W740)))"),"")</f>
        <v/>
      </c>
      <c r="AB740" s="18" t="str">
        <f>IFERROR(__xludf.DUMMYFUNCTION("if($F740="""","""",count(filter($S$2:$S888,$S$2:$S888=$S740,$T$2:$T888=$T740,$V$2:$V888=$V740,$W$2:$W888=$W740,$Q$2:$Q888=$Q740)))"),"")</f>
        <v/>
      </c>
      <c r="AC740" s="18" t="str">
        <f>IFERROR(__xludf.DUMMYFUNCTION("if($F740="""","""",1+AB740-count(filter($S740:$S888,$S740:$S888=$S740,$T740:$T888=$T740,$V740:$V888=$V740,$W740:$W888=$W740,$Q740:$Q888=$Q740)))"),"")</f>
        <v/>
      </c>
      <c r="AD740" s="18" t="str">
        <f>IFERROR(__xludf.DUMMYFUNCTION("if($F740="""","""",count(filter($S$2:$S888,$S$2:$S888=$S740,$T$2:$T888=$T740,$V$2:$V888=$V740,$W$2:$W888=$W740,$R$2:$R888=$R740)))"),"")</f>
        <v/>
      </c>
      <c r="AE740" s="18" t="str">
        <f>IFERROR(__xludf.DUMMYFUNCTION("if($F740="""","""",1+AD740-count(filter($S740:$S888,$S740:$S888=$S740,$T740:$T888=$T740,$V740:$V888=$V740,$W740:$W888=$W740,$R740:$R888=$R740)))"),"")</f>
        <v/>
      </c>
      <c r="AF740" s="18" t="str">
        <f t="shared" si="10"/>
        <v/>
      </c>
      <c r="AG740" s="18"/>
      <c r="AH740" s="18" t="str">
        <f t="shared" si="12"/>
        <v/>
      </c>
    </row>
    <row r="741">
      <c r="A741" s="29"/>
      <c r="B741" s="29"/>
      <c r="C741" s="29"/>
      <c r="D741" s="37"/>
      <c r="E741" s="29"/>
      <c r="F741" s="32"/>
      <c r="G741" s="32"/>
      <c r="H741" s="38"/>
      <c r="I741" s="32"/>
      <c r="J741" s="38"/>
      <c r="K741" s="32"/>
      <c r="L741" s="31"/>
      <c r="M741" s="38"/>
      <c r="N741" s="31"/>
      <c r="O741" s="18" t="str">
        <f t="shared" si="2"/>
        <v/>
      </c>
      <c r="P741" s="18" t="str">
        <f t="shared" si="3"/>
        <v/>
      </c>
      <c r="Q741" s="18" t="str">
        <f t="array" ref="Q741">if($F741="","",if($F741&lt;&gt;$F740,VLOOKUP($F741,{Index_Team!$A$2:$A$33,Index_Team!$D$2:$D$33},2,FALSE),Q740))</f>
        <v/>
      </c>
      <c r="R741" s="18" t="str">
        <f t="array" ref="R741">if($F741="","",if($F741&lt;&gt;$F740,VLOOKUP($F741,{Index_Team!$A$2:$A$33,Index_Team!$E$2:$E$33},2,FALSE),R740))</f>
        <v/>
      </c>
      <c r="S741" s="18" t="str">
        <f t="shared" ref="S741:T741" si="750">if($F741="","",if($F741&lt;&gt;$F740,0,V740))</f>
        <v/>
      </c>
      <c r="T741" s="18" t="str">
        <f t="shared" si="750"/>
        <v/>
      </c>
      <c r="U741" s="18" t="str">
        <f t="shared" si="5"/>
        <v/>
      </c>
      <c r="V741" s="18" t="str">
        <f t="shared" si="6"/>
        <v/>
      </c>
      <c r="W741" s="18" t="str">
        <f t="shared" si="7"/>
        <v/>
      </c>
      <c r="X741" s="18" t="str">
        <f t="shared" si="8"/>
        <v/>
      </c>
      <c r="Y741" s="18" t="str">
        <f t="shared" si="9"/>
        <v/>
      </c>
      <c r="Z741" s="18" t="str">
        <f>IFERROR(__xludf.DUMMYFUNCTION("if($F741="""","""",count(filter($S$2:$S888,$S$2:$S888=$S741,$T$2:$T888=$T741,$V$2:$V888=$V741,$W$2:$W888=$W741)))"),"")</f>
        <v/>
      </c>
      <c r="AA741" s="18" t="str">
        <f>IFERROR(__xludf.DUMMYFUNCTION("if($F741="""","""",1+Z741-count(filter($S741:$S888,$S741:$S888=$S741,$T741:$T888=$T741,$V741:$V888=$V741,$W741:$W888=$W741)))"),"")</f>
        <v/>
      </c>
      <c r="AB741" s="18" t="str">
        <f>IFERROR(__xludf.DUMMYFUNCTION("if($F741="""","""",count(filter($S$2:$S888,$S$2:$S888=$S741,$T$2:$T888=$T741,$V$2:$V888=$V741,$W$2:$W888=$W741,$Q$2:$Q888=$Q741)))"),"")</f>
        <v/>
      </c>
      <c r="AC741" s="18" t="str">
        <f>IFERROR(__xludf.DUMMYFUNCTION("if($F741="""","""",1+AB741-count(filter($S741:$S888,$S741:$S888=$S741,$T741:$T888=$T741,$V741:$V888=$V741,$W741:$W888=$W741,$Q741:$Q888=$Q741)))"),"")</f>
        <v/>
      </c>
      <c r="AD741" s="18" t="str">
        <f>IFERROR(__xludf.DUMMYFUNCTION("if($F741="""","""",count(filter($S$2:$S888,$S$2:$S888=$S741,$T$2:$T888=$T741,$V$2:$V888=$V741,$W$2:$W888=$W741,$R$2:$R888=$R741)))"),"")</f>
        <v/>
      </c>
      <c r="AE741" s="18" t="str">
        <f>IFERROR(__xludf.DUMMYFUNCTION("if($F741="""","""",1+AD741-count(filter($S741:$S888,$S741:$S888=$S741,$T741:$T888=$T741,$V741:$V888=$V741,$W741:$W888=$W741,$R741:$R888=$R741)))"),"")</f>
        <v/>
      </c>
      <c r="AF741" s="18" t="str">
        <f t="shared" si="10"/>
        <v/>
      </c>
      <c r="AG741" s="18"/>
      <c r="AH741" s="18" t="str">
        <f t="shared" si="12"/>
        <v/>
      </c>
    </row>
    <row r="742">
      <c r="A742" s="29"/>
      <c r="B742" s="29"/>
      <c r="C742" s="29"/>
      <c r="D742" s="37"/>
      <c r="E742" s="29"/>
      <c r="F742" s="32"/>
      <c r="G742" s="32"/>
      <c r="H742" s="38"/>
      <c r="I742" s="32"/>
      <c r="J742" s="38"/>
      <c r="K742" s="32"/>
      <c r="L742" s="31"/>
      <c r="M742" s="38"/>
      <c r="N742" s="31"/>
      <c r="O742" s="18" t="str">
        <f t="shared" si="2"/>
        <v/>
      </c>
      <c r="P742" s="18" t="str">
        <f t="shared" si="3"/>
        <v/>
      </c>
      <c r="Q742" s="18" t="str">
        <f t="array" ref="Q742">if($F742="","",if($F742&lt;&gt;$F741,VLOOKUP($F742,{Index_Team!$A$2:$A$33,Index_Team!$D$2:$D$33},2,FALSE),Q741))</f>
        <v/>
      </c>
      <c r="R742" s="18" t="str">
        <f t="array" ref="R742">if($F742="","",if($F742&lt;&gt;$F741,VLOOKUP($F742,{Index_Team!$A$2:$A$33,Index_Team!$E$2:$E$33},2,FALSE),R741))</f>
        <v/>
      </c>
      <c r="S742" s="18" t="str">
        <f t="shared" ref="S742:T742" si="751">if($F742="","",if($F742&lt;&gt;$F741,0,V741))</f>
        <v/>
      </c>
      <c r="T742" s="18" t="str">
        <f t="shared" si="751"/>
        <v/>
      </c>
      <c r="U742" s="18" t="str">
        <f t="shared" si="5"/>
        <v/>
      </c>
      <c r="V742" s="18" t="str">
        <f t="shared" si="6"/>
        <v/>
      </c>
      <c r="W742" s="18" t="str">
        <f t="shared" si="7"/>
        <v/>
      </c>
      <c r="X742" s="18" t="str">
        <f t="shared" si="8"/>
        <v/>
      </c>
      <c r="Y742" s="18" t="str">
        <f t="shared" si="9"/>
        <v/>
      </c>
      <c r="Z742" s="18" t="str">
        <f>IFERROR(__xludf.DUMMYFUNCTION("if($F742="""","""",count(filter($S$2:$S888,$S$2:$S888=$S742,$T$2:$T888=$T742,$V$2:$V888=$V742,$W$2:$W888=$W742)))"),"")</f>
        <v/>
      </c>
      <c r="AA742" s="18" t="str">
        <f>IFERROR(__xludf.DUMMYFUNCTION("if($F742="""","""",1+Z742-count(filter($S742:$S888,$S742:$S888=$S742,$T742:$T888=$T742,$V742:$V888=$V742,$W742:$W888=$W742)))"),"")</f>
        <v/>
      </c>
      <c r="AB742" s="18" t="str">
        <f>IFERROR(__xludf.DUMMYFUNCTION("if($F742="""","""",count(filter($S$2:$S888,$S$2:$S888=$S742,$T$2:$T888=$T742,$V$2:$V888=$V742,$W$2:$W888=$W742,$Q$2:$Q888=$Q742)))"),"")</f>
        <v/>
      </c>
      <c r="AC742" s="18" t="str">
        <f>IFERROR(__xludf.DUMMYFUNCTION("if($F742="""","""",1+AB742-count(filter($S742:$S888,$S742:$S888=$S742,$T742:$T888=$T742,$V742:$V888=$V742,$W742:$W888=$W742,$Q742:$Q888=$Q742)))"),"")</f>
        <v/>
      </c>
      <c r="AD742" s="18" t="str">
        <f>IFERROR(__xludf.DUMMYFUNCTION("if($F742="""","""",count(filter($S$2:$S888,$S$2:$S888=$S742,$T$2:$T888=$T742,$V$2:$V888=$V742,$W$2:$W888=$W742,$R$2:$R888=$R742)))"),"")</f>
        <v/>
      </c>
      <c r="AE742" s="18" t="str">
        <f>IFERROR(__xludf.DUMMYFUNCTION("if($F742="""","""",1+AD742-count(filter($S742:$S888,$S742:$S888=$S742,$T742:$T888=$T742,$V742:$V888=$V742,$W742:$W888=$W742,$R742:$R888=$R742)))"),"")</f>
        <v/>
      </c>
      <c r="AF742" s="18" t="str">
        <f t="shared" si="10"/>
        <v/>
      </c>
      <c r="AG742" s="18"/>
      <c r="AH742" s="18" t="str">
        <f t="shared" si="12"/>
        <v/>
      </c>
    </row>
    <row r="743">
      <c r="A743" s="29"/>
      <c r="B743" s="29"/>
      <c r="C743" s="29"/>
      <c r="D743" s="37"/>
      <c r="E743" s="29"/>
      <c r="F743" s="32"/>
      <c r="G743" s="32"/>
      <c r="H743" s="38"/>
      <c r="I743" s="32"/>
      <c r="J743" s="38"/>
      <c r="K743" s="32"/>
      <c r="L743" s="31"/>
      <c r="M743" s="38"/>
      <c r="N743" s="31"/>
      <c r="O743" s="18" t="str">
        <f t="shared" si="2"/>
        <v/>
      </c>
      <c r="P743" s="18" t="str">
        <f t="shared" si="3"/>
        <v/>
      </c>
      <c r="Q743" s="18" t="str">
        <f t="array" ref="Q743">if($F743="","",if($F743&lt;&gt;$F742,VLOOKUP($F743,{Index_Team!$A$2:$A$33,Index_Team!$D$2:$D$33},2,FALSE),Q742))</f>
        <v/>
      </c>
      <c r="R743" s="18" t="str">
        <f t="array" ref="R743">if($F743="","",if($F743&lt;&gt;$F742,VLOOKUP($F743,{Index_Team!$A$2:$A$33,Index_Team!$E$2:$E$33},2,FALSE),R742))</f>
        <v/>
      </c>
      <c r="S743" s="18" t="str">
        <f t="shared" ref="S743:T743" si="752">if($F743="","",if($F743&lt;&gt;$F742,0,V742))</f>
        <v/>
      </c>
      <c r="T743" s="18" t="str">
        <f t="shared" si="752"/>
        <v/>
      </c>
      <c r="U743" s="18" t="str">
        <f t="shared" si="5"/>
        <v/>
      </c>
      <c r="V743" s="18" t="str">
        <f t="shared" si="6"/>
        <v/>
      </c>
      <c r="W743" s="18" t="str">
        <f t="shared" si="7"/>
        <v/>
      </c>
      <c r="X743" s="18" t="str">
        <f t="shared" si="8"/>
        <v/>
      </c>
      <c r="Y743" s="18" t="str">
        <f t="shared" si="9"/>
        <v/>
      </c>
      <c r="Z743" s="18" t="str">
        <f>IFERROR(__xludf.DUMMYFUNCTION("if($F743="""","""",count(filter($S$2:$S888,$S$2:$S888=$S743,$T$2:$T888=$T743,$V$2:$V888=$V743,$W$2:$W888=$W743)))"),"")</f>
        <v/>
      </c>
      <c r="AA743" s="18" t="str">
        <f>IFERROR(__xludf.DUMMYFUNCTION("if($F743="""","""",1+Z743-count(filter($S743:$S888,$S743:$S888=$S743,$T743:$T888=$T743,$V743:$V888=$V743,$W743:$W888=$W743)))"),"")</f>
        <v/>
      </c>
      <c r="AB743" s="18" t="str">
        <f>IFERROR(__xludf.DUMMYFUNCTION("if($F743="""","""",count(filter($S$2:$S888,$S$2:$S888=$S743,$T$2:$T888=$T743,$V$2:$V888=$V743,$W$2:$W888=$W743,$Q$2:$Q888=$Q743)))"),"")</f>
        <v/>
      </c>
      <c r="AC743" s="18" t="str">
        <f>IFERROR(__xludf.DUMMYFUNCTION("if($F743="""","""",1+AB743-count(filter($S743:$S888,$S743:$S888=$S743,$T743:$T888=$T743,$V743:$V888=$V743,$W743:$W888=$W743,$Q743:$Q888=$Q743)))"),"")</f>
        <v/>
      </c>
      <c r="AD743" s="18" t="str">
        <f>IFERROR(__xludf.DUMMYFUNCTION("if($F743="""","""",count(filter($S$2:$S888,$S$2:$S888=$S743,$T$2:$T888=$T743,$V$2:$V888=$V743,$W$2:$W888=$W743,$R$2:$R888=$R743)))"),"")</f>
        <v/>
      </c>
      <c r="AE743" s="18" t="str">
        <f>IFERROR(__xludf.DUMMYFUNCTION("if($F743="""","""",1+AD743-count(filter($S743:$S888,$S743:$S888=$S743,$T743:$T888=$T743,$V743:$V888=$V743,$W743:$W888=$W743,$R743:$R888=$R743)))"),"")</f>
        <v/>
      </c>
      <c r="AF743" s="18" t="str">
        <f t="shared" si="10"/>
        <v/>
      </c>
      <c r="AG743" s="18"/>
      <c r="AH743" s="18" t="str">
        <f t="shared" si="12"/>
        <v/>
      </c>
    </row>
    <row r="744">
      <c r="A744" s="29"/>
      <c r="B744" s="29"/>
      <c r="C744" s="29"/>
      <c r="D744" s="37"/>
      <c r="E744" s="29"/>
      <c r="F744" s="32"/>
      <c r="G744" s="32"/>
      <c r="H744" s="38"/>
      <c r="I744" s="32"/>
      <c r="J744" s="38"/>
      <c r="K744" s="32"/>
      <c r="L744" s="31"/>
      <c r="M744" s="38"/>
      <c r="N744" s="31"/>
      <c r="O744" s="18" t="str">
        <f t="shared" si="2"/>
        <v/>
      </c>
      <c r="P744" s="18" t="str">
        <f t="shared" si="3"/>
        <v/>
      </c>
      <c r="Q744" s="18" t="str">
        <f t="array" ref="Q744">if($F744="","",if($F744&lt;&gt;$F743,VLOOKUP($F744,{Index_Team!$A$2:$A$33,Index_Team!$D$2:$D$33},2,FALSE),Q743))</f>
        <v/>
      </c>
      <c r="R744" s="18" t="str">
        <f t="array" ref="R744">if($F744="","",if($F744&lt;&gt;$F743,VLOOKUP($F744,{Index_Team!$A$2:$A$33,Index_Team!$E$2:$E$33},2,FALSE),R743))</f>
        <v/>
      </c>
      <c r="S744" s="18" t="str">
        <f t="shared" ref="S744:T744" si="753">if($F744="","",if($F744&lt;&gt;$F743,0,V743))</f>
        <v/>
      </c>
      <c r="T744" s="18" t="str">
        <f t="shared" si="753"/>
        <v/>
      </c>
      <c r="U744" s="18" t="str">
        <f t="shared" si="5"/>
        <v/>
      </c>
      <c r="V744" s="18" t="str">
        <f t="shared" si="6"/>
        <v/>
      </c>
      <c r="W744" s="18" t="str">
        <f t="shared" si="7"/>
        <v/>
      </c>
      <c r="X744" s="18" t="str">
        <f t="shared" si="8"/>
        <v/>
      </c>
      <c r="Y744" s="18" t="str">
        <f t="shared" si="9"/>
        <v/>
      </c>
      <c r="Z744" s="18" t="str">
        <f>IFERROR(__xludf.DUMMYFUNCTION("if($F744="""","""",count(filter($S$2:$S888,$S$2:$S888=$S744,$T$2:$T888=$T744,$V$2:$V888=$V744,$W$2:$W888=$W744)))"),"")</f>
        <v/>
      </c>
      <c r="AA744" s="18" t="str">
        <f>IFERROR(__xludf.DUMMYFUNCTION("if($F744="""","""",1+Z744-count(filter($S744:$S888,$S744:$S888=$S744,$T744:$T888=$T744,$V744:$V888=$V744,$W744:$W888=$W744)))"),"")</f>
        <v/>
      </c>
      <c r="AB744" s="18" t="str">
        <f>IFERROR(__xludf.DUMMYFUNCTION("if($F744="""","""",count(filter($S$2:$S888,$S$2:$S888=$S744,$T$2:$T888=$T744,$V$2:$V888=$V744,$W$2:$W888=$W744,$Q$2:$Q888=$Q744)))"),"")</f>
        <v/>
      </c>
      <c r="AC744" s="18" t="str">
        <f>IFERROR(__xludf.DUMMYFUNCTION("if($F744="""","""",1+AB744-count(filter($S744:$S888,$S744:$S888=$S744,$T744:$T888=$T744,$V744:$V888=$V744,$W744:$W888=$W744,$Q744:$Q888=$Q744)))"),"")</f>
        <v/>
      </c>
      <c r="AD744" s="18" t="str">
        <f>IFERROR(__xludf.DUMMYFUNCTION("if($F744="""","""",count(filter($S$2:$S888,$S$2:$S888=$S744,$T$2:$T888=$T744,$V$2:$V888=$V744,$W$2:$W888=$W744,$R$2:$R888=$R744)))"),"")</f>
        <v/>
      </c>
      <c r="AE744" s="18" t="str">
        <f>IFERROR(__xludf.DUMMYFUNCTION("if($F744="""","""",1+AD744-count(filter($S744:$S888,$S744:$S888=$S744,$T744:$T888=$T744,$V744:$V888=$V744,$W744:$W888=$W744,$R744:$R888=$R744)))"),"")</f>
        <v/>
      </c>
      <c r="AF744" s="18" t="str">
        <f t="shared" si="10"/>
        <v/>
      </c>
      <c r="AG744" s="18"/>
      <c r="AH744" s="18" t="str">
        <f t="shared" si="12"/>
        <v/>
      </c>
    </row>
    <row r="745">
      <c r="A745" s="29"/>
      <c r="B745" s="29"/>
      <c r="C745" s="29"/>
      <c r="D745" s="37"/>
      <c r="E745" s="29"/>
      <c r="F745" s="32"/>
      <c r="G745" s="32"/>
      <c r="H745" s="38"/>
      <c r="I745" s="32"/>
      <c r="J745" s="38"/>
      <c r="K745" s="32"/>
      <c r="L745" s="31"/>
      <c r="M745" s="38"/>
      <c r="N745" s="31"/>
      <c r="O745" s="18" t="str">
        <f t="shared" si="2"/>
        <v/>
      </c>
      <c r="P745" s="18" t="str">
        <f t="shared" si="3"/>
        <v/>
      </c>
      <c r="Q745" s="18" t="str">
        <f t="array" ref="Q745">if($F745="","",if($F745&lt;&gt;$F744,VLOOKUP($F745,{Index_Team!$A$2:$A$33,Index_Team!$D$2:$D$33},2,FALSE),Q744))</f>
        <v/>
      </c>
      <c r="R745" s="18" t="str">
        <f t="array" ref="R745">if($F745="","",if($F745&lt;&gt;$F744,VLOOKUP($F745,{Index_Team!$A$2:$A$33,Index_Team!$E$2:$E$33},2,FALSE),R744))</f>
        <v/>
      </c>
      <c r="S745" s="18" t="str">
        <f t="shared" ref="S745:T745" si="754">if($F745="","",if($F745&lt;&gt;$F744,0,V744))</f>
        <v/>
      </c>
      <c r="T745" s="18" t="str">
        <f t="shared" si="754"/>
        <v/>
      </c>
      <c r="U745" s="18" t="str">
        <f t="shared" si="5"/>
        <v/>
      </c>
      <c r="V745" s="18" t="str">
        <f t="shared" si="6"/>
        <v/>
      </c>
      <c r="W745" s="18" t="str">
        <f t="shared" si="7"/>
        <v/>
      </c>
      <c r="X745" s="18" t="str">
        <f t="shared" si="8"/>
        <v/>
      </c>
      <c r="Y745" s="18" t="str">
        <f t="shared" si="9"/>
        <v/>
      </c>
      <c r="Z745" s="18" t="str">
        <f>IFERROR(__xludf.DUMMYFUNCTION("if($F745="""","""",count(filter($S$2:$S888,$S$2:$S888=$S745,$T$2:$T888=$T745,$V$2:$V888=$V745,$W$2:$W888=$W745)))"),"")</f>
        <v/>
      </c>
      <c r="AA745" s="18" t="str">
        <f>IFERROR(__xludf.DUMMYFUNCTION("if($F745="""","""",1+Z745-count(filter($S745:$S888,$S745:$S888=$S745,$T745:$T888=$T745,$V745:$V888=$V745,$W745:$W888=$W745)))"),"")</f>
        <v/>
      </c>
      <c r="AB745" s="18" t="str">
        <f>IFERROR(__xludf.DUMMYFUNCTION("if($F745="""","""",count(filter($S$2:$S888,$S$2:$S888=$S745,$T$2:$T888=$T745,$V$2:$V888=$V745,$W$2:$W888=$W745,$Q$2:$Q888=$Q745)))"),"")</f>
        <v/>
      </c>
      <c r="AC745" s="18" t="str">
        <f>IFERROR(__xludf.DUMMYFUNCTION("if($F745="""","""",1+AB745-count(filter($S745:$S888,$S745:$S888=$S745,$T745:$T888=$T745,$V745:$V888=$V745,$W745:$W888=$W745,$Q745:$Q888=$Q745)))"),"")</f>
        <v/>
      </c>
      <c r="AD745" s="18" t="str">
        <f>IFERROR(__xludf.DUMMYFUNCTION("if($F745="""","""",count(filter($S$2:$S888,$S$2:$S888=$S745,$T$2:$T888=$T745,$V$2:$V888=$V745,$W$2:$W888=$W745,$R$2:$R888=$R745)))"),"")</f>
        <v/>
      </c>
      <c r="AE745" s="18" t="str">
        <f>IFERROR(__xludf.DUMMYFUNCTION("if($F745="""","""",1+AD745-count(filter($S745:$S888,$S745:$S888=$S745,$T745:$T888=$T745,$V745:$V888=$V745,$W745:$W888=$W745,$R745:$R888=$R745)))"),"")</f>
        <v/>
      </c>
      <c r="AF745" s="18" t="str">
        <f t="shared" si="10"/>
        <v/>
      </c>
      <c r="AG745" s="18"/>
      <c r="AH745" s="18" t="str">
        <f t="shared" si="12"/>
        <v/>
      </c>
    </row>
    <row r="746">
      <c r="A746" s="29"/>
      <c r="B746" s="29"/>
      <c r="C746" s="29"/>
      <c r="D746" s="37"/>
      <c r="E746" s="29"/>
      <c r="F746" s="32"/>
      <c r="G746" s="32"/>
      <c r="H746" s="38"/>
      <c r="I746" s="32"/>
      <c r="J746" s="38"/>
      <c r="K746" s="32"/>
      <c r="L746" s="31"/>
      <c r="M746" s="38"/>
      <c r="N746" s="31"/>
      <c r="O746" s="18" t="str">
        <f t="shared" si="2"/>
        <v/>
      </c>
      <c r="P746" s="18" t="str">
        <f t="shared" si="3"/>
        <v/>
      </c>
      <c r="Q746" s="18" t="str">
        <f t="array" ref="Q746">if($F746="","",if($F746&lt;&gt;$F745,VLOOKUP($F746,{Index_Team!$A$2:$A$33,Index_Team!$D$2:$D$33},2,FALSE),Q745))</f>
        <v/>
      </c>
      <c r="R746" s="18" t="str">
        <f t="array" ref="R746">if($F746="","",if($F746&lt;&gt;$F745,VLOOKUP($F746,{Index_Team!$A$2:$A$33,Index_Team!$E$2:$E$33},2,FALSE),R745))</f>
        <v/>
      </c>
      <c r="S746" s="18" t="str">
        <f t="shared" ref="S746:T746" si="755">if($F746="","",if($F746&lt;&gt;$F745,0,V745))</f>
        <v/>
      </c>
      <c r="T746" s="18" t="str">
        <f t="shared" si="755"/>
        <v/>
      </c>
      <c r="U746" s="18" t="str">
        <f t="shared" si="5"/>
        <v/>
      </c>
      <c r="V746" s="18" t="str">
        <f t="shared" si="6"/>
        <v/>
      </c>
      <c r="W746" s="18" t="str">
        <f t="shared" si="7"/>
        <v/>
      </c>
      <c r="X746" s="18" t="str">
        <f t="shared" si="8"/>
        <v/>
      </c>
      <c r="Y746" s="18" t="str">
        <f t="shared" si="9"/>
        <v/>
      </c>
      <c r="Z746" s="18" t="str">
        <f>IFERROR(__xludf.DUMMYFUNCTION("if($F746="""","""",count(filter($S$2:$S888,$S$2:$S888=$S746,$T$2:$T888=$T746,$V$2:$V888=$V746,$W$2:$W888=$W746)))"),"")</f>
        <v/>
      </c>
      <c r="AA746" s="18" t="str">
        <f>IFERROR(__xludf.DUMMYFUNCTION("if($F746="""","""",1+Z746-count(filter($S746:$S888,$S746:$S888=$S746,$T746:$T888=$T746,$V746:$V888=$V746,$W746:$W888=$W746)))"),"")</f>
        <v/>
      </c>
      <c r="AB746" s="18" t="str">
        <f>IFERROR(__xludf.DUMMYFUNCTION("if($F746="""","""",count(filter($S$2:$S888,$S$2:$S888=$S746,$T$2:$T888=$T746,$V$2:$V888=$V746,$W$2:$W888=$W746,$Q$2:$Q888=$Q746)))"),"")</f>
        <v/>
      </c>
      <c r="AC746" s="18" t="str">
        <f>IFERROR(__xludf.DUMMYFUNCTION("if($F746="""","""",1+AB746-count(filter($S746:$S888,$S746:$S888=$S746,$T746:$T888=$T746,$V746:$V888=$V746,$W746:$W888=$W746,$Q746:$Q888=$Q746)))"),"")</f>
        <v/>
      </c>
      <c r="AD746" s="18" t="str">
        <f>IFERROR(__xludf.DUMMYFUNCTION("if($F746="""","""",count(filter($S$2:$S888,$S$2:$S888=$S746,$T$2:$T888=$T746,$V$2:$V888=$V746,$W$2:$W888=$W746,$R$2:$R888=$R746)))"),"")</f>
        <v/>
      </c>
      <c r="AE746" s="18" t="str">
        <f>IFERROR(__xludf.DUMMYFUNCTION("if($F746="""","""",1+AD746-count(filter($S746:$S888,$S746:$S888=$S746,$T746:$T888=$T746,$V746:$V888=$V746,$W746:$W888=$W746,$R746:$R888=$R746)))"),"")</f>
        <v/>
      </c>
      <c r="AF746" s="18" t="str">
        <f t="shared" si="10"/>
        <v/>
      </c>
      <c r="AG746" s="18"/>
      <c r="AH746" s="18" t="str">
        <f t="shared" si="12"/>
        <v/>
      </c>
    </row>
    <row r="747">
      <c r="A747" s="29"/>
      <c r="B747" s="29"/>
      <c r="C747" s="29"/>
      <c r="D747" s="37"/>
      <c r="E747" s="29"/>
      <c r="F747" s="32"/>
      <c r="G747" s="32"/>
      <c r="H747" s="38"/>
      <c r="I747" s="32"/>
      <c r="J747" s="38"/>
      <c r="K747" s="32"/>
      <c r="L747" s="31"/>
      <c r="M747" s="38"/>
      <c r="N747" s="31"/>
      <c r="O747" s="18" t="str">
        <f t="shared" si="2"/>
        <v/>
      </c>
      <c r="P747" s="18" t="str">
        <f t="shared" si="3"/>
        <v/>
      </c>
      <c r="Q747" s="18" t="str">
        <f t="array" ref="Q747">if($F747="","",if($F747&lt;&gt;$F746,VLOOKUP($F747,{Index_Team!$A$2:$A$33,Index_Team!$D$2:$D$33},2,FALSE),Q746))</f>
        <v/>
      </c>
      <c r="R747" s="18" t="str">
        <f t="array" ref="R747">if($F747="","",if($F747&lt;&gt;$F746,VLOOKUP($F747,{Index_Team!$A$2:$A$33,Index_Team!$E$2:$E$33},2,FALSE),R746))</f>
        <v/>
      </c>
      <c r="S747" s="18" t="str">
        <f t="shared" ref="S747:T747" si="756">if($F747="","",if($F747&lt;&gt;$F746,0,V746))</f>
        <v/>
      </c>
      <c r="T747" s="18" t="str">
        <f t="shared" si="756"/>
        <v/>
      </c>
      <c r="U747" s="18" t="str">
        <f t="shared" si="5"/>
        <v/>
      </c>
      <c r="V747" s="18" t="str">
        <f t="shared" si="6"/>
        <v/>
      </c>
      <c r="W747" s="18" t="str">
        <f t="shared" si="7"/>
        <v/>
      </c>
      <c r="X747" s="18" t="str">
        <f t="shared" si="8"/>
        <v/>
      </c>
      <c r="Y747" s="18" t="str">
        <f t="shared" si="9"/>
        <v/>
      </c>
      <c r="Z747" s="18" t="str">
        <f>IFERROR(__xludf.DUMMYFUNCTION("if($F747="""","""",count(filter($S$2:$S888,$S$2:$S888=$S747,$T$2:$T888=$T747,$V$2:$V888=$V747,$W$2:$W888=$W747)))"),"")</f>
        <v/>
      </c>
      <c r="AA747" s="18" t="str">
        <f>IFERROR(__xludf.DUMMYFUNCTION("if($F747="""","""",1+Z747-count(filter($S747:$S888,$S747:$S888=$S747,$T747:$T888=$T747,$V747:$V888=$V747,$W747:$W888=$W747)))"),"")</f>
        <v/>
      </c>
      <c r="AB747" s="18" t="str">
        <f>IFERROR(__xludf.DUMMYFUNCTION("if($F747="""","""",count(filter($S$2:$S888,$S$2:$S888=$S747,$T$2:$T888=$T747,$V$2:$V888=$V747,$W$2:$W888=$W747,$Q$2:$Q888=$Q747)))"),"")</f>
        <v/>
      </c>
      <c r="AC747" s="18" t="str">
        <f>IFERROR(__xludf.DUMMYFUNCTION("if($F747="""","""",1+AB747-count(filter($S747:$S888,$S747:$S888=$S747,$T747:$T888=$T747,$V747:$V888=$V747,$W747:$W888=$W747,$Q747:$Q888=$Q747)))"),"")</f>
        <v/>
      </c>
      <c r="AD747" s="18" t="str">
        <f>IFERROR(__xludf.DUMMYFUNCTION("if($F747="""","""",count(filter($S$2:$S888,$S$2:$S888=$S747,$T$2:$T888=$T747,$V$2:$V888=$V747,$W$2:$W888=$W747,$R$2:$R888=$R747)))"),"")</f>
        <v/>
      </c>
      <c r="AE747" s="18" t="str">
        <f>IFERROR(__xludf.DUMMYFUNCTION("if($F747="""","""",1+AD747-count(filter($S747:$S888,$S747:$S888=$S747,$T747:$T888=$T747,$V747:$V888=$V747,$W747:$W888=$W747,$R747:$R888=$R747)))"),"")</f>
        <v/>
      </c>
      <c r="AF747" s="18" t="str">
        <f t="shared" si="10"/>
        <v/>
      </c>
      <c r="AG747" s="18"/>
      <c r="AH747" s="18" t="str">
        <f t="shared" si="12"/>
        <v/>
      </c>
    </row>
    <row r="748">
      <c r="A748" s="29"/>
      <c r="B748" s="29"/>
      <c r="C748" s="29"/>
      <c r="D748" s="37"/>
      <c r="E748" s="29"/>
      <c r="F748" s="32"/>
      <c r="G748" s="32"/>
      <c r="H748" s="38"/>
      <c r="I748" s="32"/>
      <c r="J748" s="38"/>
      <c r="K748" s="32"/>
      <c r="L748" s="31"/>
      <c r="M748" s="38"/>
      <c r="N748" s="31"/>
      <c r="O748" s="18" t="str">
        <f t="shared" si="2"/>
        <v/>
      </c>
      <c r="P748" s="18" t="str">
        <f t="shared" si="3"/>
        <v/>
      </c>
      <c r="Q748" s="18" t="str">
        <f t="array" ref="Q748">if($F748="","",if($F748&lt;&gt;$F747,VLOOKUP($F748,{Index_Team!$A$2:$A$33,Index_Team!$D$2:$D$33},2,FALSE),Q747))</f>
        <v/>
      </c>
      <c r="R748" s="18" t="str">
        <f t="array" ref="R748">if($F748="","",if($F748&lt;&gt;$F747,VLOOKUP($F748,{Index_Team!$A$2:$A$33,Index_Team!$E$2:$E$33},2,FALSE),R747))</f>
        <v/>
      </c>
      <c r="S748" s="18" t="str">
        <f t="shared" ref="S748:T748" si="757">if($F748="","",if($F748&lt;&gt;$F747,0,V747))</f>
        <v/>
      </c>
      <c r="T748" s="18" t="str">
        <f t="shared" si="757"/>
        <v/>
      </c>
      <c r="U748" s="18" t="str">
        <f t="shared" si="5"/>
        <v/>
      </c>
      <c r="V748" s="18" t="str">
        <f t="shared" si="6"/>
        <v/>
      </c>
      <c r="W748" s="18" t="str">
        <f t="shared" si="7"/>
        <v/>
      </c>
      <c r="X748" s="18" t="str">
        <f t="shared" si="8"/>
        <v/>
      </c>
      <c r="Y748" s="18" t="str">
        <f t="shared" si="9"/>
        <v/>
      </c>
      <c r="Z748" s="18" t="str">
        <f>IFERROR(__xludf.DUMMYFUNCTION("if($F748="""","""",count(filter($S$2:$S888,$S$2:$S888=$S748,$T$2:$T888=$T748,$V$2:$V888=$V748,$W$2:$W888=$W748)))"),"")</f>
        <v/>
      </c>
      <c r="AA748" s="18" t="str">
        <f>IFERROR(__xludf.DUMMYFUNCTION("if($F748="""","""",1+Z748-count(filter($S748:$S888,$S748:$S888=$S748,$T748:$T888=$T748,$V748:$V888=$V748,$W748:$W888=$W748)))"),"")</f>
        <v/>
      </c>
      <c r="AB748" s="18" t="str">
        <f>IFERROR(__xludf.DUMMYFUNCTION("if($F748="""","""",count(filter($S$2:$S888,$S$2:$S888=$S748,$T$2:$T888=$T748,$V$2:$V888=$V748,$W$2:$W888=$W748,$Q$2:$Q888=$Q748)))"),"")</f>
        <v/>
      </c>
      <c r="AC748" s="18" t="str">
        <f>IFERROR(__xludf.DUMMYFUNCTION("if($F748="""","""",1+AB748-count(filter($S748:$S888,$S748:$S888=$S748,$T748:$T888=$T748,$V748:$V888=$V748,$W748:$W888=$W748,$Q748:$Q888=$Q748)))"),"")</f>
        <v/>
      </c>
      <c r="AD748" s="18" t="str">
        <f>IFERROR(__xludf.DUMMYFUNCTION("if($F748="""","""",count(filter($S$2:$S888,$S$2:$S888=$S748,$T$2:$T888=$T748,$V$2:$V888=$V748,$W$2:$W888=$W748,$R$2:$R888=$R748)))"),"")</f>
        <v/>
      </c>
      <c r="AE748" s="18" t="str">
        <f>IFERROR(__xludf.DUMMYFUNCTION("if($F748="""","""",1+AD748-count(filter($S748:$S888,$S748:$S888=$S748,$T748:$T888=$T748,$V748:$V888=$V748,$W748:$W888=$W748,$R748:$R888=$R748)))"),"")</f>
        <v/>
      </c>
      <c r="AF748" s="18" t="str">
        <f t="shared" si="10"/>
        <v/>
      </c>
      <c r="AG748" s="18"/>
      <c r="AH748" s="18" t="str">
        <f t="shared" si="12"/>
        <v/>
      </c>
    </row>
    <row r="749">
      <c r="A749" s="29"/>
      <c r="B749" s="29"/>
      <c r="C749" s="29"/>
      <c r="D749" s="37"/>
      <c r="E749" s="29"/>
      <c r="F749" s="32"/>
      <c r="G749" s="32"/>
      <c r="H749" s="38"/>
      <c r="I749" s="32"/>
      <c r="J749" s="38"/>
      <c r="K749" s="32"/>
      <c r="L749" s="31"/>
      <c r="M749" s="38"/>
      <c r="N749" s="31"/>
      <c r="O749" s="18" t="str">
        <f t="shared" si="2"/>
        <v/>
      </c>
      <c r="P749" s="18" t="str">
        <f t="shared" si="3"/>
        <v/>
      </c>
      <c r="Q749" s="18" t="str">
        <f t="array" ref="Q749">if($F749="","",if($F749&lt;&gt;$F748,VLOOKUP($F749,{Index_Team!$A$2:$A$33,Index_Team!$D$2:$D$33},2,FALSE),Q748))</f>
        <v/>
      </c>
      <c r="R749" s="18" t="str">
        <f t="array" ref="R749">if($F749="","",if($F749&lt;&gt;$F748,VLOOKUP($F749,{Index_Team!$A$2:$A$33,Index_Team!$E$2:$E$33},2,FALSE),R748))</f>
        <v/>
      </c>
      <c r="S749" s="18" t="str">
        <f t="shared" ref="S749:T749" si="758">if($F749="","",if($F749&lt;&gt;$F748,0,V748))</f>
        <v/>
      </c>
      <c r="T749" s="18" t="str">
        <f t="shared" si="758"/>
        <v/>
      </c>
      <c r="U749" s="18" t="str">
        <f t="shared" si="5"/>
        <v/>
      </c>
      <c r="V749" s="18" t="str">
        <f t="shared" si="6"/>
        <v/>
      </c>
      <c r="W749" s="18" t="str">
        <f t="shared" si="7"/>
        <v/>
      </c>
      <c r="X749" s="18" t="str">
        <f t="shared" si="8"/>
        <v/>
      </c>
      <c r="Y749" s="18" t="str">
        <f t="shared" si="9"/>
        <v/>
      </c>
      <c r="Z749" s="18" t="str">
        <f>IFERROR(__xludf.DUMMYFUNCTION("if($F749="""","""",count(filter($S$2:$S888,$S$2:$S888=$S749,$T$2:$T888=$T749,$V$2:$V888=$V749,$W$2:$W888=$W749)))"),"")</f>
        <v/>
      </c>
      <c r="AA749" s="18" t="str">
        <f>IFERROR(__xludf.DUMMYFUNCTION("if($F749="""","""",1+Z749-count(filter($S749:$S888,$S749:$S888=$S749,$T749:$T888=$T749,$V749:$V888=$V749,$W749:$W888=$W749)))"),"")</f>
        <v/>
      </c>
      <c r="AB749" s="18" t="str">
        <f>IFERROR(__xludf.DUMMYFUNCTION("if($F749="""","""",count(filter($S$2:$S888,$S$2:$S888=$S749,$T$2:$T888=$T749,$V$2:$V888=$V749,$W$2:$W888=$W749,$Q$2:$Q888=$Q749)))"),"")</f>
        <v/>
      </c>
      <c r="AC749" s="18" t="str">
        <f>IFERROR(__xludf.DUMMYFUNCTION("if($F749="""","""",1+AB749-count(filter($S749:$S888,$S749:$S888=$S749,$T749:$T888=$T749,$V749:$V888=$V749,$W749:$W888=$W749,$Q749:$Q888=$Q749)))"),"")</f>
        <v/>
      </c>
      <c r="AD749" s="18" t="str">
        <f>IFERROR(__xludf.DUMMYFUNCTION("if($F749="""","""",count(filter($S$2:$S888,$S$2:$S888=$S749,$T$2:$T888=$T749,$V$2:$V888=$V749,$W$2:$W888=$W749,$R$2:$R888=$R749)))"),"")</f>
        <v/>
      </c>
      <c r="AE749" s="18" t="str">
        <f>IFERROR(__xludf.DUMMYFUNCTION("if($F749="""","""",1+AD749-count(filter($S749:$S888,$S749:$S888=$S749,$T749:$T888=$T749,$V749:$V888=$V749,$W749:$W888=$W749,$R749:$R888=$R749)))"),"")</f>
        <v/>
      </c>
      <c r="AF749" s="18" t="str">
        <f t="shared" si="10"/>
        <v/>
      </c>
      <c r="AG749" s="18"/>
      <c r="AH749" s="18" t="str">
        <f t="shared" si="12"/>
        <v/>
      </c>
    </row>
    <row r="750">
      <c r="A750" s="29"/>
      <c r="B750" s="29"/>
      <c r="C750" s="29"/>
      <c r="D750" s="37"/>
      <c r="E750" s="29"/>
      <c r="F750" s="32"/>
      <c r="G750" s="32"/>
      <c r="H750" s="38"/>
      <c r="I750" s="32"/>
      <c r="J750" s="38"/>
      <c r="K750" s="32"/>
      <c r="L750" s="31"/>
      <c r="M750" s="38"/>
      <c r="N750" s="31"/>
      <c r="O750" s="18" t="str">
        <f t="shared" si="2"/>
        <v/>
      </c>
      <c r="P750" s="18" t="str">
        <f t="shared" si="3"/>
        <v/>
      </c>
      <c r="Q750" s="18" t="str">
        <f t="array" ref="Q750">if($F750="","",if($F750&lt;&gt;$F749,VLOOKUP($F750,{Index_Team!$A$2:$A$33,Index_Team!$D$2:$D$33},2,FALSE),Q749))</f>
        <v/>
      </c>
      <c r="R750" s="18" t="str">
        <f t="array" ref="R750">if($F750="","",if($F750&lt;&gt;$F749,VLOOKUP($F750,{Index_Team!$A$2:$A$33,Index_Team!$E$2:$E$33},2,FALSE),R749))</f>
        <v/>
      </c>
      <c r="S750" s="18" t="str">
        <f t="shared" ref="S750:T750" si="759">if($F750="","",if($F750&lt;&gt;$F749,0,V749))</f>
        <v/>
      </c>
      <c r="T750" s="18" t="str">
        <f t="shared" si="759"/>
        <v/>
      </c>
      <c r="U750" s="18" t="str">
        <f t="shared" si="5"/>
        <v/>
      </c>
      <c r="V750" s="18" t="str">
        <f t="shared" si="6"/>
        <v/>
      </c>
      <c r="W750" s="18" t="str">
        <f t="shared" si="7"/>
        <v/>
      </c>
      <c r="X750" s="18" t="str">
        <f t="shared" si="8"/>
        <v/>
      </c>
      <c r="Y750" s="18" t="str">
        <f t="shared" si="9"/>
        <v/>
      </c>
      <c r="Z750" s="18" t="str">
        <f>IFERROR(__xludf.DUMMYFUNCTION("if($F750="""","""",count(filter($S$2:$S888,$S$2:$S888=$S750,$T$2:$T888=$T750,$V$2:$V888=$V750,$W$2:$W888=$W750)))"),"")</f>
        <v/>
      </c>
      <c r="AA750" s="18" t="str">
        <f>IFERROR(__xludf.DUMMYFUNCTION("if($F750="""","""",1+Z750-count(filter($S750:$S888,$S750:$S888=$S750,$T750:$T888=$T750,$V750:$V888=$V750,$W750:$W888=$W750)))"),"")</f>
        <v/>
      </c>
      <c r="AB750" s="18" t="str">
        <f>IFERROR(__xludf.DUMMYFUNCTION("if($F750="""","""",count(filter($S$2:$S888,$S$2:$S888=$S750,$T$2:$T888=$T750,$V$2:$V888=$V750,$W$2:$W888=$W750,$Q$2:$Q888=$Q750)))"),"")</f>
        <v/>
      </c>
      <c r="AC750" s="18" t="str">
        <f>IFERROR(__xludf.DUMMYFUNCTION("if($F750="""","""",1+AB750-count(filter($S750:$S888,$S750:$S888=$S750,$T750:$T888=$T750,$V750:$V888=$V750,$W750:$W888=$W750,$Q750:$Q888=$Q750)))"),"")</f>
        <v/>
      </c>
      <c r="AD750" s="18" t="str">
        <f>IFERROR(__xludf.DUMMYFUNCTION("if($F750="""","""",count(filter($S$2:$S888,$S$2:$S888=$S750,$T$2:$T888=$T750,$V$2:$V888=$V750,$W$2:$W888=$W750,$R$2:$R888=$R750)))"),"")</f>
        <v/>
      </c>
      <c r="AE750" s="18" t="str">
        <f>IFERROR(__xludf.DUMMYFUNCTION("if($F750="""","""",1+AD750-count(filter($S750:$S888,$S750:$S888=$S750,$T750:$T888=$T750,$V750:$V888=$V750,$W750:$W888=$W750,$R750:$R888=$R750)))"),"")</f>
        <v/>
      </c>
      <c r="AF750" s="18" t="str">
        <f t="shared" si="10"/>
        <v/>
      </c>
      <c r="AG750" s="18"/>
      <c r="AH750" s="18" t="str">
        <f t="shared" si="12"/>
        <v/>
      </c>
    </row>
    <row r="751">
      <c r="A751" s="29"/>
      <c r="B751" s="29"/>
      <c r="C751" s="29"/>
      <c r="D751" s="37"/>
      <c r="E751" s="29"/>
      <c r="F751" s="32"/>
      <c r="G751" s="32"/>
      <c r="H751" s="38"/>
      <c r="I751" s="32"/>
      <c r="J751" s="38"/>
      <c r="K751" s="32"/>
      <c r="L751" s="31"/>
      <c r="M751" s="38"/>
      <c r="N751" s="31"/>
      <c r="O751" s="18" t="str">
        <f t="shared" si="2"/>
        <v/>
      </c>
      <c r="P751" s="18" t="str">
        <f t="shared" si="3"/>
        <v/>
      </c>
      <c r="Q751" s="18" t="str">
        <f t="array" ref="Q751">if($F751="","",if($F751&lt;&gt;$F750,VLOOKUP($F751,{Index_Team!$A$2:$A$33,Index_Team!$D$2:$D$33},2,FALSE),Q750))</f>
        <v/>
      </c>
      <c r="R751" s="18" t="str">
        <f t="array" ref="R751">if($F751="","",if($F751&lt;&gt;$F750,VLOOKUP($F751,{Index_Team!$A$2:$A$33,Index_Team!$E$2:$E$33},2,FALSE),R750))</f>
        <v/>
      </c>
      <c r="S751" s="18" t="str">
        <f t="shared" ref="S751:T751" si="760">if($F751="","",if($F751&lt;&gt;$F750,0,V750))</f>
        <v/>
      </c>
      <c r="T751" s="18" t="str">
        <f t="shared" si="760"/>
        <v/>
      </c>
      <c r="U751" s="18" t="str">
        <f t="shared" si="5"/>
        <v/>
      </c>
      <c r="V751" s="18" t="str">
        <f t="shared" si="6"/>
        <v/>
      </c>
      <c r="W751" s="18" t="str">
        <f t="shared" si="7"/>
        <v/>
      </c>
      <c r="X751" s="18" t="str">
        <f t="shared" si="8"/>
        <v/>
      </c>
      <c r="Y751" s="18" t="str">
        <f t="shared" si="9"/>
        <v/>
      </c>
      <c r="Z751" s="18" t="str">
        <f>IFERROR(__xludf.DUMMYFUNCTION("if($F751="""","""",count(filter($S$2:$S888,$S$2:$S888=$S751,$T$2:$T888=$T751,$V$2:$V888=$V751,$W$2:$W888=$W751)))"),"")</f>
        <v/>
      </c>
      <c r="AA751" s="18" t="str">
        <f>IFERROR(__xludf.DUMMYFUNCTION("if($F751="""","""",1+Z751-count(filter($S751:$S888,$S751:$S888=$S751,$T751:$T888=$T751,$V751:$V888=$V751,$W751:$W888=$W751)))"),"")</f>
        <v/>
      </c>
      <c r="AB751" s="18" t="str">
        <f>IFERROR(__xludf.DUMMYFUNCTION("if($F751="""","""",count(filter($S$2:$S888,$S$2:$S888=$S751,$T$2:$T888=$T751,$V$2:$V888=$V751,$W$2:$W888=$W751,$Q$2:$Q888=$Q751)))"),"")</f>
        <v/>
      </c>
      <c r="AC751" s="18" t="str">
        <f>IFERROR(__xludf.DUMMYFUNCTION("if($F751="""","""",1+AB751-count(filter($S751:$S888,$S751:$S888=$S751,$T751:$T888=$T751,$V751:$V888=$V751,$W751:$W888=$W751,$Q751:$Q888=$Q751)))"),"")</f>
        <v/>
      </c>
      <c r="AD751" s="18" t="str">
        <f>IFERROR(__xludf.DUMMYFUNCTION("if($F751="""","""",count(filter($S$2:$S888,$S$2:$S888=$S751,$T$2:$T888=$T751,$V$2:$V888=$V751,$W$2:$W888=$W751,$R$2:$R888=$R751)))"),"")</f>
        <v/>
      </c>
      <c r="AE751" s="18" t="str">
        <f>IFERROR(__xludf.DUMMYFUNCTION("if($F751="""","""",1+AD751-count(filter($S751:$S888,$S751:$S888=$S751,$T751:$T888=$T751,$V751:$V888=$V751,$W751:$W888=$W751,$R751:$R888=$R751)))"),"")</f>
        <v/>
      </c>
      <c r="AF751" s="18" t="str">
        <f t="shared" si="10"/>
        <v/>
      </c>
      <c r="AG751" s="18"/>
      <c r="AH751" s="18" t="str">
        <f t="shared" si="12"/>
        <v/>
      </c>
    </row>
    <row r="752">
      <c r="A752" s="29"/>
      <c r="B752" s="29"/>
      <c r="C752" s="29"/>
      <c r="D752" s="37"/>
      <c r="E752" s="29"/>
      <c r="F752" s="32"/>
      <c r="G752" s="32"/>
      <c r="H752" s="38"/>
      <c r="I752" s="32"/>
      <c r="J752" s="38"/>
      <c r="K752" s="32"/>
      <c r="L752" s="31"/>
      <c r="M752" s="38"/>
      <c r="N752" s="31"/>
      <c r="O752" s="18" t="str">
        <f t="shared" si="2"/>
        <v/>
      </c>
      <c r="P752" s="18" t="str">
        <f t="shared" si="3"/>
        <v/>
      </c>
      <c r="Q752" s="18" t="str">
        <f t="array" ref="Q752">if($F752="","",if($F752&lt;&gt;$F751,VLOOKUP($F752,{Index_Team!$A$2:$A$33,Index_Team!$D$2:$D$33},2,FALSE),Q751))</f>
        <v/>
      </c>
      <c r="R752" s="18" t="str">
        <f t="array" ref="R752">if($F752="","",if($F752&lt;&gt;$F751,VLOOKUP($F752,{Index_Team!$A$2:$A$33,Index_Team!$E$2:$E$33},2,FALSE),R751))</f>
        <v/>
      </c>
      <c r="S752" s="18" t="str">
        <f t="shared" ref="S752:T752" si="761">if($F752="","",if($F752&lt;&gt;$F751,0,V751))</f>
        <v/>
      </c>
      <c r="T752" s="18" t="str">
        <f t="shared" si="761"/>
        <v/>
      </c>
      <c r="U752" s="18" t="str">
        <f t="shared" si="5"/>
        <v/>
      </c>
      <c r="V752" s="18" t="str">
        <f t="shared" si="6"/>
        <v/>
      </c>
      <c r="W752" s="18" t="str">
        <f t="shared" si="7"/>
        <v/>
      </c>
      <c r="X752" s="18" t="str">
        <f t="shared" si="8"/>
        <v/>
      </c>
      <c r="Y752" s="18" t="str">
        <f t="shared" si="9"/>
        <v/>
      </c>
      <c r="Z752" s="18" t="str">
        <f>IFERROR(__xludf.DUMMYFUNCTION("if($F752="""","""",count(filter($S$2:$S888,$S$2:$S888=$S752,$T$2:$T888=$T752,$V$2:$V888=$V752,$W$2:$W888=$W752)))"),"")</f>
        <v/>
      </c>
      <c r="AA752" s="18" t="str">
        <f>IFERROR(__xludf.DUMMYFUNCTION("if($F752="""","""",1+Z752-count(filter($S752:$S888,$S752:$S888=$S752,$T752:$T888=$T752,$V752:$V888=$V752,$W752:$W888=$W752)))"),"")</f>
        <v/>
      </c>
      <c r="AB752" s="18" t="str">
        <f>IFERROR(__xludf.DUMMYFUNCTION("if($F752="""","""",count(filter($S$2:$S888,$S$2:$S888=$S752,$T$2:$T888=$T752,$V$2:$V888=$V752,$W$2:$W888=$W752,$Q$2:$Q888=$Q752)))"),"")</f>
        <v/>
      </c>
      <c r="AC752" s="18" t="str">
        <f>IFERROR(__xludf.DUMMYFUNCTION("if($F752="""","""",1+AB752-count(filter($S752:$S888,$S752:$S888=$S752,$T752:$T888=$T752,$V752:$V888=$V752,$W752:$W888=$W752,$Q752:$Q888=$Q752)))"),"")</f>
        <v/>
      </c>
      <c r="AD752" s="18" t="str">
        <f>IFERROR(__xludf.DUMMYFUNCTION("if($F752="""","""",count(filter($S$2:$S888,$S$2:$S888=$S752,$T$2:$T888=$T752,$V$2:$V888=$V752,$W$2:$W888=$W752,$R$2:$R888=$R752)))"),"")</f>
        <v/>
      </c>
      <c r="AE752" s="18" t="str">
        <f>IFERROR(__xludf.DUMMYFUNCTION("if($F752="""","""",1+AD752-count(filter($S752:$S888,$S752:$S888=$S752,$T752:$T888=$T752,$V752:$V888=$V752,$W752:$W888=$W752,$R752:$R888=$R752)))"),"")</f>
        <v/>
      </c>
      <c r="AF752" s="18" t="str">
        <f t="shared" si="10"/>
        <v/>
      </c>
      <c r="AG752" s="18"/>
      <c r="AH752" s="18" t="str">
        <f t="shared" si="12"/>
        <v/>
      </c>
    </row>
    <row r="753">
      <c r="A753" s="29"/>
      <c r="B753" s="29"/>
      <c r="C753" s="29"/>
      <c r="D753" s="37"/>
      <c r="E753" s="29"/>
      <c r="F753" s="32"/>
      <c r="G753" s="32"/>
      <c r="H753" s="38"/>
      <c r="I753" s="32"/>
      <c r="J753" s="38"/>
      <c r="K753" s="32"/>
      <c r="L753" s="31"/>
      <c r="M753" s="38"/>
      <c r="N753" s="31"/>
      <c r="O753" s="18" t="str">
        <f t="shared" si="2"/>
        <v/>
      </c>
      <c r="P753" s="18" t="str">
        <f t="shared" si="3"/>
        <v/>
      </c>
      <c r="Q753" s="18" t="str">
        <f t="array" ref="Q753">if($F753="","",if($F753&lt;&gt;$F752,VLOOKUP($F753,{Index_Team!$A$2:$A$33,Index_Team!$D$2:$D$33},2,FALSE),Q752))</f>
        <v/>
      </c>
      <c r="R753" s="18" t="str">
        <f t="array" ref="R753">if($F753="","",if($F753&lt;&gt;$F752,VLOOKUP($F753,{Index_Team!$A$2:$A$33,Index_Team!$E$2:$E$33},2,FALSE),R752))</f>
        <v/>
      </c>
      <c r="S753" s="18" t="str">
        <f t="shared" ref="S753:T753" si="762">if($F753="","",if($F753&lt;&gt;$F752,0,V752))</f>
        <v/>
      </c>
      <c r="T753" s="18" t="str">
        <f t="shared" si="762"/>
        <v/>
      </c>
      <c r="U753" s="18" t="str">
        <f t="shared" si="5"/>
        <v/>
      </c>
      <c r="V753" s="18" t="str">
        <f t="shared" si="6"/>
        <v/>
      </c>
      <c r="W753" s="18" t="str">
        <f t="shared" si="7"/>
        <v/>
      </c>
      <c r="X753" s="18" t="str">
        <f t="shared" si="8"/>
        <v/>
      </c>
      <c r="Y753" s="18" t="str">
        <f t="shared" si="9"/>
        <v/>
      </c>
      <c r="Z753" s="18" t="str">
        <f>IFERROR(__xludf.DUMMYFUNCTION("if($F753="""","""",count(filter($S$2:$S888,$S$2:$S888=$S753,$T$2:$T888=$T753,$V$2:$V888=$V753,$W$2:$W888=$W753)))"),"")</f>
        <v/>
      </c>
      <c r="AA753" s="18" t="str">
        <f>IFERROR(__xludf.DUMMYFUNCTION("if($F753="""","""",1+Z753-count(filter($S753:$S888,$S753:$S888=$S753,$T753:$T888=$T753,$V753:$V888=$V753,$W753:$W888=$W753)))"),"")</f>
        <v/>
      </c>
      <c r="AB753" s="18" t="str">
        <f>IFERROR(__xludf.DUMMYFUNCTION("if($F753="""","""",count(filter($S$2:$S888,$S$2:$S888=$S753,$T$2:$T888=$T753,$V$2:$V888=$V753,$W$2:$W888=$W753,$Q$2:$Q888=$Q753)))"),"")</f>
        <v/>
      </c>
      <c r="AC753" s="18" t="str">
        <f>IFERROR(__xludf.DUMMYFUNCTION("if($F753="""","""",1+AB753-count(filter($S753:$S888,$S753:$S888=$S753,$T753:$T888=$T753,$V753:$V888=$V753,$W753:$W888=$W753,$Q753:$Q888=$Q753)))"),"")</f>
        <v/>
      </c>
      <c r="AD753" s="18" t="str">
        <f>IFERROR(__xludf.DUMMYFUNCTION("if($F753="""","""",count(filter($S$2:$S888,$S$2:$S888=$S753,$T$2:$T888=$T753,$V$2:$V888=$V753,$W$2:$W888=$W753,$R$2:$R888=$R753)))"),"")</f>
        <v/>
      </c>
      <c r="AE753" s="18" t="str">
        <f>IFERROR(__xludf.DUMMYFUNCTION("if($F753="""","""",1+AD753-count(filter($S753:$S888,$S753:$S888=$S753,$T753:$T888=$T753,$V753:$V888=$V753,$W753:$W888=$W753,$R753:$R888=$R753)))"),"")</f>
        <v/>
      </c>
      <c r="AF753" s="18" t="str">
        <f t="shared" si="10"/>
        <v/>
      </c>
      <c r="AG753" s="18"/>
      <c r="AH753" s="18" t="str">
        <f t="shared" si="12"/>
        <v/>
      </c>
    </row>
    <row r="754">
      <c r="A754" s="29"/>
      <c r="B754" s="29"/>
      <c r="C754" s="29"/>
      <c r="D754" s="37"/>
      <c r="E754" s="29"/>
      <c r="F754" s="32"/>
      <c r="G754" s="32"/>
      <c r="H754" s="38"/>
      <c r="I754" s="32"/>
      <c r="J754" s="38"/>
      <c r="K754" s="32"/>
      <c r="L754" s="31"/>
      <c r="M754" s="38"/>
      <c r="N754" s="31"/>
      <c r="O754" s="18" t="str">
        <f t="shared" si="2"/>
        <v/>
      </c>
      <c r="P754" s="18" t="str">
        <f t="shared" si="3"/>
        <v/>
      </c>
      <c r="Q754" s="18" t="str">
        <f t="array" ref="Q754">if($F754="","",if($F754&lt;&gt;$F753,VLOOKUP($F754,{Index_Team!$A$2:$A$33,Index_Team!$D$2:$D$33},2,FALSE),Q753))</f>
        <v/>
      </c>
      <c r="R754" s="18" t="str">
        <f t="array" ref="R754">if($F754="","",if($F754&lt;&gt;$F753,VLOOKUP($F754,{Index_Team!$A$2:$A$33,Index_Team!$E$2:$E$33},2,FALSE),R753))</f>
        <v/>
      </c>
      <c r="S754" s="18" t="str">
        <f t="shared" ref="S754:T754" si="763">if($F754="","",if($F754&lt;&gt;$F753,0,V753))</f>
        <v/>
      </c>
      <c r="T754" s="18" t="str">
        <f t="shared" si="763"/>
        <v/>
      </c>
      <c r="U754" s="18" t="str">
        <f t="shared" si="5"/>
        <v/>
      </c>
      <c r="V754" s="18" t="str">
        <f t="shared" si="6"/>
        <v/>
      </c>
      <c r="W754" s="18" t="str">
        <f t="shared" si="7"/>
        <v/>
      </c>
      <c r="X754" s="18" t="str">
        <f t="shared" si="8"/>
        <v/>
      </c>
      <c r="Y754" s="18" t="str">
        <f t="shared" si="9"/>
        <v/>
      </c>
      <c r="Z754" s="18" t="str">
        <f>IFERROR(__xludf.DUMMYFUNCTION("if($F754="""","""",count(filter($S$2:$S888,$S$2:$S888=$S754,$T$2:$T888=$T754,$V$2:$V888=$V754,$W$2:$W888=$W754)))"),"")</f>
        <v/>
      </c>
      <c r="AA754" s="18" t="str">
        <f>IFERROR(__xludf.DUMMYFUNCTION("if($F754="""","""",1+Z754-count(filter($S754:$S888,$S754:$S888=$S754,$T754:$T888=$T754,$V754:$V888=$V754,$W754:$W888=$W754)))"),"")</f>
        <v/>
      </c>
      <c r="AB754" s="18" t="str">
        <f>IFERROR(__xludf.DUMMYFUNCTION("if($F754="""","""",count(filter($S$2:$S888,$S$2:$S888=$S754,$T$2:$T888=$T754,$V$2:$V888=$V754,$W$2:$W888=$W754,$Q$2:$Q888=$Q754)))"),"")</f>
        <v/>
      </c>
      <c r="AC754" s="18" t="str">
        <f>IFERROR(__xludf.DUMMYFUNCTION("if($F754="""","""",1+AB754-count(filter($S754:$S888,$S754:$S888=$S754,$T754:$T888=$T754,$V754:$V888=$V754,$W754:$W888=$W754,$Q754:$Q888=$Q754)))"),"")</f>
        <v/>
      </c>
      <c r="AD754" s="18" t="str">
        <f>IFERROR(__xludf.DUMMYFUNCTION("if($F754="""","""",count(filter($S$2:$S888,$S$2:$S888=$S754,$T$2:$T888=$T754,$V$2:$V888=$V754,$W$2:$W888=$W754,$R$2:$R888=$R754)))"),"")</f>
        <v/>
      </c>
      <c r="AE754" s="18" t="str">
        <f>IFERROR(__xludf.DUMMYFUNCTION("if($F754="""","""",1+AD754-count(filter($S754:$S888,$S754:$S888=$S754,$T754:$T888=$T754,$V754:$V888=$V754,$W754:$W888=$W754,$R754:$R888=$R754)))"),"")</f>
        <v/>
      </c>
      <c r="AF754" s="18" t="str">
        <f t="shared" si="10"/>
        <v/>
      </c>
      <c r="AG754" s="18"/>
      <c r="AH754" s="18" t="str">
        <f t="shared" si="12"/>
        <v/>
      </c>
    </row>
    <row r="755">
      <c r="A755" s="29"/>
      <c r="B755" s="29"/>
      <c r="C755" s="29"/>
      <c r="D755" s="37"/>
      <c r="E755" s="29"/>
      <c r="F755" s="32"/>
      <c r="G755" s="32"/>
      <c r="H755" s="38"/>
      <c r="I755" s="32"/>
      <c r="J755" s="38"/>
      <c r="K755" s="32"/>
      <c r="L755" s="31"/>
      <c r="M755" s="38"/>
      <c r="N755" s="31"/>
      <c r="O755" s="18" t="str">
        <f t="shared" si="2"/>
        <v/>
      </c>
      <c r="P755" s="18" t="str">
        <f t="shared" si="3"/>
        <v/>
      </c>
      <c r="Q755" s="18" t="str">
        <f t="array" ref="Q755">if($F755="","",if($F755&lt;&gt;$F754,VLOOKUP($F755,{Index_Team!$A$2:$A$33,Index_Team!$D$2:$D$33},2,FALSE),Q754))</f>
        <v/>
      </c>
      <c r="R755" s="18" t="str">
        <f t="array" ref="R755">if($F755="","",if($F755&lt;&gt;$F754,VLOOKUP($F755,{Index_Team!$A$2:$A$33,Index_Team!$E$2:$E$33},2,FALSE),R754))</f>
        <v/>
      </c>
      <c r="S755" s="18" t="str">
        <f t="shared" ref="S755:T755" si="764">if($F755="","",if($F755&lt;&gt;$F754,0,V754))</f>
        <v/>
      </c>
      <c r="T755" s="18" t="str">
        <f t="shared" si="764"/>
        <v/>
      </c>
      <c r="U755" s="18" t="str">
        <f t="shared" si="5"/>
        <v/>
      </c>
      <c r="V755" s="18" t="str">
        <f t="shared" si="6"/>
        <v/>
      </c>
      <c r="W755" s="18" t="str">
        <f t="shared" si="7"/>
        <v/>
      </c>
      <c r="X755" s="18" t="str">
        <f t="shared" si="8"/>
        <v/>
      </c>
      <c r="Y755" s="18" t="str">
        <f t="shared" si="9"/>
        <v/>
      </c>
      <c r="Z755" s="18" t="str">
        <f>IFERROR(__xludf.DUMMYFUNCTION("if($F755="""","""",count(filter($S$2:$S888,$S$2:$S888=$S755,$T$2:$T888=$T755,$V$2:$V888=$V755,$W$2:$W888=$W755)))"),"")</f>
        <v/>
      </c>
      <c r="AA755" s="18" t="str">
        <f>IFERROR(__xludf.DUMMYFUNCTION("if($F755="""","""",1+Z755-count(filter($S755:$S888,$S755:$S888=$S755,$T755:$T888=$T755,$V755:$V888=$V755,$W755:$W888=$W755)))"),"")</f>
        <v/>
      </c>
      <c r="AB755" s="18" t="str">
        <f>IFERROR(__xludf.DUMMYFUNCTION("if($F755="""","""",count(filter($S$2:$S888,$S$2:$S888=$S755,$T$2:$T888=$T755,$V$2:$V888=$V755,$W$2:$W888=$W755,$Q$2:$Q888=$Q755)))"),"")</f>
        <v/>
      </c>
      <c r="AC755" s="18" t="str">
        <f>IFERROR(__xludf.DUMMYFUNCTION("if($F755="""","""",1+AB755-count(filter($S755:$S888,$S755:$S888=$S755,$T755:$T888=$T755,$V755:$V888=$V755,$W755:$W888=$W755,$Q755:$Q888=$Q755)))"),"")</f>
        <v/>
      </c>
      <c r="AD755" s="18" t="str">
        <f>IFERROR(__xludf.DUMMYFUNCTION("if($F755="""","""",count(filter($S$2:$S888,$S$2:$S888=$S755,$T$2:$T888=$T755,$V$2:$V888=$V755,$W$2:$W888=$W755,$R$2:$R888=$R755)))"),"")</f>
        <v/>
      </c>
      <c r="AE755" s="18" t="str">
        <f>IFERROR(__xludf.DUMMYFUNCTION("if($F755="""","""",1+AD755-count(filter($S755:$S888,$S755:$S888=$S755,$T755:$T888=$T755,$V755:$V888=$V755,$W755:$W888=$W755,$R755:$R888=$R755)))"),"")</f>
        <v/>
      </c>
      <c r="AF755" s="18" t="str">
        <f t="shared" si="10"/>
        <v/>
      </c>
      <c r="AG755" s="18"/>
      <c r="AH755" s="18" t="str">
        <f t="shared" si="12"/>
        <v/>
      </c>
    </row>
    <row r="756">
      <c r="A756" s="29"/>
      <c r="B756" s="29"/>
      <c r="C756" s="29"/>
      <c r="D756" s="37"/>
      <c r="E756" s="29"/>
      <c r="F756" s="32"/>
      <c r="G756" s="32"/>
      <c r="H756" s="38"/>
      <c r="I756" s="32"/>
      <c r="J756" s="38"/>
      <c r="K756" s="32"/>
      <c r="L756" s="31"/>
      <c r="M756" s="38"/>
      <c r="N756" s="31"/>
      <c r="O756" s="18" t="str">
        <f t="shared" si="2"/>
        <v/>
      </c>
      <c r="P756" s="18" t="str">
        <f t="shared" si="3"/>
        <v/>
      </c>
      <c r="Q756" s="18" t="str">
        <f t="array" ref="Q756">if($F756="","",if($F756&lt;&gt;$F755,VLOOKUP($F756,{Index_Team!$A$2:$A$33,Index_Team!$D$2:$D$33},2,FALSE),Q755))</f>
        <v/>
      </c>
      <c r="R756" s="18" t="str">
        <f t="array" ref="R756">if($F756="","",if($F756&lt;&gt;$F755,VLOOKUP($F756,{Index_Team!$A$2:$A$33,Index_Team!$E$2:$E$33},2,FALSE),R755))</f>
        <v/>
      </c>
      <c r="S756" s="18" t="str">
        <f t="shared" ref="S756:T756" si="765">if($F756="","",if($F756&lt;&gt;$F755,0,V755))</f>
        <v/>
      </c>
      <c r="T756" s="18" t="str">
        <f t="shared" si="765"/>
        <v/>
      </c>
      <c r="U756" s="18" t="str">
        <f t="shared" si="5"/>
        <v/>
      </c>
      <c r="V756" s="18" t="str">
        <f t="shared" si="6"/>
        <v/>
      </c>
      <c r="W756" s="18" t="str">
        <f t="shared" si="7"/>
        <v/>
      </c>
      <c r="X756" s="18" t="str">
        <f t="shared" si="8"/>
        <v/>
      </c>
      <c r="Y756" s="18" t="str">
        <f t="shared" si="9"/>
        <v/>
      </c>
      <c r="Z756" s="18" t="str">
        <f>IFERROR(__xludf.DUMMYFUNCTION("if($F756="""","""",count(filter($S$2:$S888,$S$2:$S888=$S756,$T$2:$T888=$T756,$V$2:$V888=$V756,$W$2:$W888=$W756)))"),"")</f>
        <v/>
      </c>
      <c r="AA756" s="18" t="str">
        <f>IFERROR(__xludf.DUMMYFUNCTION("if($F756="""","""",1+Z756-count(filter($S756:$S888,$S756:$S888=$S756,$T756:$T888=$T756,$V756:$V888=$V756,$W756:$W888=$W756)))"),"")</f>
        <v/>
      </c>
      <c r="AB756" s="18" t="str">
        <f>IFERROR(__xludf.DUMMYFUNCTION("if($F756="""","""",count(filter($S$2:$S888,$S$2:$S888=$S756,$T$2:$T888=$T756,$V$2:$V888=$V756,$W$2:$W888=$W756,$Q$2:$Q888=$Q756)))"),"")</f>
        <v/>
      </c>
      <c r="AC756" s="18" t="str">
        <f>IFERROR(__xludf.DUMMYFUNCTION("if($F756="""","""",1+AB756-count(filter($S756:$S888,$S756:$S888=$S756,$T756:$T888=$T756,$V756:$V888=$V756,$W756:$W888=$W756,$Q756:$Q888=$Q756)))"),"")</f>
        <v/>
      </c>
      <c r="AD756" s="18" t="str">
        <f>IFERROR(__xludf.DUMMYFUNCTION("if($F756="""","""",count(filter($S$2:$S888,$S$2:$S888=$S756,$T$2:$T888=$T756,$V$2:$V888=$V756,$W$2:$W888=$W756,$R$2:$R888=$R756)))"),"")</f>
        <v/>
      </c>
      <c r="AE756" s="18" t="str">
        <f>IFERROR(__xludf.DUMMYFUNCTION("if($F756="""","""",1+AD756-count(filter($S756:$S888,$S756:$S888=$S756,$T756:$T888=$T756,$V756:$V888=$V756,$W756:$W888=$W756,$R756:$R888=$R756)))"),"")</f>
        <v/>
      </c>
      <c r="AF756" s="18" t="str">
        <f t="shared" si="10"/>
        <v/>
      </c>
      <c r="AG756" s="18"/>
      <c r="AH756" s="18" t="str">
        <f t="shared" si="12"/>
        <v/>
      </c>
    </row>
    <row r="757">
      <c r="A757" s="29"/>
      <c r="B757" s="29"/>
      <c r="C757" s="29"/>
      <c r="D757" s="37"/>
      <c r="E757" s="29"/>
      <c r="F757" s="32"/>
      <c r="G757" s="32"/>
      <c r="H757" s="38"/>
      <c r="I757" s="32"/>
      <c r="J757" s="38"/>
      <c r="K757" s="32"/>
      <c r="L757" s="31"/>
      <c r="M757" s="38"/>
      <c r="N757" s="31"/>
      <c r="O757" s="18" t="str">
        <f t="shared" si="2"/>
        <v/>
      </c>
      <c r="P757" s="18" t="str">
        <f t="shared" si="3"/>
        <v/>
      </c>
      <c r="Q757" s="18" t="str">
        <f t="array" ref="Q757">if($F757="","",if($F757&lt;&gt;$F756,VLOOKUP($F757,{Index_Team!$A$2:$A$33,Index_Team!$D$2:$D$33},2,FALSE),Q756))</f>
        <v/>
      </c>
      <c r="R757" s="18" t="str">
        <f t="array" ref="R757">if($F757="","",if($F757&lt;&gt;$F756,VLOOKUP($F757,{Index_Team!$A$2:$A$33,Index_Team!$E$2:$E$33},2,FALSE),R756))</f>
        <v/>
      </c>
      <c r="S757" s="18" t="str">
        <f t="shared" ref="S757:T757" si="766">if($F757="","",if($F757&lt;&gt;$F756,0,V756))</f>
        <v/>
      </c>
      <c r="T757" s="18" t="str">
        <f t="shared" si="766"/>
        <v/>
      </c>
      <c r="U757" s="18" t="str">
        <f t="shared" si="5"/>
        <v/>
      </c>
      <c r="V757" s="18" t="str">
        <f t="shared" si="6"/>
        <v/>
      </c>
      <c r="W757" s="18" t="str">
        <f t="shared" si="7"/>
        <v/>
      </c>
      <c r="X757" s="18" t="str">
        <f t="shared" si="8"/>
        <v/>
      </c>
      <c r="Y757" s="18" t="str">
        <f t="shared" si="9"/>
        <v/>
      </c>
      <c r="Z757" s="18" t="str">
        <f>IFERROR(__xludf.DUMMYFUNCTION("if($F757="""","""",count(filter($S$2:$S888,$S$2:$S888=$S757,$T$2:$T888=$T757,$V$2:$V888=$V757,$W$2:$W888=$W757)))"),"")</f>
        <v/>
      </c>
      <c r="AA757" s="18" t="str">
        <f>IFERROR(__xludf.DUMMYFUNCTION("if($F757="""","""",1+Z757-count(filter($S757:$S888,$S757:$S888=$S757,$T757:$T888=$T757,$V757:$V888=$V757,$W757:$W888=$W757)))"),"")</f>
        <v/>
      </c>
      <c r="AB757" s="18" t="str">
        <f>IFERROR(__xludf.DUMMYFUNCTION("if($F757="""","""",count(filter($S$2:$S888,$S$2:$S888=$S757,$T$2:$T888=$T757,$V$2:$V888=$V757,$W$2:$W888=$W757,$Q$2:$Q888=$Q757)))"),"")</f>
        <v/>
      </c>
      <c r="AC757" s="18" t="str">
        <f>IFERROR(__xludf.DUMMYFUNCTION("if($F757="""","""",1+AB757-count(filter($S757:$S888,$S757:$S888=$S757,$T757:$T888=$T757,$V757:$V888=$V757,$W757:$W888=$W757,$Q757:$Q888=$Q757)))"),"")</f>
        <v/>
      </c>
      <c r="AD757" s="18" t="str">
        <f>IFERROR(__xludf.DUMMYFUNCTION("if($F757="""","""",count(filter($S$2:$S888,$S$2:$S888=$S757,$T$2:$T888=$T757,$V$2:$V888=$V757,$W$2:$W888=$W757,$R$2:$R888=$R757)))"),"")</f>
        <v/>
      </c>
      <c r="AE757" s="18" t="str">
        <f>IFERROR(__xludf.DUMMYFUNCTION("if($F757="""","""",1+AD757-count(filter($S757:$S888,$S757:$S888=$S757,$T757:$T888=$T757,$V757:$V888=$V757,$W757:$W888=$W757,$R757:$R888=$R757)))"),"")</f>
        <v/>
      </c>
      <c r="AF757" s="18" t="str">
        <f t="shared" si="10"/>
        <v/>
      </c>
      <c r="AG757" s="18"/>
      <c r="AH757" s="18" t="str">
        <f t="shared" si="12"/>
        <v/>
      </c>
    </row>
    <row r="758">
      <c r="A758" s="29"/>
      <c r="B758" s="29"/>
      <c r="C758" s="29"/>
      <c r="D758" s="37"/>
      <c r="E758" s="29"/>
      <c r="F758" s="32"/>
      <c r="G758" s="32"/>
      <c r="H758" s="38"/>
      <c r="I758" s="32"/>
      <c r="J758" s="38"/>
      <c r="K758" s="32"/>
      <c r="L758" s="31"/>
      <c r="M758" s="38"/>
      <c r="N758" s="31"/>
      <c r="O758" s="18" t="str">
        <f t="shared" si="2"/>
        <v/>
      </c>
      <c r="P758" s="18" t="str">
        <f t="shared" si="3"/>
        <v/>
      </c>
      <c r="Q758" s="18" t="str">
        <f t="array" ref="Q758">if($F758="","",if($F758&lt;&gt;$F757,VLOOKUP($F758,{Index_Team!$A$2:$A$33,Index_Team!$D$2:$D$33},2,FALSE),Q757))</f>
        <v/>
      </c>
      <c r="R758" s="18" t="str">
        <f t="array" ref="R758">if($F758="","",if($F758&lt;&gt;$F757,VLOOKUP($F758,{Index_Team!$A$2:$A$33,Index_Team!$E$2:$E$33},2,FALSE),R757))</f>
        <v/>
      </c>
      <c r="S758" s="18" t="str">
        <f t="shared" ref="S758:T758" si="767">if($F758="","",if($F758&lt;&gt;$F757,0,V757))</f>
        <v/>
      </c>
      <c r="T758" s="18" t="str">
        <f t="shared" si="767"/>
        <v/>
      </c>
      <c r="U758" s="18" t="str">
        <f t="shared" si="5"/>
        <v/>
      </c>
      <c r="V758" s="18" t="str">
        <f t="shared" si="6"/>
        <v/>
      </c>
      <c r="W758" s="18" t="str">
        <f t="shared" si="7"/>
        <v/>
      </c>
      <c r="X758" s="18" t="str">
        <f t="shared" si="8"/>
        <v/>
      </c>
      <c r="Y758" s="18" t="str">
        <f t="shared" si="9"/>
        <v/>
      </c>
      <c r="Z758" s="18" t="str">
        <f>IFERROR(__xludf.DUMMYFUNCTION("if($F758="""","""",count(filter($S$2:$S888,$S$2:$S888=$S758,$T$2:$T888=$T758,$V$2:$V888=$V758,$W$2:$W888=$W758)))"),"")</f>
        <v/>
      </c>
      <c r="AA758" s="18" t="str">
        <f>IFERROR(__xludf.DUMMYFUNCTION("if($F758="""","""",1+Z758-count(filter($S758:$S888,$S758:$S888=$S758,$T758:$T888=$T758,$V758:$V888=$V758,$W758:$W888=$W758)))"),"")</f>
        <v/>
      </c>
      <c r="AB758" s="18" t="str">
        <f>IFERROR(__xludf.DUMMYFUNCTION("if($F758="""","""",count(filter($S$2:$S888,$S$2:$S888=$S758,$T$2:$T888=$T758,$V$2:$V888=$V758,$W$2:$W888=$W758,$Q$2:$Q888=$Q758)))"),"")</f>
        <v/>
      </c>
      <c r="AC758" s="18" t="str">
        <f>IFERROR(__xludf.DUMMYFUNCTION("if($F758="""","""",1+AB758-count(filter($S758:$S888,$S758:$S888=$S758,$T758:$T888=$T758,$V758:$V888=$V758,$W758:$W888=$W758,$Q758:$Q888=$Q758)))"),"")</f>
        <v/>
      </c>
      <c r="AD758" s="18" t="str">
        <f>IFERROR(__xludf.DUMMYFUNCTION("if($F758="""","""",count(filter($S$2:$S888,$S$2:$S888=$S758,$T$2:$T888=$T758,$V$2:$V888=$V758,$W$2:$W888=$W758,$R$2:$R888=$R758)))"),"")</f>
        <v/>
      </c>
      <c r="AE758" s="18" t="str">
        <f>IFERROR(__xludf.DUMMYFUNCTION("if($F758="""","""",1+AD758-count(filter($S758:$S888,$S758:$S888=$S758,$T758:$T888=$T758,$V758:$V888=$V758,$W758:$W888=$W758,$R758:$R888=$R758)))"),"")</f>
        <v/>
      </c>
      <c r="AF758" s="18" t="str">
        <f t="shared" si="10"/>
        <v/>
      </c>
      <c r="AG758" s="18"/>
      <c r="AH758" s="18" t="str">
        <f t="shared" si="12"/>
        <v/>
      </c>
    </row>
    <row r="759">
      <c r="A759" s="29"/>
      <c r="B759" s="29"/>
      <c r="C759" s="29"/>
      <c r="D759" s="37"/>
      <c r="E759" s="29"/>
      <c r="F759" s="32"/>
      <c r="G759" s="32"/>
      <c r="H759" s="38"/>
      <c r="I759" s="32"/>
      <c r="J759" s="38"/>
      <c r="K759" s="32"/>
      <c r="L759" s="31"/>
      <c r="M759" s="38"/>
      <c r="N759" s="31"/>
      <c r="O759" s="18" t="str">
        <f t="shared" si="2"/>
        <v/>
      </c>
      <c r="P759" s="18" t="str">
        <f t="shared" si="3"/>
        <v/>
      </c>
      <c r="Q759" s="18" t="str">
        <f t="array" ref="Q759">if($F759="","",if($F759&lt;&gt;$F758,VLOOKUP($F759,{Index_Team!$A$2:$A$33,Index_Team!$D$2:$D$33},2,FALSE),Q758))</f>
        <v/>
      </c>
      <c r="R759" s="18" t="str">
        <f t="array" ref="R759">if($F759="","",if($F759&lt;&gt;$F758,VLOOKUP($F759,{Index_Team!$A$2:$A$33,Index_Team!$E$2:$E$33},2,FALSE),R758))</f>
        <v/>
      </c>
      <c r="S759" s="18" t="str">
        <f t="shared" ref="S759:T759" si="768">if($F759="","",if($F759&lt;&gt;$F758,0,V758))</f>
        <v/>
      </c>
      <c r="T759" s="18" t="str">
        <f t="shared" si="768"/>
        <v/>
      </c>
      <c r="U759" s="18" t="str">
        <f t="shared" si="5"/>
        <v/>
      </c>
      <c r="V759" s="18" t="str">
        <f t="shared" si="6"/>
        <v/>
      </c>
      <c r="W759" s="18" t="str">
        <f t="shared" si="7"/>
        <v/>
      </c>
      <c r="X759" s="18" t="str">
        <f t="shared" si="8"/>
        <v/>
      </c>
      <c r="Y759" s="18" t="str">
        <f t="shared" si="9"/>
        <v/>
      </c>
      <c r="Z759" s="18" t="str">
        <f>IFERROR(__xludf.DUMMYFUNCTION("if($F759="""","""",count(filter($S$2:$S888,$S$2:$S888=$S759,$T$2:$T888=$T759,$V$2:$V888=$V759,$W$2:$W888=$W759)))"),"")</f>
        <v/>
      </c>
      <c r="AA759" s="18" t="str">
        <f>IFERROR(__xludf.DUMMYFUNCTION("if($F759="""","""",1+Z759-count(filter($S759:$S888,$S759:$S888=$S759,$T759:$T888=$T759,$V759:$V888=$V759,$W759:$W888=$W759)))"),"")</f>
        <v/>
      </c>
      <c r="AB759" s="18" t="str">
        <f>IFERROR(__xludf.DUMMYFUNCTION("if($F759="""","""",count(filter($S$2:$S888,$S$2:$S888=$S759,$T$2:$T888=$T759,$V$2:$V888=$V759,$W$2:$W888=$W759,$Q$2:$Q888=$Q759)))"),"")</f>
        <v/>
      </c>
      <c r="AC759" s="18" t="str">
        <f>IFERROR(__xludf.DUMMYFUNCTION("if($F759="""","""",1+AB759-count(filter($S759:$S888,$S759:$S888=$S759,$T759:$T888=$T759,$V759:$V888=$V759,$W759:$W888=$W759,$Q759:$Q888=$Q759)))"),"")</f>
        <v/>
      </c>
      <c r="AD759" s="18" t="str">
        <f>IFERROR(__xludf.DUMMYFUNCTION("if($F759="""","""",count(filter($S$2:$S888,$S$2:$S888=$S759,$T$2:$T888=$T759,$V$2:$V888=$V759,$W$2:$W888=$W759,$R$2:$R888=$R759)))"),"")</f>
        <v/>
      </c>
      <c r="AE759" s="18" t="str">
        <f>IFERROR(__xludf.DUMMYFUNCTION("if($F759="""","""",1+AD759-count(filter($S759:$S888,$S759:$S888=$S759,$T759:$T888=$T759,$V759:$V888=$V759,$W759:$W888=$W759,$R759:$R888=$R759)))"),"")</f>
        <v/>
      </c>
      <c r="AF759" s="18" t="str">
        <f t="shared" si="10"/>
        <v/>
      </c>
      <c r="AG759" s="18"/>
      <c r="AH759" s="18" t="str">
        <f t="shared" si="12"/>
        <v/>
      </c>
    </row>
    <row r="760">
      <c r="A760" s="29"/>
      <c r="B760" s="29"/>
      <c r="C760" s="29"/>
      <c r="D760" s="37"/>
      <c r="E760" s="29"/>
      <c r="F760" s="32"/>
      <c r="G760" s="32"/>
      <c r="H760" s="38"/>
      <c r="I760" s="32"/>
      <c r="J760" s="38"/>
      <c r="K760" s="32"/>
      <c r="L760" s="31"/>
      <c r="M760" s="38"/>
      <c r="N760" s="31"/>
      <c r="O760" s="18" t="str">
        <f t="shared" si="2"/>
        <v/>
      </c>
      <c r="P760" s="18" t="str">
        <f t="shared" si="3"/>
        <v/>
      </c>
      <c r="Q760" s="18" t="str">
        <f t="array" ref="Q760">if($F760="","",if($F760&lt;&gt;$F759,VLOOKUP($F760,{Index_Team!$A$2:$A$33,Index_Team!$D$2:$D$33},2,FALSE),Q759))</f>
        <v/>
      </c>
      <c r="R760" s="18" t="str">
        <f t="array" ref="R760">if($F760="","",if($F760&lt;&gt;$F759,VLOOKUP($F760,{Index_Team!$A$2:$A$33,Index_Team!$E$2:$E$33},2,FALSE),R759))</f>
        <v/>
      </c>
      <c r="S760" s="18" t="str">
        <f t="shared" ref="S760:T760" si="769">if($F760="","",if($F760&lt;&gt;$F759,0,V759))</f>
        <v/>
      </c>
      <c r="T760" s="18" t="str">
        <f t="shared" si="769"/>
        <v/>
      </c>
      <c r="U760" s="18" t="str">
        <f t="shared" si="5"/>
        <v/>
      </c>
      <c r="V760" s="18" t="str">
        <f t="shared" si="6"/>
        <v/>
      </c>
      <c r="W760" s="18" t="str">
        <f t="shared" si="7"/>
        <v/>
      </c>
      <c r="X760" s="18" t="str">
        <f t="shared" si="8"/>
        <v/>
      </c>
      <c r="Y760" s="18" t="str">
        <f t="shared" si="9"/>
        <v/>
      </c>
      <c r="Z760" s="18" t="str">
        <f>IFERROR(__xludf.DUMMYFUNCTION("if($F760="""","""",count(filter($S$2:$S888,$S$2:$S888=$S760,$T$2:$T888=$T760,$V$2:$V888=$V760,$W$2:$W888=$W760)))"),"")</f>
        <v/>
      </c>
      <c r="AA760" s="18" t="str">
        <f>IFERROR(__xludf.DUMMYFUNCTION("if($F760="""","""",1+Z760-count(filter($S760:$S888,$S760:$S888=$S760,$T760:$T888=$T760,$V760:$V888=$V760,$W760:$W888=$W760)))"),"")</f>
        <v/>
      </c>
      <c r="AB760" s="18" t="str">
        <f>IFERROR(__xludf.DUMMYFUNCTION("if($F760="""","""",count(filter($S$2:$S888,$S$2:$S888=$S760,$T$2:$T888=$T760,$V$2:$V888=$V760,$W$2:$W888=$W760,$Q$2:$Q888=$Q760)))"),"")</f>
        <v/>
      </c>
      <c r="AC760" s="18" t="str">
        <f>IFERROR(__xludf.DUMMYFUNCTION("if($F760="""","""",1+AB760-count(filter($S760:$S888,$S760:$S888=$S760,$T760:$T888=$T760,$V760:$V888=$V760,$W760:$W888=$W760,$Q760:$Q888=$Q760)))"),"")</f>
        <v/>
      </c>
      <c r="AD760" s="18" t="str">
        <f>IFERROR(__xludf.DUMMYFUNCTION("if($F760="""","""",count(filter($S$2:$S888,$S$2:$S888=$S760,$T$2:$T888=$T760,$V$2:$V888=$V760,$W$2:$W888=$W760,$R$2:$R888=$R760)))"),"")</f>
        <v/>
      </c>
      <c r="AE760" s="18" t="str">
        <f>IFERROR(__xludf.DUMMYFUNCTION("if($F760="""","""",1+AD760-count(filter($S760:$S888,$S760:$S888=$S760,$T760:$T888=$T760,$V760:$V888=$V760,$W760:$W888=$W760,$R760:$R888=$R760)))"),"")</f>
        <v/>
      </c>
      <c r="AF760" s="18" t="str">
        <f t="shared" si="10"/>
        <v/>
      </c>
      <c r="AG760" s="18"/>
      <c r="AH760" s="18" t="str">
        <f t="shared" si="12"/>
        <v/>
      </c>
    </row>
    <row r="761">
      <c r="A761" s="29"/>
      <c r="B761" s="29"/>
      <c r="C761" s="29"/>
      <c r="D761" s="37"/>
      <c r="E761" s="29"/>
      <c r="F761" s="32"/>
      <c r="G761" s="32"/>
      <c r="H761" s="38"/>
      <c r="I761" s="32"/>
      <c r="J761" s="38"/>
      <c r="K761" s="32"/>
      <c r="L761" s="31"/>
      <c r="M761" s="38"/>
      <c r="N761" s="31"/>
      <c r="O761" s="18" t="str">
        <f t="shared" si="2"/>
        <v/>
      </c>
      <c r="P761" s="18" t="str">
        <f t="shared" si="3"/>
        <v/>
      </c>
      <c r="Q761" s="18" t="str">
        <f t="array" ref="Q761">if($F761="","",if($F761&lt;&gt;$F760,VLOOKUP($F761,{Index_Team!$A$2:$A$33,Index_Team!$D$2:$D$33},2,FALSE),Q760))</f>
        <v/>
      </c>
      <c r="R761" s="18" t="str">
        <f t="array" ref="R761">if($F761="","",if($F761&lt;&gt;$F760,VLOOKUP($F761,{Index_Team!$A$2:$A$33,Index_Team!$E$2:$E$33},2,FALSE),R760))</f>
        <v/>
      </c>
      <c r="S761" s="18" t="str">
        <f t="shared" ref="S761:T761" si="770">if($F761="","",if($F761&lt;&gt;$F760,0,V760))</f>
        <v/>
      </c>
      <c r="T761" s="18" t="str">
        <f t="shared" si="770"/>
        <v/>
      </c>
      <c r="U761" s="18" t="str">
        <f t="shared" si="5"/>
        <v/>
      </c>
      <c r="V761" s="18" t="str">
        <f t="shared" si="6"/>
        <v/>
      </c>
      <c r="W761" s="18" t="str">
        <f t="shared" si="7"/>
        <v/>
      </c>
      <c r="X761" s="18" t="str">
        <f t="shared" si="8"/>
        <v/>
      </c>
      <c r="Y761" s="18" t="str">
        <f t="shared" si="9"/>
        <v/>
      </c>
      <c r="Z761" s="18" t="str">
        <f>IFERROR(__xludf.DUMMYFUNCTION("if($F761="""","""",count(filter($S$2:$S888,$S$2:$S888=$S761,$T$2:$T888=$T761,$V$2:$V888=$V761,$W$2:$W888=$W761)))"),"")</f>
        <v/>
      </c>
      <c r="AA761" s="18" t="str">
        <f>IFERROR(__xludf.DUMMYFUNCTION("if($F761="""","""",1+Z761-count(filter($S761:$S888,$S761:$S888=$S761,$T761:$T888=$T761,$V761:$V888=$V761,$W761:$W888=$W761)))"),"")</f>
        <v/>
      </c>
      <c r="AB761" s="18" t="str">
        <f>IFERROR(__xludf.DUMMYFUNCTION("if($F761="""","""",count(filter($S$2:$S888,$S$2:$S888=$S761,$T$2:$T888=$T761,$V$2:$V888=$V761,$W$2:$W888=$W761,$Q$2:$Q888=$Q761)))"),"")</f>
        <v/>
      </c>
      <c r="AC761" s="18" t="str">
        <f>IFERROR(__xludf.DUMMYFUNCTION("if($F761="""","""",1+AB761-count(filter($S761:$S888,$S761:$S888=$S761,$T761:$T888=$T761,$V761:$V888=$V761,$W761:$W888=$W761,$Q761:$Q888=$Q761)))"),"")</f>
        <v/>
      </c>
      <c r="AD761" s="18" t="str">
        <f>IFERROR(__xludf.DUMMYFUNCTION("if($F761="""","""",count(filter($S$2:$S888,$S$2:$S888=$S761,$T$2:$T888=$T761,$V$2:$V888=$V761,$W$2:$W888=$W761,$R$2:$R888=$R761)))"),"")</f>
        <v/>
      </c>
      <c r="AE761" s="18" t="str">
        <f>IFERROR(__xludf.DUMMYFUNCTION("if($F761="""","""",1+AD761-count(filter($S761:$S888,$S761:$S888=$S761,$T761:$T888=$T761,$V761:$V888=$V761,$W761:$W888=$W761,$R761:$R888=$R761)))"),"")</f>
        <v/>
      </c>
      <c r="AF761" s="18" t="str">
        <f t="shared" si="10"/>
        <v/>
      </c>
      <c r="AG761" s="18"/>
      <c r="AH761" s="18" t="str">
        <f t="shared" si="12"/>
        <v/>
      </c>
    </row>
    <row r="762">
      <c r="A762" s="29"/>
      <c r="B762" s="29"/>
      <c r="C762" s="29"/>
      <c r="D762" s="37"/>
      <c r="E762" s="29"/>
      <c r="F762" s="32"/>
      <c r="G762" s="32"/>
      <c r="H762" s="38"/>
      <c r="I762" s="32"/>
      <c r="J762" s="38"/>
      <c r="K762" s="32"/>
      <c r="L762" s="31"/>
      <c r="M762" s="38"/>
      <c r="N762" s="31"/>
      <c r="O762" s="18" t="str">
        <f t="shared" si="2"/>
        <v/>
      </c>
      <c r="P762" s="18" t="str">
        <f t="shared" si="3"/>
        <v/>
      </c>
      <c r="Q762" s="18" t="str">
        <f t="array" ref="Q762">if($F762="","",if($F762&lt;&gt;$F761,VLOOKUP($F762,{Index_Team!$A$2:$A$33,Index_Team!$D$2:$D$33},2,FALSE),Q761))</f>
        <v/>
      </c>
      <c r="R762" s="18" t="str">
        <f t="array" ref="R762">if($F762="","",if($F762&lt;&gt;$F761,VLOOKUP($F762,{Index_Team!$A$2:$A$33,Index_Team!$E$2:$E$33},2,FALSE),R761))</f>
        <v/>
      </c>
      <c r="S762" s="18" t="str">
        <f t="shared" ref="S762:T762" si="771">if($F762="","",if($F762&lt;&gt;$F761,0,V761))</f>
        <v/>
      </c>
      <c r="T762" s="18" t="str">
        <f t="shared" si="771"/>
        <v/>
      </c>
      <c r="U762" s="18" t="str">
        <f t="shared" si="5"/>
        <v/>
      </c>
      <c r="V762" s="18" t="str">
        <f t="shared" si="6"/>
        <v/>
      </c>
      <c r="W762" s="18" t="str">
        <f t="shared" si="7"/>
        <v/>
      </c>
      <c r="X762" s="18" t="str">
        <f t="shared" si="8"/>
        <v/>
      </c>
      <c r="Y762" s="18" t="str">
        <f t="shared" si="9"/>
        <v/>
      </c>
      <c r="Z762" s="18" t="str">
        <f>IFERROR(__xludf.DUMMYFUNCTION("if($F762="""","""",count(filter($S$2:$S888,$S$2:$S888=$S762,$T$2:$T888=$T762,$V$2:$V888=$V762,$W$2:$W888=$W762)))"),"")</f>
        <v/>
      </c>
      <c r="AA762" s="18" t="str">
        <f>IFERROR(__xludf.DUMMYFUNCTION("if($F762="""","""",1+Z762-count(filter($S762:$S888,$S762:$S888=$S762,$T762:$T888=$T762,$V762:$V888=$V762,$W762:$W888=$W762)))"),"")</f>
        <v/>
      </c>
      <c r="AB762" s="18" t="str">
        <f>IFERROR(__xludf.DUMMYFUNCTION("if($F762="""","""",count(filter($S$2:$S888,$S$2:$S888=$S762,$T$2:$T888=$T762,$V$2:$V888=$V762,$W$2:$W888=$W762,$Q$2:$Q888=$Q762)))"),"")</f>
        <v/>
      </c>
      <c r="AC762" s="18" t="str">
        <f>IFERROR(__xludf.DUMMYFUNCTION("if($F762="""","""",1+AB762-count(filter($S762:$S888,$S762:$S888=$S762,$T762:$T888=$T762,$V762:$V888=$V762,$W762:$W888=$W762,$Q762:$Q888=$Q762)))"),"")</f>
        <v/>
      </c>
      <c r="AD762" s="18" t="str">
        <f>IFERROR(__xludf.DUMMYFUNCTION("if($F762="""","""",count(filter($S$2:$S888,$S$2:$S888=$S762,$T$2:$T888=$T762,$V$2:$V888=$V762,$W$2:$W888=$W762,$R$2:$R888=$R762)))"),"")</f>
        <v/>
      </c>
      <c r="AE762" s="18" t="str">
        <f>IFERROR(__xludf.DUMMYFUNCTION("if($F762="""","""",1+AD762-count(filter($S762:$S888,$S762:$S888=$S762,$T762:$T888=$T762,$V762:$V888=$V762,$W762:$W888=$W762,$R762:$R888=$R762)))"),"")</f>
        <v/>
      </c>
      <c r="AF762" s="18" t="str">
        <f t="shared" si="10"/>
        <v/>
      </c>
      <c r="AG762" s="18"/>
      <c r="AH762" s="18" t="str">
        <f t="shared" si="12"/>
        <v/>
      </c>
    </row>
    <row r="763">
      <c r="A763" s="29"/>
      <c r="B763" s="29"/>
      <c r="C763" s="29"/>
      <c r="D763" s="37"/>
      <c r="E763" s="29"/>
      <c r="F763" s="32"/>
      <c r="G763" s="32"/>
      <c r="H763" s="38"/>
      <c r="I763" s="32"/>
      <c r="J763" s="38"/>
      <c r="K763" s="32"/>
      <c r="L763" s="31"/>
      <c r="M763" s="38"/>
      <c r="N763" s="31"/>
      <c r="O763" s="18" t="str">
        <f t="shared" si="2"/>
        <v/>
      </c>
      <c r="P763" s="18" t="str">
        <f t="shared" si="3"/>
        <v/>
      </c>
      <c r="Q763" s="18" t="str">
        <f t="array" ref="Q763">if($F763="","",if($F763&lt;&gt;$F762,VLOOKUP($F763,{Index_Team!$A$2:$A$33,Index_Team!$D$2:$D$33},2,FALSE),Q762))</f>
        <v/>
      </c>
      <c r="R763" s="18" t="str">
        <f t="array" ref="R763">if($F763="","",if($F763&lt;&gt;$F762,VLOOKUP($F763,{Index_Team!$A$2:$A$33,Index_Team!$E$2:$E$33},2,FALSE),R762))</f>
        <v/>
      </c>
      <c r="S763" s="18" t="str">
        <f t="shared" ref="S763:T763" si="772">if($F763="","",if($F763&lt;&gt;$F762,0,V762))</f>
        <v/>
      </c>
      <c r="T763" s="18" t="str">
        <f t="shared" si="772"/>
        <v/>
      </c>
      <c r="U763" s="18" t="str">
        <f t="shared" si="5"/>
        <v/>
      </c>
      <c r="V763" s="18" t="str">
        <f t="shared" si="6"/>
        <v/>
      </c>
      <c r="W763" s="18" t="str">
        <f t="shared" si="7"/>
        <v/>
      </c>
      <c r="X763" s="18" t="str">
        <f t="shared" si="8"/>
        <v/>
      </c>
      <c r="Y763" s="18" t="str">
        <f t="shared" si="9"/>
        <v/>
      </c>
      <c r="Z763" s="18" t="str">
        <f>IFERROR(__xludf.DUMMYFUNCTION("if($F763="""","""",count(filter($S$2:$S888,$S$2:$S888=$S763,$T$2:$T888=$T763,$V$2:$V888=$V763,$W$2:$W888=$W763)))"),"")</f>
        <v/>
      </c>
      <c r="AA763" s="18" t="str">
        <f>IFERROR(__xludf.DUMMYFUNCTION("if($F763="""","""",1+Z763-count(filter($S763:$S888,$S763:$S888=$S763,$T763:$T888=$T763,$V763:$V888=$V763,$W763:$W888=$W763)))"),"")</f>
        <v/>
      </c>
      <c r="AB763" s="18" t="str">
        <f>IFERROR(__xludf.DUMMYFUNCTION("if($F763="""","""",count(filter($S$2:$S888,$S$2:$S888=$S763,$T$2:$T888=$T763,$V$2:$V888=$V763,$W$2:$W888=$W763,$Q$2:$Q888=$Q763)))"),"")</f>
        <v/>
      </c>
      <c r="AC763" s="18" t="str">
        <f>IFERROR(__xludf.DUMMYFUNCTION("if($F763="""","""",1+AB763-count(filter($S763:$S888,$S763:$S888=$S763,$T763:$T888=$T763,$V763:$V888=$V763,$W763:$W888=$W763,$Q763:$Q888=$Q763)))"),"")</f>
        <v/>
      </c>
      <c r="AD763" s="18" t="str">
        <f>IFERROR(__xludf.DUMMYFUNCTION("if($F763="""","""",count(filter($S$2:$S888,$S$2:$S888=$S763,$T$2:$T888=$T763,$V$2:$V888=$V763,$W$2:$W888=$W763,$R$2:$R888=$R763)))"),"")</f>
        <v/>
      </c>
      <c r="AE763" s="18" t="str">
        <f>IFERROR(__xludf.DUMMYFUNCTION("if($F763="""","""",1+AD763-count(filter($S763:$S888,$S763:$S888=$S763,$T763:$T888=$T763,$V763:$V888=$V763,$W763:$W888=$W763,$R763:$R888=$R763)))"),"")</f>
        <v/>
      </c>
      <c r="AF763" s="18" t="str">
        <f t="shared" si="10"/>
        <v/>
      </c>
      <c r="AG763" s="18"/>
      <c r="AH763" s="18" t="str">
        <f t="shared" si="12"/>
        <v/>
      </c>
    </row>
    <row r="764">
      <c r="A764" s="29"/>
      <c r="B764" s="29"/>
      <c r="C764" s="29"/>
      <c r="D764" s="37"/>
      <c r="E764" s="29"/>
      <c r="F764" s="32"/>
      <c r="G764" s="32"/>
      <c r="H764" s="38"/>
      <c r="I764" s="32"/>
      <c r="J764" s="38"/>
      <c r="K764" s="32"/>
      <c r="L764" s="31"/>
      <c r="M764" s="38"/>
      <c r="N764" s="31"/>
      <c r="O764" s="18" t="str">
        <f t="shared" si="2"/>
        <v/>
      </c>
      <c r="P764" s="18" t="str">
        <f t="shared" si="3"/>
        <v/>
      </c>
      <c r="Q764" s="18" t="str">
        <f t="array" ref="Q764">if($F764="","",if($F764&lt;&gt;$F763,VLOOKUP($F764,{Index_Team!$A$2:$A$33,Index_Team!$D$2:$D$33},2,FALSE),Q763))</f>
        <v/>
      </c>
      <c r="R764" s="18" t="str">
        <f t="array" ref="R764">if($F764="","",if($F764&lt;&gt;$F763,VLOOKUP($F764,{Index_Team!$A$2:$A$33,Index_Team!$E$2:$E$33},2,FALSE),R763))</f>
        <v/>
      </c>
      <c r="S764" s="18" t="str">
        <f t="shared" ref="S764:T764" si="773">if($F764="","",if($F764&lt;&gt;$F763,0,V763))</f>
        <v/>
      </c>
      <c r="T764" s="18" t="str">
        <f t="shared" si="773"/>
        <v/>
      </c>
      <c r="U764" s="18" t="str">
        <f t="shared" si="5"/>
        <v/>
      </c>
      <c r="V764" s="18" t="str">
        <f t="shared" si="6"/>
        <v/>
      </c>
      <c r="W764" s="18" t="str">
        <f t="shared" si="7"/>
        <v/>
      </c>
      <c r="X764" s="18" t="str">
        <f t="shared" si="8"/>
        <v/>
      </c>
      <c r="Y764" s="18" t="str">
        <f t="shared" si="9"/>
        <v/>
      </c>
      <c r="Z764" s="18" t="str">
        <f>IFERROR(__xludf.DUMMYFUNCTION("if($F764="""","""",count(filter($S$2:$S888,$S$2:$S888=$S764,$T$2:$T888=$T764,$V$2:$V888=$V764,$W$2:$W888=$W764)))"),"")</f>
        <v/>
      </c>
      <c r="AA764" s="18" t="str">
        <f>IFERROR(__xludf.DUMMYFUNCTION("if($F764="""","""",1+Z764-count(filter($S764:$S888,$S764:$S888=$S764,$T764:$T888=$T764,$V764:$V888=$V764,$W764:$W888=$W764)))"),"")</f>
        <v/>
      </c>
      <c r="AB764" s="18" t="str">
        <f>IFERROR(__xludf.DUMMYFUNCTION("if($F764="""","""",count(filter($S$2:$S888,$S$2:$S888=$S764,$T$2:$T888=$T764,$V$2:$V888=$V764,$W$2:$W888=$W764,$Q$2:$Q888=$Q764)))"),"")</f>
        <v/>
      </c>
      <c r="AC764" s="18" t="str">
        <f>IFERROR(__xludf.DUMMYFUNCTION("if($F764="""","""",1+AB764-count(filter($S764:$S888,$S764:$S888=$S764,$T764:$T888=$T764,$V764:$V888=$V764,$W764:$W888=$W764,$Q764:$Q888=$Q764)))"),"")</f>
        <v/>
      </c>
      <c r="AD764" s="18" t="str">
        <f>IFERROR(__xludf.DUMMYFUNCTION("if($F764="""","""",count(filter($S$2:$S888,$S$2:$S888=$S764,$T$2:$T888=$T764,$V$2:$V888=$V764,$W$2:$W888=$W764,$R$2:$R888=$R764)))"),"")</f>
        <v/>
      </c>
      <c r="AE764" s="18" t="str">
        <f>IFERROR(__xludf.DUMMYFUNCTION("if($F764="""","""",1+AD764-count(filter($S764:$S888,$S764:$S888=$S764,$T764:$T888=$T764,$V764:$V888=$V764,$W764:$W888=$W764,$R764:$R888=$R764)))"),"")</f>
        <v/>
      </c>
      <c r="AF764" s="18" t="str">
        <f t="shared" si="10"/>
        <v/>
      </c>
      <c r="AG764" s="18"/>
      <c r="AH764" s="18" t="str">
        <f t="shared" si="12"/>
        <v/>
      </c>
    </row>
    <row r="765">
      <c r="A765" s="29"/>
      <c r="B765" s="29"/>
      <c r="C765" s="29"/>
      <c r="D765" s="37"/>
      <c r="E765" s="29"/>
      <c r="F765" s="32"/>
      <c r="G765" s="32"/>
      <c r="H765" s="38"/>
      <c r="I765" s="32"/>
      <c r="J765" s="38"/>
      <c r="K765" s="32"/>
      <c r="L765" s="31"/>
      <c r="M765" s="38"/>
      <c r="N765" s="31"/>
      <c r="O765" s="18" t="str">
        <f t="shared" si="2"/>
        <v/>
      </c>
      <c r="P765" s="18" t="str">
        <f t="shared" si="3"/>
        <v/>
      </c>
      <c r="Q765" s="18" t="str">
        <f t="array" ref="Q765">if($F765="","",if($F765&lt;&gt;$F764,VLOOKUP($F765,{Index_Team!$A$2:$A$33,Index_Team!$D$2:$D$33},2,FALSE),Q764))</f>
        <v/>
      </c>
      <c r="R765" s="18" t="str">
        <f t="array" ref="R765">if($F765="","",if($F765&lt;&gt;$F764,VLOOKUP($F765,{Index_Team!$A$2:$A$33,Index_Team!$E$2:$E$33},2,FALSE),R764))</f>
        <v/>
      </c>
      <c r="S765" s="18" t="str">
        <f t="shared" ref="S765:T765" si="774">if($F765="","",if($F765&lt;&gt;$F764,0,V764))</f>
        <v/>
      </c>
      <c r="T765" s="18" t="str">
        <f t="shared" si="774"/>
        <v/>
      </c>
      <c r="U765" s="18" t="str">
        <f t="shared" si="5"/>
        <v/>
      </c>
      <c r="V765" s="18" t="str">
        <f t="shared" si="6"/>
        <v/>
      </c>
      <c r="W765" s="18" t="str">
        <f t="shared" si="7"/>
        <v/>
      </c>
      <c r="X765" s="18" t="str">
        <f t="shared" si="8"/>
        <v/>
      </c>
      <c r="Y765" s="18" t="str">
        <f t="shared" si="9"/>
        <v/>
      </c>
      <c r="Z765" s="18" t="str">
        <f>IFERROR(__xludf.DUMMYFUNCTION("if($F765="""","""",count(filter($S$2:$S888,$S$2:$S888=$S765,$T$2:$T888=$T765,$V$2:$V888=$V765,$W$2:$W888=$W765)))"),"")</f>
        <v/>
      </c>
      <c r="AA765" s="18" t="str">
        <f>IFERROR(__xludf.DUMMYFUNCTION("if($F765="""","""",1+Z765-count(filter($S765:$S888,$S765:$S888=$S765,$T765:$T888=$T765,$V765:$V888=$V765,$W765:$W888=$W765)))"),"")</f>
        <v/>
      </c>
      <c r="AB765" s="18" t="str">
        <f>IFERROR(__xludf.DUMMYFUNCTION("if($F765="""","""",count(filter($S$2:$S888,$S$2:$S888=$S765,$T$2:$T888=$T765,$V$2:$V888=$V765,$W$2:$W888=$W765,$Q$2:$Q888=$Q765)))"),"")</f>
        <v/>
      </c>
      <c r="AC765" s="18" t="str">
        <f>IFERROR(__xludf.DUMMYFUNCTION("if($F765="""","""",1+AB765-count(filter($S765:$S888,$S765:$S888=$S765,$T765:$T888=$T765,$V765:$V888=$V765,$W765:$W888=$W765,$Q765:$Q888=$Q765)))"),"")</f>
        <v/>
      </c>
      <c r="AD765" s="18" t="str">
        <f>IFERROR(__xludf.DUMMYFUNCTION("if($F765="""","""",count(filter($S$2:$S888,$S$2:$S888=$S765,$T$2:$T888=$T765,$V$2:$V888=$V765,$W$2:$W888=$W765,$R$2:$R888=$R765)))"),"")</f>
        <v/>
      </c>
      <c r="AE765" s="18" t="str">
        <f>IFERROR(__xludf.DUMMYFUNCTION("if($F765="""","""",1+AD765-count(filter($S765:$S888,$S765:$S888=$S765,$T765:$T888=$T765,$V765:$V888=$V765,$W765:$W888=$W765,$R765:$R888=$R765)))"),"")</f>
        <v/>
      </c>
      <c r="AF765" s="18" t="str">
        <f t="shared" si="10"/>
        <v/>
      </c>
      <c r="AG765" s="18"/>
      <c r="AH765" s="18" t="str">
        <f t="shared" si="12"/>
        <v/>
      </c>
    </row>
    <row r="766">
      <c r="A766" s="29"/>
      <c r="B766" s="29"/>
      <c r="C766" s="29"/>
      <c r="D766" s="37"/>
      <c r="E766" s="29"/>
      <c r="F766" s="32"/>
      <c r="G766" s="32"/>
      <c r="H766" s="38"/>
      <c r="I766" s="32"/>
      <c r="J766" s="38"/>
      <c r="K766" s="32"/>
      <c r="L766" s="31"/>
      <c r="M766" s="38"/>
      <c r="N766" s="31"/>
      <c r="O766" s="18" t="str">
        <f t="shared" si="2"/>
        <v/>
      </c>
      <c r="P766" s="18" t="str">
        <f t="shared" si="3"/>
        <v/>
      </c>
      <c r="Q766" s="18" t="str">
        <f t="array" ref="Q766">if($F766="","",if($F766&lt;&gt;$F765,VLOOKUP($F766,{Index_Team!$A$2:$A$33,Index_Team!$D$2:$D$33},2,FALSE),Q765))</f>
        <v/>
      </c>
      <c r="R766" s="18" t="str">
        <f t="array" ref="R766">if($F766="","",if($F766&lt;&gt;$F765,VLOOKUP($F766,{Index_Team!$A$2:$A$33,Index_Team!$E$2:$E$33},2,FALSE),R765))</f>
        <v/>
      </c>
      <c r="S766" s="18" t="str">
        <f t="shared" ref="S766:T766" si="775">if($F766="","",if($F766&lt;&gt;$F765,0,V765))</f>
        <v/>
      </c>
      <c r="T766" s="18" t="str">
        <f t="shared" si="775"/>
        <v/>
      </c>
      <c r="U766" s="18" t="str">
        <f t="shared" si="5"/>
        <v/>
      </c>
      <c r="V766" s="18" t="str">
        <f t="shared" si="6"/>
        <v/>
      </c>
      <c r="W766" s="18" t="str">
        <f t="shared" si="7"/>
        <v/>
      </c>
      <c r="X766" s="18" t="str">
        <f t="shared" si="8"/>
        <v/>
      </c>
      <c r="Y766" s="18" t="str">
        <f t="shared" si="9"/>
        <v/>
      </c>
      <c r="Z766" s="18" t="str">
        <f>IFERROR(__xludf.DUMMYFUNCTION("if($F766="""","""",count(filter($S$2:$S888,$S$2:$S888=$S766,$T$2:$T888=$T766,$V$2:$V888=$V766,$W$2:$W888=$W766)))"),"")</f>
        <v/>
      </c>
      <c r="AA766" s="18" t="str">
        <f>IFERROR(__xludf.DUMMYFUNCTION("if($F766="""","""",1+Z766-count(filter($S766:$S888,$S766:$S888=$S766,$T766:$T888=$T766,$V766:$V888=$V766,$W766:$W888=$W766)))"),"")</f>
        <v/>
      </c>
      <c r="AB766" s="18" t="str">
        <f>IFERROR(__xludf.DUMMYFUNCTION("if($F766="""","""",count(filter($S$2:$S888,$S$2:$S888=$S766,$T$2:$T888=$T766,$V$2:$V888=$V766,$W$2:$W888=$W766,$Q$2:$Q888=$Q766)))"),"")</f>
        <v/>
      </c>
      <c r="AC766" s="18" t="str">
        <f>IFERROR(__xludf.DUMMYFUNCTION("if($F766="""","""",1+AB766-count(filter($S766:$S888,$S766:$S888=$S766,$T766:$T888=$T766,$V766:$V888=$V766,$W766:$W888=$W766,$Q766:$Q888=$Q766)))"),"")</f>
        <v/>
      </c>
      <c r="AD766" s="18" t="str">
        <f>IFERROR(__xludf.DUMMYFUNCTION("if($F766="""","""",count(filter($S$2:$S888,$S$2:$S888=$S766,$T$2:$T888=$T766,$V$2:$V888=$V766,$W$2:$W888=$W766,$R$2:$R888=$R766)))"),"")</f>
        <v/>
      </c>
      <c r="AE766" s="18" t="str">
        <f>IFERROR(__xludf.DUMMYFUNCTION("if($F766="""","""",1+AD766-count(filter($S766:$S888,$S766:$S888=$S766,$T766:$T888=$T766,$V766:$V888=$V766,$W766:$W888=$W766,$R766:$R888=$R766)))"),"")</f>
        <v/>
      </c>
      <c r="AF766" s="18" t="str">
        <f t="shared" si="10"/>
        <v/>
      </c>
      <c r="AG766" s="18"/>
      <c r="AH766" s="18" t="str">
        <f t="shared" si="12"/>
        <v/>
      </c>
    </row>
    <row r="767">
      <c r="A767" s="29"/>
      <c r="B767" s="29"/>
      <c r="C767" s="29"/>
      <c r="D767" s="37"/>
      <c r="E767" s="29"/>
      <c r="F767" s="32"/>
      <c r="G767" s="32"/>
      <c r="H767" s="38"/>
      <c r="I767" s="32"/>
      <c r="J767" s="38"/>
      <c r="K767" s="32"/>
      <c r="L767" s="31"/>
      <c r="M767" s="38"/>
      <c r="N767" s="31"/>
      <c r="O767" s="18" t="str">
        <f t="shared" si="2"/>
        <v/>
      </c>
      <c r="P767" s="18" t="str">
        <f t="shared" si="3"/>
        <v/>
      </c>
      <c r="Q767" s="18" t="str">
        <f t="array" ref="Q767">if($F767="","",if($F767&lt;&gt;$F766,VLOOKUP($F767,{Index_Team!$A$2:$A$33,Index_Team!$D$2:$D$33},2,FALSE),Q766))</f>
        <v/>
      </c>
      <c r="R767" s="18" t="str">
        <f t="array" ref="R767">if($F767="","",if($F767&lt;&gt;$F766,VLOOKUP($F767,{Index_Team!$A$2:$A$33,Index_Team!$E$2:$E$33},2,FALSE),R766))</f>
        <v/>
      </c>
      <c r="S767" s="18" t="str">
        <f t="shared" ref="S767:T767" si="776">if($F767="","",if($F767&lt;&gt;$F766,0,V766))</f>
        <v/>
      </c>
      <c r="T767" s="18" t="str">
        <f t="shared" si="776"/>
        <v/>
      </c>
      <c r="U767" s="18" t="str">
        <f t="shared" si="5"/>
        <v/>
      </c>
      <c r="V767" s="18" t="str">
        <f t="shared" si="6"/>
        <v/>
      </c>
      <c r="W767" s="18" t="str">
        <f t="shared" si="7"/>
        <v/>
      </c>
      <c r="X767" s="18" t="str">
        <f t="shared" si="8"/>
        <v/>
      </c>
      <c r="Y767" s="18" t="str">
        <f t="shared" si="9"/>
        <v/>
      </c>
      <c r="Z767" s="18" t="str">
        <f>IFERROR(__xludf.DUMMYFUNCTION("if($F767="""","""",count(filter($S$2:$S888,$S$2:$S888=$S767,$T$2:$T888=$T767,$V$2:$V888=$V767,$W$2:$W888=$W767)))"),"")</f>
        <v/>
      </c>
      <c r="AA767" s="18" t="str">
        <f>IFERROR(__xludf.DUMMYFUNCTION("if($F767="""","""",1+Z767-count(filter($S767:$S888,$S767:$S888=$S767,$T767:$T888=$T767,$V767:$V888=$V767,$W767:$W888=$W767)))"),"")</f>
        <v/>
      </c>
      <c r="AB767" s="18" t="str">
        <f>IFERROR(__xludf.DUMMYFUNCTION("if($F767="""","""",count(filter($S$2:$S888,$S$2:$S888=$S767,$T$2:$T888=$T767,$V$2:$V888=$V767,$W$2:$W888=$W767,$Q$2:$Q888=$Q767)))"),"")</f>
        <v/>
      </c>
      <c r="AC767" s="18" t="str">
        <f>IFERROR(__xludf.DUMMYFUNCTION("if($F767="""","""",1+AB767-count(filter($S767:$S888,$S767:$S888=$S767,$T767:$T888=$T767,$V767:$V888=$V767,$W767:$W888=$W767,$Q767:$Q888=$Q767)))"),"")</f>
        <v/>
      </c>
      <c r="AD767" s="18" t="str">
        <f>IFERROR(__xludf.DUMMYFUNCTION("if($F767="""","""",count(filter($S$2:$S888,$S$2:$S888=$S767,$T$2:$T888=$T767,$V$2:$V888=$V767,$W$2:$W888=$W767,$R$2:$R888=$R767)))"),"")</f>
        <v/>
      </c>
      <c r="AE767" s="18" t="str">
        <f>IFERROR(__xludf.DUMMYFUNCTION("if($F767="""","""",1+AD767-count(filter($S767:$S888,$S767:$S888=$S767,$T767:$T888=$T767,$V767:$V888=$V767,$W767:$W888=$W767,$R767:$R888=$R767)))"),"")</f>
        <v/>
      </c>
      <c r="AF767" s="18" t="str">
        <f t="shared" si="10"/>
        <v/>
      </c>
      <c r="AG767" s="18"/>
      <c r="AH767" s="18" t="str">
        <f t="shared" si="12"/>
        <v/>
      </c>
    </row>
    <row r="768">
      <c r="A768" s="29"/>
      <c r="B768" s="29"/>
      <c r="C768" s="29"/>
      <c r="D768" s="37"/>
      <c r="E768" s="29"/>
      <c r="F768" s="32"/>
      <c r="G768" s="32"/>
      <c r="H768" s="38"/>
      <c r="I768" s="32"/>
      <c r="J768" s="38"/>
      <c r="K768" s="32"/>
      <c r="L768" s="31"/>
      <c r="M768" s="38"/>
      <c r="N768" s="31"/>
      <c r="O768" s="18" t="str">
        <f t="shared" si="2"/>
        <v/>
      </c>
      <c r="P768" s="18" t="str">
        <f t="shared" si="3"/>
        <v/>
      </c>
      <c r="Q768" s="18" t="str">
        <f t="array" ref="Q768">if($F768="","",if($F768&lt;&gt;$F767,VLOOKUP($F768,{Index_Team!$A$2:$A$33,Index_Team!$D$2:$D$33},2,FALSE),Q767))</f>
        <v/>
      </c>
      <c r="R768" s="18" t="str">
        <f t="array" ref="R768">if($F768="","",if($F768&lt;&gt;$F767,VLOOKUP($F768,{Index_Team!$A$2:$A$33,Index_Team!$E$2:$E$33},2,FALSE),R767))</f>
        <v/>
      </c>
      <c r="S768" s="18" t="str">
        <f t="shared" ref="S768:T768" si="777">if($F768="","",if($F768&lt;&gt;$F767,0,V767))</f>
        <v/>
      </c>
      <c r="T768" s="18" t="str">
        <f t="shared" si="777"/>
        <v/>
      </c>
      <c r="U768" s="18" t="str">
        <f t="shared" si="5"/>
        <v/>
      </c>
      <c r="V768" s="18" t="str">
        <f t="shared" si="6"/>
        <v/>
      </c>
      <c r="W768" s="18" t="str">
        <f t="shared" si="7"/>
        <v/>
      </c>
      <c r="X768" s="18" t="str">
        <f t="shared" si="8"/>
        <v/>
      </c>
      <c r="Y768" s="18" t="str">
        <f t="shared" si="9"/>
        <v/>
      </c>
      <c r="Z768" s="18" t="str">
        <f>IFERROR(__xludf.DUMMYFUNCTION("if($F768="""","""",count(filter($S$2:$S888,$S$2:$S888=$S768,$T$2:$T888=$T768,$V$2:$V888=$V768,$W$2:$W888=$W768)))"),"")</f>
        <v/>
      </c>
      <c r="AA768" s="18" t="str">
        <f>IFERROR(__xludf.DUMMYFUNCTION("if($F768="""","""",1+Z768-count(filter($S768:$S888,$S768:$S888=$S768,$T768:$T888=$T768,$V768:$V888=$V768,$W768:$W888=$W768)))"),"")</f>
        <v/>
      </c>
      <c r="AB768" s="18" t="str">
        <f>IFERROR(__xludf.DUMMYFUNCTION("if($F768="""","""",count(filter($S$2:$S888,$S$2:$S888=$S768,$T$2:$T888=$T768,$V$2:$V888=$V768,$W$2:$W888=$W768,$Q$2:$Q888=$Q768)))"),"")</f>
        <v/>
      </c>
      <c r="AC768" s="18" t="str">
        <f>IFERROR(__xludf.DUMMYFUNCTION("if($F768="""","""",1+AB768-count(filter($S768:$S888,$S768:$S888=$S768,$T768:$T888=$T768,$V768:$V888=$V768,$W768:$W888=$W768,$Q768:$Q888=$Q768)))"),"")</f>
        <v/>
      </c>
      <c r="AD768" s="18" t="str">
        <f>IFERROR(__xludf.DUMMYFUNCTION("if($F768="""","""",count(filter($S$2:$S888,$S$2:$S888=$S768,$T$2:$T888=$T768,$V$2:$V888=$V768,$W$2:$W888=$W768,$R$2:$R888=$R768)))"),"")</f>
        <v/>
      </c>
      <c r="AE768" s="18" t="str">
        <f>IFERROR(__xludf.DUMMYFUNCTION("if($F768="""","""",1+AD768-count(filter($S768:$S888,$S768:$S888=$S768,$T768:$T888=$T768,$V768:$V888=$V768,$W768:$W888=$W768,$R768:$R888=$R768)))"),"")</f>
        <v/>
      </c>
      <c r="AF768" s="18" t="str">
        <f t="shared" si="10"/>
        <v/>
      </c>
      <c r="AG768" s="18"/>
      <c r="AH768" s="18" t="str">
        <f t="shared" si="12"/>
        <v/>
      </c>
    </row>
    <row r="769">
      <c r="A769" s="29"/>
      <c r="B769" s="29"/>
      <c r="C769" s="29"/>
      <c r="D769" s="37"/>
      <c r="E769" s="29"/>
      <c r="F769" s="32"/>
      <c r="G769" s="32"/>
      <c r="H769" s="38"/>
      <c r="I769" s="32"/>
      <c r="J769" s="38"/>
      <c r="K769" s="32"/>
      <c r="L769" s="31"/>
      <c r="M769" s="38"/>
      <c r="N769" s="31"/>
      <c r="O769" s="18" t="str">
        <f t="shared" si="2"/>
        <v/>
      </c>
      <c r="P769" s="18" t="str">
        <f t="shared" si="3"/>
        <v/>
      </c>
      <c r="Q769" s="18" t="str">
        <f t="array" ref="Q769">if($F769="","",if($F769&lt;&gt;$F768,VLOOKUP($F769,{Index_Team!$A$2:$A$33,Index_Team!$D$2:$D$33},2,FALSE),Q768))</f>
        <v/>
      </c>
      <c r="R769" s="18" t="str">
        <f t="array" ref="R769">if($F769="","",if($F769&lt;&gt;$F768,VLOOKUP($F769,{Index_Team!$A$2:$A$33,Index_Team!$E$2:$E$33},2,FALSE),R768))</f>
        <v/>
      </c>
      <c r="S769" s="18" t="str">
        <f t="shared" ref="S769:T769" si="778">if($F769="","",if($F769&lt;&gt;$F768,0,V768))</f>
        <v/>
      </c>
      <c r="T769" s="18" t="str">
        <f t="shared" si="778"/>
        <v/>
      </c>
      <c r="U769" s="18" t="str">
        <f t="shared" si="5"/>
        <v/>
      </c>
      <c r="V769" s="18" t="str">
        <f t="shared" si="6"/>
        <v/>
      </c>
      <c r="W769" s="18" t="str">
        <f t="shared" si="7"/>
        <v/>
      </c>
      <c r="X769" s="18" t="str">
        <f t="shared" si="8"/>
        <v/>
      </c>
      <c r="Y769" s="18" t="str">
        <f t="shared" si="9"/>
        <v/>
      </c>
      <c r="Z769" s="18" t="str">
        <f>IFERROR(__xludf.DUMMYFUNCTION("if($F769="""","""",count(filter($S$2:$S888,$S$2:$S888=$S769,$T$2:$T888=$T769,$V$2:$V888=$V769,$W$2:$W888=$W769)))"),"")</f>
        <v/>
      </c>
      <c r="AA769" s="18" t="str">
        <f>IFERROR(__xludf.DUMMYFUNCTION("if($F769="""","""",1+Z769-count(filter($S769:$S888,$S769:$S888=$S769,$T769:$T888=$T769,$V769:$V888=$V769,$W769:$W888=$W769)))"),"")</f>
        <v/>
      </c>
      <c r="AB769" s="18" t="str">
        <f>IFERROR(__xludf.DUMMYFUNCTION("if($F769="""","""",count(filter($S$2:$S888,$S$2:$S888=$S769,$T$2:$T888=$T769,$V$2:$V888=$V769,$W$2:$W888=$W769,$Q$2:$Q888=$Q769)))"),"")</f>
        <v/>
      </c>
      <c r="AC769" s="18" t="str">
        <f>IFERROR(__xludf.DUMMYFUNCTION("if($F769="""","""",1+AB769-count(filter($S769:$S888,$S769:$S888=$S769,$T769:$T888=$T769,$V769:$V888=$V769,$W769:$W888=$W769,$Q769:$Q888=$Q769)))"),"")</f>
        <v/>
      </c>
      <c r="AD769" s="18" t="str">
        <f>IFERROR(__xludf.DUMMYFUNCTION("if($F769="""","""",count(filter($S$2:$S888,$S$2:$S888=$S769,$T$2:$T888=$T769,$V$2:$V888=$V769,$W$2:$W888=$W769,$R$2:$R888=$R769)))"),"")</f>
        <v/>
      </c>
      <c r="AE769" s="18" t="str">
        <f>IFERROR(__xludf.DUMMYFUNCTION("if($F769="""","""",1+AD769-count(filter($S769:$S888,$S769:$S888=$S769,$T769:$T888=$T769,$V769:$V888=$V769,$W769:$W888=$W769,$R769:$R888=$R769)))"),"")</f>
        <v/>
      </c>
      <c r="AF769" s="18" t="str">
        <f t="shared" si="10"/>
        <v/>
      </c>
      <c r="AG769" s="18"/>
      <c r="AH769" s="18" t="str">
        <f t="shared" si="12"/>
        <v/>
      </c>
    </row>
    <row r="770">
      <c r="A770" s="29"/>
      <c r="B770" s="29"/>
      <c r="C770" s="29"/>
      <c r="D770" s="37"/>
      <c r="E770" s="29"/>
      <c r="F770" s="32"/>
      <c r="G770" s="32"/>
      <c r="H770" s="38"/>
      <c r="I770" s="32"/>
      <c r="J770" s="38"/>
      <c r="K770" s="32"/>
      <c r="L770" s="31"/>
      <c r="M770" s="38"/>
      <c r="N770" s="31"/>
      <c r="O770" s="18" t="str">
        <f t="shared" si="2"/>
        <v/>
      </c>
      <c r="P770" s="18" t="str">
        <f t="shared" si="3"/>
        <v/>
      </c>
      <c r="Q770" s="18" t="str">
        <f t="array" ref="Q770">if($F770="","",if($F770&lt;&gt;$F769,VLOOKUP($F770,{Index_Team!$A$2:$A$33,Index_Team!$D$2:$D$33},2,FALSE),Q769))</f>
        <v/>
      </c>
      <c r="R770" s="18" t="str">
        <f t="array" ref="R770">if($F770="","",if($F770&lt;&gt;$F769,VLOOKUP($F770,{Index_Team!$A$2:$A$33,Index_Team!$E$2:$E$33},2,FALSE),R769))</f>
        <v/>
      </c>
      <c r="S770" s="18" t="str">
        <f t="shared" ref="S770:T770" si="779">if($F770="","",if($F770&lt;&gt;$F769,0,V769))</f>
        <v/>
      </c>
      <c r="T770" s="18" t="str">
        <f t="shared" si="779"/>
        <v/>
      </c>
      <c r="U770" s="18" t="str">
        <f t="shared" si="5"/>
        <v/>
      </c>
      <c r="V770" s="18" t="str">
        <f t="shared" si="6"/>
        <v/>
      </c>
      <c r="W770" s="18" t="str">
        <f t="shared" si="7"/>
        <v/>
      </c>
      <c r="X770" s="18" t="str">
        <f t="shared" si="8"/>
        <v/>
      </c>
      <c r="Y770" s="18" t="str">
        <f t="shared" si="9"/>
        <v/>
      </c>
      <c r="Z770" s="18" t="str">
        <f>IFERROR(__xludf.DUMMYFUNCTION("if($F770="""","""",count(filter($S$2:$S888,$S$2:$S888=$S770,$T$2:$T888=$T770,$V$2:$V888=$V770,$W$2:$W888=$W770)))"),"")</f>
        <v/>
      </c>
      <c r="AA770" s="18" t="str">
        <f>IFERROR(__xludf.DUMMYFUNCTION("if($F770="""","""",1+Z770-count(filter($S770:$S888,$S770:$S888=$S770,$T770:$T888=$T770,$V770:$V888=$V770,$W770:$W888=$W770)))"),"")</f>
        <v/>
      </c>
      <c r="AB770" s="18" t="str">
        <f>IFERROR(__xludf.DUMMYFUNCTION("if($F770="""","""",count(filter($S$2:$S888,$S$2:$S888=$S770,$T$2:$T888=$T770,$V$2:$V888=$V770,$W$2:$W888=$W770,$Q$2:$Q888=$Q770)))"),"")</f>
        <v/>
      </c>
      <c r="AC770" s="18" t="str">
        <f>IFERROR(__xludf.DUMMYFUNCTION("if($F770="""","""",1+AB770-count(filter($S770:$S888,$S770:$S888=$S770,$T770:$T888=$T770,$V770:$V888=$V770,$W770:$W888=$W770,$Q770:$Q888=$Q770)))"),"")</f>
        <v/>
      </c>
      <c r="AD770" s="18" t="str">
        <f>IFERROR(__xludf.DUMMYFUNCTION("if($F770="""","""",count(filter($S$2:$S888,$S$2:$S888=$S770,$T$2:$T888=$T770,$V$2:$V888=$V770,$W$2:$W888=$W770,$R$2:$R888=$R770)))"),"")</f>
        <v/>
      </c>
      <c r="AE770" s="18" t="str">
        <f>IFERROR(__xludf.DUMMYFUNCTION("if($F770="""","""",1+AD770-count(filter($S770:$S888,$S770:$S888=$S770,$T770:$T888=$T770,$V770:$V888=$V770,$W770:$W888=$W770,$R770:$R888=$R770)))"),"")</f>
        <v/>
      </c>
      <c r="AF770" s="18" t="str">
        <f t="shared" si="10"/>
        <v/>
      </c>
      <c r="AG770" s="18"/>
      <c r="AH770" s="18" t="str">
        <f t="shared" si="12"/>
        <v/>
      </c>
    </row>
    <row r="771">
      <c r="A771" s="29"/>
      <c r="B771" s="29"/>
      <c r="C771" s="29"/>
      <c r="D771" s="37"/>
      <c r="E771" s="29"/>
      <c r="F771" s="32"/>
      <c r="G771" s="32"/>
      <c r="H771" s="38"/>
      <c r="I771" s="32"/>
      <c r="J771" s="38"/>
      <c r="K771" s="32"/>
      <c r="L771" s="31"/>
      <c r="M771" s="38"/>
      <c r="N771" s="31"/>
      <c r="O771" s="18" t="str">
        <f t="shared" si="2"/>
        <v/>
      </c>
      <c r="P771" s="18" t="str">
        <f t="shared" si="3"/>
        <v/>
      </c>
      <c r="Q771" s="18" t="str">
        <f t="array" ref="Q771">if($F771="","",if($F771&lt;&gt;$F770,VLOOKUP($F771,{Index_Team!$A$2:$A$33,Index_Team!$D$2:$D$33},2,FALSE),Q770))</f>
        <v/>
      </c>
      <c r="R771" s="18" t="str">
        <f t="array" ref="R771">if($F771="","",if($F771&lt;&gt;$F770,VLOOKUP($F771,{Index_Team!$A$2:$A$33,Index_Team!$E$2:$E$33},2,FALSE),R770))</f>
        <v/>
      </c>
      <c r="S771" s="18" t="str">
        <f t="shared" ref="S771:T771" si="780">if($F771="","",if($F771&lt;&gt;$F770,0,V770))</f>
        <v/>
      </c>
      <c r="T771" s="18" t="str">
        <f t="shared" si="780"/>
        <v/>
      </c>
      <c r="U771" s="18" t="str">
        <f t="shared" si="5"/>
        <v/>
      </c>
      <c r="V771" s="18" t="str">
        <f t="shared" si="6"/>
        <v/>
      </c>
      <c r="W771" s="18" t="str">
        <f t="shared" si="7"/>
        <v/>
      </c>
      <c r="X771" s="18" t="str">
        <f t="shared" si="8"/>
        <v/>
      </c>
      <c r="Y771" s="18" t="str">
        <f t="shared" si="9"/>
        <v/>
      </c>
      <c r="Z771" s="18" t="str">
        <f>IFERROR(__xludf.DUMMYFUNCTION("if($F771="""","""",count(filter($S$2:$S888,$S$2:$S888=$S771,$T$2:$T888=$T771,$V$2:$V888=$V771,$W$2:$W888=$W771)))"),"")</f>
        <v/>
      </c>
      <c r="AA771" s="18" t="str">
        <f>IFERROR(__xludf.DUMMYFUNCTION("if($F771="""","""",1+Z771-count(filter($S771:$S888,$S771:$S888=$S771,$T771:$T888=$T771,$V771:$V888=$V771,$W771:$W888=$W771)))"),"")</f>
        <v/>
      </c>
      <c r="AB771" s="18" t="str">
        <f>IFERROR(__xludf.DUMMYFUNCTION("if($F771="""","""",count(filter($S$2:$S888,$S$2:$S888=$S771,$T$2:$T888=$T771,$V$2:$V888=$V771,$W$2:$W888=$W771,$Q$2:$Q888=$Q771)))"),"")</f>
        <v/>
      </c>
      <c r="AC771" s="18" t="str">
        <f>IFERROR(__xludf.DUMMYFUNCTION("if($F771="""","""",1+AB771-count(filter($S771:$S888,$S771:$S888=$S771,$T771:$T888=$T771,$V771:$V888=$V771,$W771:$W888=$W771,$Q771:$Q888=$Q771)))"),"")</f>
        <v/>
      </c>
      <c r="AD771" s="18" t="str">
        <f>IFERROR(__xludf.DUMMYFUNCTION("if($F771="""","""",count(filter($S$2:$S888,$S$2:$S888=$S771,$T$2:$T888=$T771,$V$2:$V888=$V771,$W$2:$W888=$W771,$R$2:$R888=$R771)))"),"")</f>
        <v/>
      </c>
      <c r="AE771" s="18" t="str">
        <f>IFERROR(__xludf.DUMMYFUNCTION("if($F771="""","""",1+AD771-count(filter($S771:$S888,$S771:$S888=$S771,$T771:$T888=$T771,$V771:$V888=$V771,$W771:$W888=$W771,$R771:$R888=$R771)))"),"")</f>
        <v/>
      </c>
      <c r="AF771" s="18" t="str">
        <f t="shared" si="10"/>
        <v/>
      </c>
      <c r="AG771" s="18"/>
      <c r="AH771" s="18" t="str">
        <f t="shared" si="12"/>
        <v/>
      </c>
    </row>
    <row r="772">
      <c r="A772" s="29"/>
      <c r="B772" s="29"/>
      <c r="C772" s="29"/>
      <c r="D772" s="37"/>
      <c r="E772" s="29"/>
      <c r="F772" s="32"/>
      <c r="G772" s="32"/>
      <c r="H772" s="38"/>
      <c r="I772" s="32"/>
      <c r="J772" s="38"/>
      <c r="K772" s="32"/>
      <c r="L772" s="31"/>
      <c r="M772" s="38"/>
      <c r="N772" s="31"/>
      <c r="O772" s="18" t="str">
        <f t="shared" si="2"/>
        <v/>
      </c>
      <c r="P772" s="18" t="str">
        <f t="shared" si="3"/>
        <v/>
      </c>
      <c r="Q772" s="18" t="str">
        <f t="array" ref="Q772">if($F772="","",if($F772&lt;&gt;$F771,VLOOKUP($F772,{Index_Team!$A$2:$A$33,Index_Team!$D$2:$D$33},2,FALSE),Q771))</f>
        <v/>
      </c>
      <c r="R772" s="18" t="str">
        <f t="array" ref="R772">if($F772="","",if($F772&lt;&gt;$F771,VLOOKUP($F772,{Index_Team!$A$2:$A$33,Index_Team!$E$2:$E$33},2,FALSE),R771))</f>
        <v/>
      </c>
      <c r="S772" s="18" t="str">
        <f t="shared" ref="S772:T772" si="781">if($F772="","",if($F772&lt;&gt;$F771,0,V771))</f>
        <v/>
      </c>
      <c r="T772" s="18" t="str">
        <f t="shared" si="781"/>
        <v/>
      </c>
      <c r="U772" s="18" t="str">
        <f t="shared" si="5"/>
        <v/>
      </c>
      <c r="V772" s="18" t="str">
        <f t="shared" si="6"/>
        <v/>
      </c>
      <c r="W772" s="18" t="str">
        <f t="shared" si="7"/>
        <v/>
      </c>
      <c r="X772" s="18" t="str">
        <f t="shared" si="8"/>
        <v/>
      </c>
      <c r="Y772" s="18" t="str">
        <f t="shared" si="9"/>
        <v/>
      </c>
      <c r="Z772" s="18" t="str">
        <f>IFERROR(__xludf.DUMMYFUNCTION("if($F772="""","""",count(filter($S$2:$S888,$S$2:$S888=$S772,$T$2:$T888=$T772,$V$2:$V888=$V772,$W$2:$W888=$W772)))"),"")</f>
        <v/>
      </c>
      <c r="AA772" s="18" t="str">
        <f>IFERROR(__xludf.DUMMYFUNCTION("if($F772="""","""",1+Z772-count(filter($S772:$S888,$S772:$S888=$S772,$T772:$T888=$T772,$V772:$V888=$V772,$W772:$W888=$W772)))"),"")</f>
        <v/>
      </c>
      <c r="AB772" s="18" t="str">
        <f>IFERROR(__xludf.DUMMYFUNCTION("if($F772="""","""",count(filter($S$2:$S888,$S$2:$S888=$S772,$T$2:$T888=$T772,$V$2:$V888=$V772,$W$2:$W888=$W772,$Q$2:$Q888=$Q772)))"),"")</f>
        <v/>
      </c>
      <c r="AC772" s="18" t="str">
        <f>IFERROR(__xludf.DUMMYFUNCTION("if($F772="""","""",1+AB772-count(filter($S772:$S888,$S772:$S888=$S772,$T772:$T888=$T772,$V772:$V888=$V772,$W772:$W888=$W772,$Q772:$Q888=$Q772)))"),"")</f>
        <v/>
      </c>
      <c r="AD772" s="18" t="str">
        <f>IFERROR(__xludf.DUMMYFUNCTION("if($F772="""","""",count(filter($S$2:$S888,$S$2:$S888=$S772,$T$2:$T888=$T772,$V$2:$V888=$V772,$W$2:$W888=$W772,$R$2:$R888=$R772)))"),"")</f>
        <v/>
      </c>
      <c r="AE772" s="18" t="str">
        <f>IFERROR(__xludf.DUMMYFUNCTION("if($F772="""","""",1+AD772-count(filter($S772:$S888,$S772:$S888=$S772,$T772:$T888=$T772,$V772:$V888=$V772,$W772:$W888=$W772,$R772:$R888=$R772)))"),"")</f>
        <v/>
      </c>
      <c r="AF772" s="18" t="str">
        <f t="shared" si="10"/>
        <v/>
      </c>
      <c r="AG772" s="18"/>
      <c r="AH772" s="18" t="str">
        <f t="shared" si="12"/>
        <v/>
      </c>
    </row>
    <row r="773">
      <c r="A773" s="29"/>
      <c r="B773" s="29"/>
      <c r="C773" s="29"/>
      <c r="D773" s="37"/>
      <c r="E773" s="29"/>
      <c r="F773" s="32"/>
      <c r="G773" s="32"/>
      <c r="H773" s="38"/>
      <c r="I773" s="32"/>
      <c r="J773" s="38"/>
      <c r="K773" s="32"/>
      <c r="L773" s="31"/>
      <c r="M773" s="38"/>
      <c r="N773" s="31"/>
      <c r="O773" s="18" t="str">
        <f t="shared" si="2"/>
        <v/>
      </c>
      <c r="P773" s="18" t="str">
        <f t="shared" si="3"/>
        <v/>
      </c>
      <c r="Q773" s="18" t="str">
        <f t="array" ref="Q773">if($F773="","",if($F773&lt;&gt;$F772,VLOOKUP($F773,{Index_Team!$A$2:$A$33,Index_Team!$D$2:$D$33},2,FALSE),Q772))</f>
        <v/>
      </c>
      <c r="R773" s="18" t="str">
        <f t="array" ref="R773">if($F773="","",if($F773&lt;&gt;$F772,VLOOKUP($F773,{Index_Team!$A$2:$A$33,Index_Team!$E$2:$E$33},2,FALSE),R772))</f>
        <v/>
      </c>
      <c r="S773" s="18" t="str">
        <f t="shared" ref="S773:T773" si="782">if($F773="","",if($F773&lt;&gt;$F772,0,V772))</f>
        <v/>
      </c>
      <c r="T773" s="18" t="str">
        <f t="shared" si="782"/>
        <v/>
      </c>
      <c r="U773" s="18" t="str">
        <f t="shared" si="5"/>
        <v/>
      </c>
      <c r="V773" s="18" t="str">
        <f t="shared" si="6"/>
        <v/>
      </c>
      <c r="W773" s="18" t="str">
        <f t="shared" si="7"/>
        <v/>
      </c>
      <c r="X773" s="18" t="str">
        <f t="shared" si="8"/>
        <v/>
      </c>
      <c r="Y773" s="18" t="str">
        <f t="shared" si="9"/>
        <v/>
      </c>
      <c r="Z773" s="18" t="str">
        <f>IFERROR(__xludf.DUMMYFUNCTION("if($F773="""","""",count(filter($S$2:$S888,$S$2:$S888=$S773,$T$2:$T888=$T773,$V$2:$V888=$V773,$W$2:$W888=$W773)))"),"")</f>
        <v/>
      </c>
      <c r="AA773" s="18" t="str">
        <f>IFERROR(__xludf.DUMMYFUNCTION("if($F773="""","""",1+Z773-count(filter($S773:$S888,$S773:$S888=$S773,$T773:$T888=$T773,$V773:$V888=$V773,$W773:$W888=$W773)))"),"")</f>
        <v/>
      </c>
      <c r="AB773" s="18" t="str">
        <f>IFERROR(__xludf.DUMMYFUNCTION("if($F773="""","""",count(filter($S$2:$S888,$S$2:$S888=$S773,$T$2:$T888=$T773,$V$2:$V888=$V773,$W$2:$W888=$W773,$Q$2:$Q888=$Q773)))"),"")</f>
        <v/>
      </c>
      <c r="AC773" s="18" t="str">
        <f>IFERROR(__xludf.DUMMYFUNCTION("if($F773="""","""",1+AB773-count(filter($S773:$S888,$S773:$S888=$S773,$T773:$T888=$T773,$V773:$V888=$V773,$W773:$W888=$W773,$Q773:$Q888=$Q773)))"),"")</f>
        <v/>
      </c>
      <c r="AD773" s="18" t="str">
        <f>IFERROR(__xludf.DUMMYFUNCTION("if($F773="""","""",count(filter($S$2:$S888,$S$2:$S888=$S773,$T$2:$T888=$T773,$V$2:$V888=$V773,$W$2:$W888=$W773,$R$2:$R888=$R773)))"),"")</f>
        <v/>
      </c>
      <c r="AE773" s="18" t="str">
        <f>IFERROR(__xludf.DUMMYFUNCTION("if($F773="""","""",1+AD773-count(filter($S773:$S888,$S773:$S888=$S773,$T773:$T888=$T773,$V773:$V888=$V773,$W773:$W888=$W773,$R773:$R888=$R773)))"),"")</f>
        <v/>
      </c>
      <c r="AF773" s="18" t="str">
        <f t="shared" si="10"/>
        <v/>
      </c>
      <c r="AG773" s="18"/>
      <c r="AH773" s="18" t="str">
        <f t="shared" si="12"/>
        <v/>
      </c>
    </row>
    <row r="774">
      <c r="A774" s="29"/>
      <c r="B774" s="29"/>
      <c r="C774" s="29"/>
      <c r="D774" s="37"/>
      <c r="E774" s="29"/>
      <c r="F774" s="32"/>
      <c r="G774" s="32"/>
      <c r="H774" s="38"/>
      <c r="I774" s="32"/>
      <c r="J774" s="38"/>
      <c r="K774" s="32"/>
      <c r="L774" s="31"/>
      <c r="M774" s="38"/>
      <c r="N774" s="31"/>
      <c r="O774" s="18" t="str">
        <f t="shared" si="2"/>
        <v/>
      </c>
      <c r="P774" s="18" t="str">
        <f t="shared" si="3"/>
        <v/>
      </c>
      <c r="Q774" s="18" t="str">
        <f t="array" ref="Q774">if($F774="","",if($F774&lt;&gt;$F773,VLOOKUP($F774,{Index_Team!$A$2:$A$33,Index_Team!$D$2:$D$33},2,FALSE),Q773))</f>
        <v/>
      </c>
      <c r="R774" s="18" t="str">
        <f t="array" ref="R774">if($F774="","",if($F774&lt;&gt;$F773,VLOOKUP($F774,{Index_Team!$A$2:$A$33,Index_Team!$E$2:$E$33},2,FALSE),R773))</f>
        <v/>
      </c>
      <c r="S774" s="18" t="str">
        <f t="shared" ref="S774:T774" si="783">if($F774="","",if($F774&lt;&gt;$F773,0,V773))</f>
        <v/>
      </c>
      <c r="T774" s="18" t="str">
        <f t="shared" si="783"/>
        <v/>
      </c>
      <c r="U774" s="18" t="str">
        <f t="shared" si="5"/>
        <v/>
      </c>
      <c r="V774" s="18" t="str">
        <f t="shared" si="6"/>
        <v/>
      </c>
      <c r="W774" s="18" t="str">
        <f t="shared" si="7"/>
        <v/>
      </c>
      <c r="X774" s="18" t="str">
        <f t="shared" si="8"/>
        <v/>
      </c>
      <c r="Y774" s="18" t="str">
        <f t="shared" si="9"/>
        <v/>
      </c>
      <c r="Z774" s="18" t="str">
        <f>IFERROR(__xludf.DUMMYFUNCTION("if($F774="""","""",count(filter($S$2:$S888,$S$2:$S888=$S774,$T$2:$T888=$T774,$V$2:$V888=$V774,$W$2:$W888=$W774)))"),"")</f>
        <v/>
      </c>
      <c r="AA774" s="18" t="str">
        <f>IFERROR(__xludf.DUMMYFUNCTION("if($F774="""","""",1+Z774-count(filter($S774:$S888,$S774:$S888=$S774,$T774:$T888=$T774,$V774:$V888=$V774,$W774:$W888=$W774)))"),"")</f>
        <v/>
      </c>
      <c r="AB774" s="18" t="str">
        <f>IFERROR(__xludf.DUMMYFUNCTION("if($F774="""","""",count(filter($S$2:$S888,$S$2:$S888=$S774,$T$2:$T888=$T774,$V$2:$V888=$V774,$W$2:$W888=$W774,$Q$2:$Q888=$Q774)))"),"")</f>
        <v/>
      </c>
      <c r="AC774" s="18" t="str">
        <f>IFERROR(__xludf.DUMMYFUNCTION("if($F774="""","""",1+AB774-count(filter($S774:$S888,$S774:$S888=$S774,$T774:$T888=$T774,$V774:$V888=$V774,$W774:$W888=$W774,$Q774:$Q888=$Q774)))"),"")</f>
        <v/>
      </c>
      <c r="AD774" s="18" t="str">
        <f>IFERROR(__xludf.DUMMYFUNCTION("if($F774="""","""",count(filter($S$2:$S888,$S$2:$S888=$S774,$T$2:$T888=$T774,$V$2:$V888=$V774,$W$2:$W888=$W774,$R$2:$R888=$R774)))"),"")</f>
        <v/>
      </c>
      <c r="AE774" s="18" t="str">
        <f>IFERROR(__xludf.DUMMYFUNCTION("if($F774="""","""",1+AD774-count(filter($S774:$S888,$S774:$S888=$S774,$T774:$T888=$T774,$V774:$V888=$V774,$W774:$W888=$W774,$R774:$R888=$R774)))"),"")</f>
        <v/>
      </c>
      <c r="AF774" s="18" t="str">
        <f t="shared" si="10"/>
        <v/>
      </c>
      <c r="AG774" s="18"/>
      <c r="AH774" s="18" t="str">
        <f t="shared" si="12"/>
        <v/>
      </c>
    </row>
    <row r="775">
      <c r="A775" s="29"/>
      <c r="B775" s="29"/>
      <c r="C775" s="29"/>
      <c r="D775" s="37"/>
      <c r="E775" s="29"/>
      <c r="F775" s="32"/>
      <c r="G775" s="32"/>
      <c r="H775" s="38"/>
      <c r="I775" s="32"/>
      <c r="J775" s="38"/>
      <c r="K775" s="32"/>
      <c r="L775" s="31"/>
      <c r="M775" s="38"/>
      <c r="N775" s="31"/>
      <c r="O775" s="18" t="str">
        <f t="shared" si="2"/>
        <v/>
      </c>
      <c r="P775" s="18" t="str">
        <f t="shared" si="3"/>
        <v/>
      </c>
      <c r="Q775" s="18" t="str">
        <f t="array" ref="Q775">if($F775="","",if($F775&lt;&gt;$F774,VLOOKUP($F775,{Index_Team!$A$2:$A$33,Index_Team!$D$2:$D$33},2,FALSE),Q774))</f>
        <v/>
      </c>
      <c r="R775" s="18" t="str">
        <f t="array" ref="R775">if($F775="","",if($F775&lt;&gt;$F774,VLOOKUP($F775,{Index_Team!$A$2:$A$33,Index_Team!$E$2:$E$33},2,FALSE),R774))</f>
        <v/>
      </c>
      <c r="S775" s="18" t="str">
        <f t="shared" ref="S775:T775" si="784">if($F775="","",if($F775&lt;&gt;$F774,0,V774))</f>
        <v/>
      </c>
      <c r="T775" s="18" t="str">
        <f t="shared" si="784"/>
        <v/>
      </c>
      <c r="U775" s="18" t="str">
        <f t="shared" si="5"/>
        <v/>
      </c>
      <c r="V775" s="18" t="str">
        <f t="shared" si="6"/>
        <v/>
      </c>
      <c r="W775" s="18" t="str">
        <f t="shared" si="7"/>
        <v/>
      </c>
      <c r="X775" s="18" t="str">
        <f t="shared" si="8"/>
        <v/>
      </c>
      <c r="Y775" s="18" t="str">
        <f t="shared" si="9"/>
        <v/>
      </c>
      <c r="Z775" s="18" t="str">
        <f>IFERROR(__xludf.DUMMYFUNCTION("if($F775="""","""",count(filter($S$2:$S888,$S$2:$S888=$S775,$T$2:$T888=$T775,$V$2:$V888=$V775,$W$2:$W888=$W775)))"),"")</f>
        <v/>
      </c>
      <c r="AA775" s="18" t="str">
        <f>IFERROR(__xludf.DUMMYFUNCTION("if($F775="""","""",1+Z775-count(filter($S775:$S888,$S775:$S888=$S775,$T775:$T888=$T775,$V775:$V888=$V775,$W775:$W888=$W775)))"),"")</f>
        <v/>
      </c>
      <c r="AB775" s="18" t="str">
        <f>IFERROR(__xludf.DUMMYFUNCTION("if($F775="""","""",count(filter($S$2:$S888,$S$2:$S888=$S775,$T$2:$T888=$T775,$V$2:$V888=$V775,$W$2:$W888=$W775,$Q$2:$Q888=$Q775)))"),"")</f>
        <v/>
      </c>
      <c r="AC775" s="18" t="str">
        <f>IFERROR(__xludf.DUMMYFUNCTION("if($F775="""","""",1+AB775-count(filter($S775:$S888,$S775:$S888=$S775,$T775:$T888=$T775,$V775:$V888=$V775,$W775:$W888=$W775,$Q775:$Q888=$Q775)))"),"")</f>
        <v/>
      </c>
      <c r="AD775" s="18" t="str">
        <f>IFERROR(__xludf.DUMMYFUNCTION("if($F775="""","""",count(filter($S$2:$S888,$S$2:$S888=$S775,$T$2:$T888=$T775,$V$2:$V888=$V775,$W$2:$W888=$W775,$R$2:$R888=$R775)))"),"")</f>
        <v/>
      </c>
      <c r="AE775" s="18" t="str">
        <f>IFERROR(__xludf.DUMMYFUNCTION("if($F775="""","""",1+AD775-count(filter($S775:$S888,$S775:$S888=$S775,$T775:$T888=$T775,$V775:$V888=$V775,$W775:$W888=$W775,$R775:$R888=$R775)))"),"")</f>
        <v/>
      </c>
      <c r="AF775" s="18" t="str">
        <f t="shared" si="10"/>
        <v/>
      </c>
      <c r="AG775" s="18"/>
      <c r="AH775" s="18" t="str">
        <f t="shared" si="12"/>
        <v/>
      </c>
    </row>
    <row r="776">
      <c r="A776" s="29"/>
      <c r="B776" s="29"/>
      <c r="C776" s="29"/>
      <c r="D776" s="37"/>
      <c r="E776" s="29"/>
      <c r="F776" s="32"/>
      <c r="G776" s="32"/>
      <c r="H776" s="38"/>
      <c r="I776" s="32"/>
      <c r="J776" s="38"/>
      <c r="K776" s="32"/>
      <c r="L776" s="31"/>
      <c r="M776" s="38"/>
      <c r="N776" s="31"/>
      <c r="O776" s="18" t="str">
        <f t="shared" si="2"/>
        <v/>
      </c>
      <c r="P776" s="18" t="str">
        <f t="shared" si="3"/>
        <v/>
      </c>
      <c r="Q776" s="18" t="str">
        <f t="array" ref="Q776">if($F776="","",if($F776&lt;&gt;$F775,VLOOKUP($F776,{Index_Team!$A$2:$A$33,Index_Team!$D$2:$D$33},2,FALSE),Q775))</f>
        <v/>
      </c>
      <c r="R776" s="18" t="str">
        <f t="array" ref="R776">if($F776="","",if($F776&lt;&gt;$F775,VLOOKUP($F776,{Index_Team!$A$2:$A$33,Index_Team!$E$2:$E$33},2,FALSE),R775))</f>
        <v/>
      </c>
      <c r="S776" s="18" t="str">
        <f t="shared" ref="S776:T776" si="785">if($F776="","",if($F776&lt;&gt;$F775,0,V775))</f>
        <v/>
      </c>
      <c r="T776" s="18" t="str">
        <f t="shared" si="785"/>
        <v/>
      </c>
      <c r="U776" s="18" t="str">
        <f t="shared" si="5"/>
        <v/>
      </c>
      <c r="V776" s="18" t="str">
        <f t="shared" si="6"/>
        <v/>
      </c>
      <c r="W776" s="18" t="str">
        <f t="shared" si="7"/>
        <v/>
      </c>
      <c r="X776" s="18" t="str">
        <f t="shared" si="8"/>
        <v/>
      </c>
      <c r="Y776" s="18" t="str">
        <f t="shared" si="9"/>
        <v/>
      </c>
      <c r="Z776" s="18" t="str">
        <f>IFERROR(__xludf.DUMMYFUNCTION("if($F776="""","""",count(filter($S$2:$S888,$S$2:$S888=$S776,$T$2:$T888=$T776,$V$2:$V888=$V776,$W$2:$W888=$W776)))"),"")</f>
        <v/>
      </c>
      <c r="AA776" s="18" t="str">
        <f>IFERROR(__xludf.DUMMYFUNCTION("if($F776="""","""",1+Z776-count(filter($S776:$S888,$S776:$S888=$S776,$T776:$T888=$T776,$V776:$V888=$V776,$W776:$W888=$W776)))"),"")</f>
        <v/>
      </c>
      <c r="AB776" s="18" t="str">
        <f>IFERROR(__xludf.DUMMYFUNCTION("if($F776="""","""",count(filter($S$2:$S888,$S$2:$S888=$S776,$T$2:$T888=$T776,$V$2:$V888=$V776,$W$2:$W888=$W776,$Q$2:$Q888=$Q776)))"),"")</f>
        <v/>
      </c>
      <c r="AC776" s="18" t="str">
        <f>IFERROR(__xludf.DUMMYFUNCTION("if($F776="""","""",1+AB776-count(filter($S776:$S888,$S776:$S888=$S776,$T776:$T888=$T776,$V776:$V888=$V776,$W776:$W888=$W776,$Q776:$Q888=$Q776)))"),"")</f>
        <v/>
      </c>
      <c r="AD776" s="18" t="str">
        <f>IFERROR(__xludf.DUMMYFUNCTION("if($F776="""","""",count(filter($S$2:$S888,$S$2:$S888=$S776,$T$2:$T888=$T776,$V$2:$V888=$V776,$W$2:$W888=$W776,$R$2:$R888=$R776)))"),"")</f>
        <v/>
      </c>
      <c r="AE776" s="18" t="str">
        <f>IFERROR(__xludf.DUMMYFUNCTION("if($F776="""","""",1+AD776-count(filter($S776:$S888,$S776:$S888=$S776,$T776:$T888=$T776,$V776:$V888=$V776,$W776:$W888=$W776,$R776:$R888=$R776)))"),"")</f>
        <v/>
      </c>
      <c r="AF776" s="18" t="str">
        <f t="shared" si="10"/>
        <v/>
      </c>
      <c r="AG776" s="18"/>
      <c r="AH776" s="18" t="str">
        <f t="shared" si="12"/>
        <v/>
      </c>
    </row>
    <row r="777">
      <c r="A777" s="29"/>
      <c r="B777" s="29"/>
      <c r="C777" s="29"/>
      <c r="D777" s="37"/>
      <c r="E777" s="29"/>
      <c r="F777" s="32"/>
      <c r="G777" s="32"/>
      <c r="H777" s="38"/>
      <c r="I777" s="32"/>
      <c r="J777" s="38"/>
      <c r="K777" s="32"/>
      <c r="L777" s="31"/>
      <c r="M777" s="38"/>
      <c r="N777" s="31"/>
      <c r="O777" s="18" t="str">
        <f t="shared" si="2"/>
        <v/>
      </c>
      <c r="P777" s="18" t="str">
        <f t="shared" si="3"/>
        <v/>
      </c>
      <c r="Q777" s="18" t="str">
        <f t="array" ref="Q777">if($F777="","",if($F777&lt;&gt;$F776,VLOOKUP($F777,{Index_Team!$A$2:$A$33,Index_Team!$D$2:$D$33},2,FALSE),Q776))</f>
        <v/>
      </c>
      <c r="R777" s="18" t="str">
        <f t="array" ref="R777">if($F777="","",if($F777&lt;&gt;$F776,VLOOKUP($F777,{Index_Team!$A$2:$A$33,Index_Team!$E$2:$E$33},2,FALSE),R776))</f>
        <v/>
      </c>
      <c r="S777" s="18" t="str">
        <f t="shared" ref="S777:T777" si="786">if($F777="","",if($F777&lt;&gt;$F776,0,V776))</f>
        <v/>
      </c>
      <c r="T777" s="18" t="str">
        <f t="shared" si="786"/>
        <v/>
      </c>
      <c r="U777" s="18" t="str">
        <f t="shared" si="5"/>
        <v/>
      </c>
      <c r="V777" s="18" t="str">
        <f t="shared" si="6"/>
        <v/>
      </c>
      <c r="W777" s="18" t="str">
        <f t="shared" si="7"/>
        <v/>
      </c>
      <c r="X777" s="18" t="str">
        <f t="shared" si="8"/>
        <v/>
      </c>
      <c r="Y777" s="18" t="str">
        <f t="shared" si="9"/>
        <v/>
      </c>
      <c r="Z777" s="18" t="str">
        <f>IFERROR(__xludf.DUMMYFUNCTION("if($F777="""","""",count(filter($S$2:$S888,$S$2:$S888=$S777,$T$2:$T888=$T777,$V$2:$V888=$V777,$W$2:$W888=$W777)))"),"")</f>
        <v/>
      </c>
      <c r="AA777" s="18" t="str">
        <f>IFERROR(__xludf.DUMMYFUNCTION("if($F777="""","""",1+Z777-count(filter($S777:$S888,$S777:$S888=$S777,$T777:$T888=$T777,$V777:$V888=$V777,$W777:$W888=$W777)))"),"")</f>
        <v/>
      </c>
      <c r="AB777" s="18" t="str">
        <f>IFERROR(__xludf.DUMMYFUNCTION("if($F777="""","""",count(filter($S$2:$S888,$S$2:$S888=$S777,$T$2:$T888=$T777,$V$2:$V888=$V777,$W$2:$W888=$W777,$Q$2:$Q888=$Q777)))"),"")</f>
        <v/>
      </c>
      <c r="AC777" s="18" t="str">
        <f>IFERROR(__xludf.DUMMYFUNCTION("if($F777="""","""",1+AB777-count(filter($S777:$S888,$S777:$S888=$S777,$T777:$T888=$T777,$V777:$V888=$V777,$W777:$W888=$W777,$Q777:$Q888=$Q777)))"),"")</f>
        <v/>
      </c>
      <c r="AD777" s="18" t="str">
        <f>IFERROR(__xludf.DUMMYFUNCTION("if($F777="""","""",count(filter($S$2:$S888,$S$2:$S888=$S777,$T$2:$T888=$T777,$V$2:$V888=$V777,$W$2:$W888=$W777,$R$2:$R888=$R777)))"),"")</f>
        <v/>
      </c>
      <c r="AE777" s="18" t="str">
        <f>IFERROR(__xludf.DUMMYFUNCTION("if($F777="""","""",1+AD777-count(filter($S777:$S888,$S777:$S888=$S777,$T777:$T888=$T777,$V777:$V888=$V777,$W777:$W888=$W777,$R777:$R888=$R777)))"),"")</f>
        <v/>
      </c>
      <c r="AF777" s="18" t="str">
        <f t="shared" si="10"/>
        <v/>
      </c>
      <c r="AG777" s="18"/>
      <c r="AH777" s="18" t="str">
        <f t="shared" si="12"/>
        <v/>
      </c>
    </row>
    <row r="778">
      <c r="A778" s="29"/>
      <c r="B778" s="29"/>
      <c r="C778" s="29"/>
      <c r="D778" s="37"/>
      <c r="E778" s="29"/>
      <c r="F778" s="32"/>
      <c r="G778" s="32"/>
      <c r="H778" s="38"/>
      <c r="I778" s="32"/>
      <c r="J778" s="38"/>
      <c r="K778" s="32"/>
      <c r="L778" s="31"/>
      <c r="M778" s="38"/>
      <c r="N778" s="31"/>
      <c r="O778" s="18" t="str">
        <f t="shared" si="2"/>
        <v/>
      </c>
      <c r="P778" s="18" t="str">
        <f t="shared" si="3"/>
        <v/>
      </c>
      <c r="Q778" s="18" t="str">
        <f t="array" ref="Q778">if($F778="","",if($F778&lt;&gt;$F777,VLOOKUP($F778,{Index_Team!$A$2:$A$33,Index_Team!$D$2:$D$33},2,FALSE),Q777))</f>
        <v/>
      </c>
      <c r="R778" s="18" t="str">
        <f t="array" ref="R778">if($F778="","",if($F778&lt;&gt;$F777,VLOOKUP($F778,{Index_Team!$A$2:$A$33,Index_Team!$E$2:$E$33},2,FALSE),R777))</f>
        <v/>
      </c>
      <c r="S778" s="18" t="str">
        <f t="shared" ref="S778:T778" si="787">if($F778="","",if($F778&lt;&gt;$F777,0,V777))</f>
        <v/>
      </c>
      <c r="T778" s="18" t="str">
        <f t="shared" si="787"/>
        <v/>
      </c>
      <c r="U778" s="18" t="str">
        <f t="shared" si="5"/>
        <v/>
      </c>
      <c r="V778" s="18" t="str">
        <f t="shared" si="6"/>
        <v/>
      </c>
      <c r="W778" s="18" t="str">
        <f t="shared" si="7"/>
        <v/>
      </c>
      <c r="X778" s="18" t="str">
        <f t="shared" si="8"/>
        <v/>
      </c>
      <c r="Y778" s="18" t="str">
        <f t="shared" si="9"/>
        <v/>
      </c>
      <c r="Z778" s="18" t="str">
        <f>IFERROR(__xludf.DUMMYFUNCTION("if($F778="""","""",count(filter($S$2:$S888,$S$2:$S888=$S778,$T$2:$T888=$T778,$V$2:$V888=$V778,$W$2:$W888=$W778)))"),"")</f>
        <v/>
      </c>
      <c r="AA778" s="18" t="str">
        <f>IFERROR(__xludf.DUMMYFUNCTION("if($F778="""","""",1+Z778-count(filter($S778:$S888,$S778:$S888=$S778,$T778:$T888=$T778,$V778:$V888=$V778,$W778:$W888=$W778)))"),"")</f>
        <v/>
      </c>
      <c r="AB778" s="18" t="str">
        <f>IFERROR(__xludf.DUMMYFUNCTION("if($F778="""","""",count(filter($S$2:$S888,$S$2:$S888=$S778,$T$2:$T888=$T778,$V$2:$V888=$V778,$W$2:$W888=$W778,$Q$2:$Q888=$Q778)))"),"")</f>
        <v/>
      </c>
      <c r="AC778" s="18" t="str">
        <f>IFERROR(__xludf.DUMMYFUNCTION("if($F778="""","""",1+AB778-count(filter($S778:$S888,$S778:$S888=$S778,$T778:$T888=$T778,$V778:$V888=$V778,$W778:$W888=$W778,$Q778:$Q888=$Q778)))"),"")</f>
        <v/>
      </c>
      <c r="AD778" s="18" t="str">
        <f>IFERROR(__xludf.DUMMYFUNCTION("if($F778="""","""",count(filter($S$2:$S888,$S$2:$S888=$S778,$T$2:$T888=$T778,$V$2:$V888=$V778,$W$2:$W888=$W778,$R$2:$R888=$R778)))"),"")</f>
        <v/>
      </c>
      <c r="AE778" s="18" t="str">
        <f>IFERROR(__xludf.DUMMYFUNCTION("if($F778="""","""",1+AD778-count(filter($S778:$S888,$S778:$S888=$S778,$T778:$T888=$T778,$V778:$V888=$V778,$W778:$W888=$W778,$R778:$R888=$R778)))"),"")</f>
        <v/>
      </c>
      <c r="AF778" s="18" t="str">
        <f t="shared" si="10"/>
        <v/>
      </c>
      <c r="AG778" s="18"/>
      <c r="AH778" s="18" t="str">
        <f t="shared" si="12"/>
        <v/>
      </c>
    </row>
    <row r="779">
      <c r="A779" s="29"/>
      <c r="B779" s="29"/>
      <c r="C779" s="29"/>
      <c r="D779" s="37"/>
      <c r="E779" s="29"/>
      <c r="F779" s="32"/>
      <c r="G779" s="32"/>
      <c r="H779" s="38"/>
      <c r="I779" s="32"/>
      <c r="J779" s="38"/>
      <c r="K779" s="32"/>
      <c r="L779" s="31"/>
      <c r="M779" s="38"/>
      <c r="N779" s="31"/>
      <c r="O779" s="18" t="str">
        <f t="shared" si="2"/>
        <v/>
      </c>
      <c r="P779" s="18" t="str">
        <f t="shared" si="3"/>
        <v/>
      </c>
      <c r="Q779" s="18" t="str">
        <f t="array" ref="Q779">if($F779="","",if($F779&lt;&gt;$F778,VLOOKUP($F779,{Index_Team!$A$2:$A$33,Index_Team!$D$2:$D$33},2,FALSE),Q778))</f>
        <v/>
      </c>
      <c r="R779" s="18" t="str">
        <f t="array" ref="R779">if($F779="","",if($F779&lt;&gt;$F778,VLOOKUP($F779,{Index_Team!$A$2:$A$33,Index_Team!$E$2:$E$33},2,FALSE),R778))</f>
        <v/>
      </c>
      <c r="S779" s="18" t="str">
        <f t="shared" ref="S779:T779" si="788">if($F779="","",if($F779&lt;&gt;$F778,0,V778))</f>
        <v/>
      </c>
      <c r="T779" s="18" t="str">
        <f t="shared" si="788"/>
        <v/>
      </c>
      <c r="U779" s="18" t="str">
        <f t="shared" si="5"/>
        <v/>
      </c>
      <c r="V779" s="18" t="str">
        <f t="shared" si="6"/>
        <v/>
      </c>
      <c r="W779" s="18" t="str">
        <f t="shared" si="7"/>
        <v/>
      </c>
      <c r="X779" s="18" t="str">
        <f t="shared" si="8"/>
        <v/>
      </c>
      <c r="Y779" s="18" t="str">
        <f t="shared" si="9"/>
        <v/>
      </c>
      <c r="Z779" s="18" t="str">
        <f>IFERROR(__xludf.DUMMYFUNCTION("if($F779="""","""",count(filter($S$2:$S888,$S$2:$S888=$S779,$T$2:$T888=$T779,$V$2:$V888=$V779,$W$2:$W888=$W779)))"),"")</f>
        <v/>
      </c>
      <c r="AA779" s="18" t="str">
        <f>IFERROR(__xludf.DUMMYFUNCTION("if($F779="""","""",1+Z779-count(filter($S779:$S888,$S779:$S888=$S779,$T779:$T888=$T779,$V779:$V888=$V779,$W779:$W888=$W779)))"),"")</f>
        <v/>
      </c>
      <c r="AB779" s="18" t="str">
        <f>IFERROR(__xludf.DUMMYFUNCTION("if($F779="""","""",count(filter($S$2:$S888,$S$2:$S888=$S779,$T$2:$T888=$T779,$V$2:$V888=$V779,$W$2:$W888=$W779,$Q$2:$Q888=$Q779)))"),"")</f>
        <v/>
      </c>
      <c r="AC779" s="18" t="str">
        <f>IFERROR(__xludf.DUMMYFUNCTION("if($F779="""","""",1+AB779-count(filter($S779:$S888,$S779:$S888=$S779,$T779:$T888=$T779,$V779:$V888=$V779,$W779:$W888=$W779,$Q779:$Q888=$Q779)))"),"")</f>
        <v/>
      </c>
      <c r="AD779" s="18" t="str">
        <f>IFERROR(__xludf.DUMMYFUNCTION("if($F779="""","""",count(filter($S$2:$S888,$S$2:$S888=$S779,$T$2:$T888=$T779,$V$2:$V888=$V779,$W$2:$W888=$W779,$R$2:$R888=$R779)))"),"")</f>
        <v/>
      </c>
      <c r="AE779" s="18" t="str">
        <f>IFERROR(__xludf.DUMMYFUNCTION("if($F779="""","""",1+AD779-count(filter($S779:$S888,$S779:$S888=$S779,$T779:$T888=$T779,$V779:$V888=$V779,$W779:$W888=$W779,$R779:$R888=$R779)))"),"")</f>
        <v/>
      </c>
      <c r="AF779" s="18" t="str">
        <f t="shared" si="10"/>
        <v/>
      </c>
      <c r="AG779" s="18"/>
      <c r="AH779" s="18" t="str">
        <f t="shared" si="12"/>
        <v/>
      </c>
    </row>
    <row r="780">
      <c r="A780" s="29"/>
      <c r="B780" s="29"/>
      <c r="C780" s="29"/>
      <c r="D780" s="37"/>
      <c r="E780" s="29"/>
      <c r="F780" s="32"/>
      <c r="G780" s="32"/>
      <c r="H780" s="38"/>
      <c r="I780" s="32"/>
      <c r="J780" s="38"/>
      <c r="K780" s="32"/>
      <c r="L780" s="31"/>
      <c r="M780" s="38"/>
      <c r="N780" s="31"/>
      <c r="O780" s="18" t="str">
        <f t="shared" si="2"/>
        <v/>
      </c>
      <c r="P780" s="18" t="str">
        <f t="shared" si="3"/>
        <v/>
      </c>
      <c r="Q780" s="18" t="str">
        <f t="array" ref="Q780">if($F780="","",if($F780&lt;&gt;$F779,VLOOKUP($F780,{Index_Team!$A$2:$A$33,Index_Team!$D$2:$D$33},2,FALSE),Q779))</f>
        <v/>
      </c>
      <c r="R780" s="18" t="str">
        <f t="array" ref="R780">if($F780="","",if($F780&lt;&gt;$F779,VLOOKUP($F780,{Index_Team!$A$2:$A$33,Index_Team!$E$2:$E$33},2,FALSE),R779))</f>
        <v/>
      </c>
      <c r="S780" s="18" t="str">
        <f t="shared" ref="S780:T780" si="789">if($F780="","",if($F780&lt;&gt;$F779,0,V779))</f>
        <v/>
      </c>
      <c r="T780" s="18" t="str">
        <f t="shared" si="789"/>
        <v/>
      </c>
      <c r="U780" s="18" t="str">
        <f t="shared" si="5"/>
        <v/>
      </c>
      <c r="V780" s="18" t="str">
        <f t="shared" si="6"/>
        <v/>
      </c>
      <c r="W780" s="18" t="str">
        <f t="shared" si="7"/>
        <v/>
      </c>
      <c r="X780" s="18" t="str">
        <f t="shared" si="8"/>
        <v/>
      </c>
      <c r="Y780" s="18" t="str">
        <f t="shared" si="9"/>
        <v/>
      </c>
      <c r="Z780" s="18" t="str">
        <f>IFERROR(__xludf.DUMMYFUNCTION("if($F780="""","""",count(filter($S$2:$S888,$S$2:$S888=$S780,$T$2:$T888=$T780,$V$2:$V888=$V780,$W$2:$W888=$W780)))"),"")</f>
        <v/>
      </c>
      <c r="AA780" s="18" t="str">
        <f>IFERROR(__xludf.DUMMYFUNCTION("if($F780="""","""",1+Z780-count(filter($S780:$S888,$S780:$S888=$S780,$T780:$T888=$T780,$V780:$V888=$V780,$W780:$W888=$W780)))"),"")</f>
        <v/>
      </c>
      <c r="AB780" s="18" t="str">
        <f>IFERROR(__xludf.DUMMYFUNCTION("if($F780="""","""",count(filter($S$2:$S888,$S$2:$S888=$S780,$T$2:$T888=$T780,$V$2:$V888=$V780,$W$2:$W888=$W780,$Q$2:$Q888=$Q780)))"),"")</f>
        <v/>
      </c>
      <c r="AC780" s="18" t="str">
        <f>IFERROR(__xludf.DUMMYFUNCTION("if($F780="""","""",1+AB780-count(filter($S780:$S888,$S780:$S888=$S780,$T780:$T888=$T780,$V780:$V888=$V780,$W780:$W888=$W780,$Q780:$Q888=$Q780)))"),"")</f>
        <v/>
      </c>
      <c r="AD780" s="18" t="str">
        <f>IFERROR(__xludf.DUMMYFUNCTION("if($F780="""","""",count(filter($S$2:$S888,$S$2:$S888=$S780,$T$2:$T888=$T780,$V$2:$V888=$V780,$W$2:$W888=$W780,$R$2:$R888=$R780)))"),"")</f>
        <v/>
      </c>
      <c r="AE780" s="18" t="str">
        <f>IFERROR(__xludf.DUMMYFUNCTION("if($F780="""","""",1+AD780-count(filter($S780:$S888,$S780:$S888=$S780,$T780:$T888=$T780,$V780:$V888=$V780,$W780:$W888=$W780,$R780:$R888=$R780)))"),"")</f>
        <v/>
      </c>
      <c r="AF780" s="18" t="str">
        <f t="shared" si="10"/>
        <v/>
      </c>
      <c r="AG780" s="18"/>
      <c r="AH780" s="18" t="str">
        <f t="shared" si="12"/>
        <v/>
      </c>
    </row>
    <row r="781">
      <c r="A781" s="29"/>
      <c r="B781" s="29"/>
      <c r="C781" s="29"/>
      <c r="D781" s="37"/>
      <c r="E781" s="29"/>
      <c r="F781" s="32"/>
      <c r="G781" s="32"/>
      <c r="H781" s="38"/>
      <c r="I781" s="32"/>
      <c r="J781" s="38"/>
      <c r="K781" s="32"/>
      <c r="L781" s="31"/>
      <c r="M781" s="38"/>
      <c r="N781" s="31"/>
      <c r="O781" s="18" t="str">
        <f t="shared" si="2"/>
        <v/>
      </c>
      <c r="P781" s="18" t="str">
        <f t="shared" si="3"/>
        <v/>
      </c>
      <c r="Q781" s="18" t="str">
        <f t="array" ref="Q781">if($F781="","",if($F781&lt;&gt;$F780,VLOOKUP($F781,{Index_Team!$A$2:$A$33,Index_Team!$D$2:$D$33},2,FALSE),Q780))</f>
        <v/>
      </c>
      <c r="R781" s="18" t="str">
        <f t="array" ref="R781">if($F781="","",if($F781&lt;&gt;$F780,VLOOKUP($F781,{Index_Team!$A$2:$A$33,Index_Team!$E$2:$E$33},2,FALSE),R780))</f>
        <v/>
      </c>
      <c r="S781" s="18" t="str">
        <f t="shared" ref="S781:T781" si="790">if($F781="","",if($F781&lt;&gt;$F780,0,V780))</f>
        <v/>
      </c>
      <c r="T781" s="18" t="str">
        <f t="shared" si="790"/>
        <v/>
      </c>
      <c r="U781" s="18" t="str">
        <f t="shared" si="5"/>
        <v/>
      </c>
      <c r="V781" s="18" t="str">
        <f t="shared" si="6"/>
        <v/>
      </c>
      <c r="W781" s="18" t="str">
        <f t="shared" si="7"/>
        <v/>
      </c>
      <c r="X781" s="18" t="str">
        <f t="shared" si="8"/>
        <v/>
      </c>
      <c r="Y781" s="18" t="str">
        <f t="shared" si="9"/>
        <v/>
      </c>
      <c r="Z781" s="18" t="str">
        <f>IFERROR(__xludf.DUMMYFUNCTION("if($F781="""","""",count(filter($S$2:$S888,$S$2:$S888=$S781,$T$2:$T888=$T781,$V$2:$V888=$V781,$W$2:$W888=$W781)))"),"")</f>
        <v/>
      </c>
      <c r="AA781" s="18" t="str">
        <f>IFERROR(__xludf.DUMMYFUNCTION("if($F781="""","""",1+Z781-count(filter($S781:$S888,$S781:$S888=$S781,$T781:$T888=$T781,$V781:$V888=$V781,$W781:$W888=$W781)))"),"")</f>
        <v/>
      </c>
      <c r="AB781" s="18" t="str">
        <f>IFERROR(__xludf.DUMMYFUNCTION("if($F781="""","""",count(filter($S$2:$S888,$S$2:$S888=$S781,$T$2:$T888=$T781,$V$2:$V888=$V781,$W$2:$W888=$W781,$Q$2:$Q888=$Q781)))"),"")</f>
        <v/>
      </c>
      <c r="AC781" s="18" t="str">
        <f>IFERROR(__xludf.DUMMYFUNCTION("if($F781="""","""",1+AB781-count(filter($S781:$S888,$S781:$S888=$S781,$T781:$T888=$T781,$V781:$V888=$V781,$W781:$W888=$W781,$Q781:$Q888=$Q781)))"),"")</f>
        <v/>
      </c>
      <c r="AD781" s="18" t="str">
        <f>IFERROR(__xludf.DUMMYFUNCTION("if($F781="""","""",count(filter($S$2:$S888,$S$2:$S888=$S781,$T$2:$T888=$T781,$V$2:$V888=$V781,$W$2:$W888=$W781,$R$2:$R888=$R781)))"),"")</f>
        <v/>
      </c>
      <c r="AE781" s="18" t="str">
        <f>IFERROR(__xludf.DUMMYFUNCTION("if($F781="""","""",1+AD781-count(filter($S781:$S888,$S781:$S888=$S781,$T781:$T888=$T781,$V781:$V888=$V781,$W781:$W888=$W781,$R781:$R888=$R781)))"),"")</f>
        <v/>
      </c>
      <c r="AF781" s="18" t="str">
        <f t="shared" si="10"/>
        <v/>
      </c>
      <c r="AG781" s="18"/>
      <c r="AH781" s="18" t="str">
        <f t="shared" si="12"/>
        <v/>
      </c>
    </row>
    <row r="782">
      <c r="A782" s="29"/>
      <c r="B782" s="29"/>
      <c r="C782" s="29"/>
      <c r="D782" s="37"/>
      <c r="E782" s="29"/>
      <c r="F782" s="32"/>
      <c r="G782" s="32"/>
      <c r="H782" s="38"/>
      <c r="I782" s="32"/>
      <c r="J782" s="38"/>
      <c r="K782" s="32"/>
      <c r="L782" s="31"/>
      <c r="M782" s="38"/>
      <c r="N782" s="31"/>
      <c r="O782" s="18" t="str">
        <f t="shared" si="2"/>
        <v/>
      </c>
      <c r="P782" s="18" t="str">
        <f t="shared" si="3"/>
        <v/>
      </c>
      <c r="Q782" s="18" t="str">
        <f t="array" ref="Q782">if($F782="","",if($F782&lt;&gt;$F781,VLOOKUP($F782,{Index_Team!$A$2:$A$33,Index_Team!$D$2:$D$33},2,FALSE),Q781))</f>
        <v/>
      </c>
      <c r="R782" s="18" t="str">
        <f t="array" ref="R782">if($F782="","",if($F782&lt;&gt;$F781,VLOOKUP($F782,{Index_Team!$A$2:$A$33,Index_Team!$E$2:$E$33},2,FALSE),R781))</f>
        <v/>
      </c>
      <c r="S782" s="18" t="str">
        <f t="shared" ref="S782:T782" si="791">if($F782="","",if($F782&lt;&gt;$F781,0,V781))</f>
        <v/>
      </c>
      <c r="T782" s="18" t="str">
        <f t="shared" si="791"/>
        <v/>
      </c>
      <c r="U782" s="18" t="str">
        <f t="shared" si="5"/>
        <v/>
      </c>
      <c r="V782" s="18" t="str">
        <f t="shared" si="6"/>
        <v/>
      </c>
      <c r="W782" s="18" t="str">
        <f t="shared" si="7"/>
        <v/>
      </c>
      <c r="X782" s="18" t="str">
        <f t="shared" si="8"/>
        <v/>
      </c>
      <c r="Y782" s="18" t="str">
        <f t="shared" si="9"/>
        <v/>
      </c>
      <c r="Z782" s="18" t="str">
        <f>IFERROR(__xludf.DUMMYFUNCTION("if($F782="""","""",count(filter($S$2:$S888,$S$2:$S888=$S782,$T$2:$T888=$T782,$V$2:$V888=$V782,$W$2:$W888=$W782)))"),"")</f>
        <v/>
      </c>
      <c r="AA782" s="18" t="str">
        <f>IFERROR(__xludf.DUMMYFUNCTION("if($F782="""","""",1+Z782-count(filter($S782:$S888,$S782:$S888=$S782,$T782:$T888=$T782,$V782:$V888=$V782,$W782:$W888=$W782)))"),"")</f>
        <v/>
      </c>
      <c r="AB782" s="18" t="str">
        <f>IFERROR(__xludf.DUMMYFUNCTION("if($F782="""","""",count(filter($S$2:$S888,$S$2:$S888=$S782,$T$2:$T888=$T782,$V$2:$V888=$V782,$W$2:$W888=$W782,$Q$2:$Q888=$Q782)))"),"")</f>
        <v/>
      </c>
      <c r="AC782" s="18" t="str">
        <f>IFERROR(__xludf.DUMMYFUNCTION("if($F782="""","""",1+AB782-count(filter($S782:$S888,$S782:$S888=$S782,$T782:$T888=$T782,$V782:$V888=$V782,$W782:$W888=$W782,$Q782:$Q888=$Q782)))"),"")</f>
        <v/>
      </c>
      <c r="AD782" s="18" t="str">
        <f>IFERROR(__xludf.DUMMYFUNCTION("if($F782="""","""",count(filter($S$2:$S888,$S$2:$S888=$S782,$T$2:$T888=$T782,$V$2:$V888=$V782,$W$2:$W888=$W782,$R$2:$R888=$R782)))"),"")</f>
        <v/>
      </c>
      <c r="AE782" s="18" t="str">
        <f>IFERROR(__xludf.DUMMYFUNCTION("if($F782="""","""",1+AD782-count(filter($S782:$S888,$S782:$S888=$S782,$T782:$T888=$T782,$V782:$V888=$V782,$W782:$W888=$W782,$R782:$R888=$R782)))"),"")</f>
        <v/>
      </c>
      <c r="AF782" s="18" t="str">
        <f t="shared" si="10"/>
        <v/>
      </c>
      <c r="AG782" s="18"/>
      <c r="AH782" s="18" t="str">
        <f t="shared" si="12"/>
        <v/>
      </c>
    </row>
    <row r="783">
      <c r="A783" s="29"/>
      <c r="B783" s="29"/>
      <c r="C783" s="29"/>
      <c r="D783" s="37"/>
      <c r="E783" s="29"/>
      <c r="F783" s="32"/>
      <c r="G783" s="32"/>
      <c r="H783" s="38"/>
      <c r="I783" s="32"/>
      <c r="J783" s="38"/>
      <c r="K783" s="32"/>
      <c r="L783" s="31"/>
      <c r="M783" s="38"/>
      <c r="N783" s="31"/>
      <c r="O783" s="18" t="str">
        <f t="shared" si="2"/>
        <v/>
      </c>
      <c r="P783" s="18" t="str">
        <f t="shared" si="3"/>
        <v/>
      </c>
      <c r="Q783" s="18" t="str">
        <f t="array" ref="Q783">if($F783="","",if($F783&lt;&gt;$F782,VLOOKUP($F783,{Index_Team!$A$2:$A$33,Index_Team!$D$2:$D$33},2,FALSE),Q782))</f>
        <v/>
      </c>
      <c r="R783" s="18" t="str">
        <f t="array" ref="R783">if($F783="","",if($F783&lt;&gt;$F782,VLOOKUP($F783,{Index_Team!$A$2:$A$33,Index_Team!$E$2:$E$33},2,FALSE),R782))</f>
        <v/>
      </c>
      <c r="S783" s="18" t="str">
        <f t="shared" ref="S783:T783" si="792">if($F783="","",if($F783&lt;&gt;$F782,0,V782))</f>
        <v/>
      </c>
      <c r="T783" s="18" t="str">
        <f t="shared" si="792"/>
        <v/>
      </c>
      <c r="U783" s="18" t="str">
        <f t="shared" si="5"/>
        <v/>
      </c>
      <c r="V783" s="18" t="str">
        <f t="shared" si="6"/>
        <v/>
      </c>
      <c r="W783" s="18" t="str">
        <f t="shared" si="7"/>
        <v/>
      </c>
      <c r="X783" s="18" t="str">
        <f t="shared" si="8"/>
        <v/>
      </c>
      <c r="Y783" s="18" t="str">
        <f t="shared" si="9"/>
        <v/>
      </c>
      <c r="Z783" s="18" t="str">
        <f>IFERROR(__xludf.DUMMYFUNCTION("if($F783="""","""",count(filter($S$2:$S888,$S$2:$S888=$S783,$T$2:$T888=$T783,$V$2:$V888=$V783,$W$2:$W888=$W783)))"),"")</f>
        <v/>
      </c>
      <c r="AA783" s="18" t="str">
        <f>IFERROR(__xludf.DUMMYFUNCTION("if($F783="""","""",1+Z783-count(filter($S783:$S888,$S783:$S888=$S783,$T783:$T888=$T783,$V783:$V888=$V783,$W783:$W888=$W783)))"),"")</f>
        <v/>
      </c>
      <c r="AB783" s="18" t="str">
        <f>IFERROR(__xludf.DUMMYFUNCTION("if($F783="""","""",count(filter($S$2:$S888,$S$2:$S888=$S783,$T$2:$T888=$T783,$V$2:$V888=$V783,$W$2:$W888=$W783,$Q$2:$Q888=$Q783)))"),"")</f>
        <v/>
      </c>
      <c r="AC783" s="18" t="str">
        <f>IFERROR(__xludf.DUMMYFUNCTION("if($F783="""","""",1+AB783-count(filter($S783:$S888,$S783:$S888=$S783,$T783:$T888=$T783,$V783:$V888=$V783,$W783:$W888=$W783,$Q783:$Q888=$Q783)))"),"")</f>
        <v/>
      </c>
      <c r="AD783" s="18" t="str">
        <f>IFERROR(__xludf.DUMMYFUNCTION("if($F783="""","""",count(filter($S$2:$S888,$S$2:$S888=$S783,$T$2:$T888=$T783,$V$2:$V888=$V783,$W$2:$W888=$W783,$R$2:$R888=$R783)))"),"")</f>
        <v/>
      </c>
      <c r="AE783" s="18" t="str">
        <f>IFERROR(__xludf.DUMMYFUNCTION("if($F783="""","""",1+AD783-count(filter($S783:$S888,$S783:$S888=$S783,$T783:$T888=$T783,$V783:$V888=$V783,$W783:$W888=$W783,$R783:$R888=$R783)))"),"")</f>
        <v/>
      </c>
      <c r="AF783" s="18" t="str">
        <f t="shared" si="10"/>
        <v/>
      </c>
      <c r="AG783" s="18"/>
      <c r="AH783" s="18" t="str">
        <f t="shared" si="12"/>
        <v/>
      </c>
    </row>
    <row r="784">
      <c r="A784" s="29"/>
      <c r="B784" s="29"/>
      <c r="C784" s="29"/>
      <c r="D784" s="37"/>
      <c r="E784" s="29"/>
      <c r="F784" s="32"/>
      <c r="G784" s="32"/>
      <c r="H784" s="38"/>
      <c r="I784" s="32"/>
      <c r="J784" s="38"/>
      <c r="K784" s="32"/>
      <c r="L784" s="31"/>
      <c r="M784" s="38"/>
      <c r="N784" s="31"/>
      <c r="O784" s="18" t="str">
        <f t="shared" si="2"/>
        <v/>
      </c>
      <c r="P784" s="18" t="str">
        <f t="shared" si="3"/>
        <v/>
      </c>
      <c r="Q784" s="18" t="str">
        <f t="array" ref="Q784">if($F784="","",if($F784&lt;&gt;$F783,VLOOKUP($F784,{Index_Team!$A$2:$A$33,Index_Team!$D$2:$D$33},2,FALSE),Q783))</f>
        <v/>
      </c>
      <c r="R784" s="18" t="str">
        <f t="array" ref="R784">if($F784="","",if($F784&lt;&gt;$F783,VLOOKUP($F784,{Index_Team!$A$2:$A$33,Index_Team!$E$2:$E$33},2,FALSE),R783))</f>
        <v/>
      </c>
      <c r="S784" s="18" t="str">
        <f t="shared" ref="S784:T784" si="793">if($F784="","",if($F784&lt;&gt;$F783,0,V783))</f>
        <v/>
      </c>
      <c r="T784" s="18" t="str">
        <f t="shared" si="793"/>
        <v/>
      </c>
      <c r="U784" s="18" t="str">
        <f t="shared" si="5"/>
        <v/>
      </c>
      <c r="V784" s="18" t="str">
        <f t="shared" si="6"/>
        <v/>
      </c>
      <c r="W784" s="18" t="str">
        <f t="shared" si="7"/>
        <v/>
      </c>
      <c r="X784" s="18" t="str">
        <f t="shared" si="8"/>
        <v/>
      </c>
      <c r="Y784" s="18" t="str">
        <f t="shared" si="9"/>
        <v/>
      </c>
      <c r="Z784" s="18" t="str">
        <f>IFERROR(__xludf.DUMMYFUNCTION("if($F784="""","""",count(filter($S$2:$S888,$S$2:$S888=$S784,$T$2:$T888=$T784,$V$2:$V888=$V784,$W$2:$W888=$W784)))"),"")</f>
        <v/>
      </c>
      <c r="AA784" s="18" t="str">
        <f>IFERROR(__xludf.DUMMYFUNCTION("if($F784="""","""",1+Z784-count(filter($S784:$S888,$S784:$S888=$S784,$T784:$T888=$T784,$V784:$V888=$V784,$W784:$W888=$W784)))"),"")</f>
        <v/>
      </c>
      <c r="AB784" s="18" t="str">
        <f>IFERROR(__xludf.DUMMYFUNCTION("if($F784="""","""",count(filter($S$2:$S888,$S$2:$S888=$S784,$T$2:$T888=$T784,$V$2:$V888=$V784,$W$2:$W888=$W784,$Q$2:$Q888=$Q784)))"),"")</f>
        <v/>
      </c>
      <c r="AC784" s="18" t="str">
        <f>IFERROR(__xludf.DUMMYFUNCTION("if($F784="""","""",1+AB784-count(filter($S784:$S888,$S784:$S888=$S784,$T784:$T888=$T784,$V784:$V888=$V784,$W784:$W888=$W784,$Q784:$Q888=$Q784)))"),"")</f>
        <v/>
      </c>
      <c r="AD784" s="18" t="str">
        <f>IFERROR(__xludf.DUMMYFUNCTION("if($F784="""","""",count(filter($S$2:$S888,$S$2:$S888=$S784,$T$2:$T888=$T784,$V$2:$V888=$V784,$W$2:$W888=$W784,$R$2:$R888=$R784)))"),"")</f>
        <v/>
      </c>
      <c r="AE784" s="18" t="str">
        <f>IFERROR(__xludf.DUMMYFUNCTION("if($F784="""","""",1+AD784-count(filter($S784:$S888,$S784:$S888=$S784,$T784:$T888=$T784,$V784:$V888=$V784,$W784:$W888=$W784,$R784:$R888=$R784)))"),"")</f>
        <v/>
      </c>
      <c r="AF784" s="18" t="str">
        <f t="shared" si="10"/>
        <v/>
      </c>
      <c r="AG784" s="18"/>
      <c r="AH784" s="18" t="str">
        <f t="shared" si="12"/>
        <v/>
      </c>
    </row>
    <row r="785">
      <c r="A785" s="29"/>
      <c r="B785" s="29"/>
      <c r="C785" s="29"/>
      <c r="D785" s="37"/>
      <c r="E785" s="29"/>
      <c r="F785" s="32"/>
      <c r="G785" s="32"/>
      <c r="H785" s="38"/>
      <c r="I785" s="32"/>
      <c r="J785" s="38"/>
      <c r="K785" s="32"/>
      <c r="L785" s="31"/>
      <c r="M785" s="38"/>
      <c r="N785" s="31"/>
      <c r="O785" s="18" t="str">
        <f t="shared" si="2"/>
        <v/>
      </c>
      <c r="P785" s="18" t="str">
        <f t="shared" si="3"/>
        <v/>
      </c>
      <c r="Q785" s="18" t="str">
        <f t="array" ref="Q785">if($F785="","",if($F785&lt;&gt;$F784,VLOOKUP($F785,{Index_Team!$A$2:$A$33,Index_Team!$D$2:$D$33},2,FALSE),Q784))</f>
        <v/>
      </c>
      <c r="R785" s="18" t="str">
        <f t="array" ref="R785">if($F785="","",if($F785&lt;&gt;$F784,VLOOKUP($F785,{Index_Team!$A$2:$A$33,Index_Team!$E$2:$E$33},2,FALSE),R784))</f>
        <v/>
      </c>
      <c r="S785" s="18" t="str">
        <f t="shared" ref="S785:T785" si="794">if($F785="","",if($F785&lt;&gt;$F784,0,V784))</f>
        <v/>
      </c>
      <c r="T785" s="18" t="str">
        <f t="shared" si="794"/>
        <v/>
      </c>
      <c r="U785" s="18" t="str">
        <f t="shared" si="5"/>
        <v/>
      </c>
      <c r="V785" s="18" t="str">
        <f t="shared" si="6"/>
        <v/>
      </c>
      <c r="W785" s="18" t="str">
        <f t="shared" si="7"/>
        <v/>
      </c>
      <c r="X785" s="18" t="str">
        <f t="shared" si="8"/>
        <v/>
      </c>
      <c r="Y785" s="18" t="str">
        <f t="shared" si="9"/>
        <v/>
      </c>
      <c r="Z785" s="18" t="str">
        <f>IFERROR(__xludf.DUMMYFUNCTION("if($F785="""","""",count(filter($S$2:$S888,$S$2:$S888=$S785,$T$2:$T888=$T785,$V$2:$V888=$V785,$W$2:$W888=$W785)))"),"")</f>
        <v/>
      </c>
      <c r="AA785" s="18" t="str">
        <f>IFERROR(__xludf.DUMMYFUNCTION("if($F785="""","""",1+Z785-count(filter($S785:$S888,$S785:$S888=$S785,$T785:$T888=$T785,$V785:$V888=$V785,$W785:$W888=$W785)))"),"")</f>
        <v/>
      </c>
      <c r="AB785" s="18" t="str">
        <f>IFERROR(__xludf.DUMMYFUNCTION("if($F785="""","""",count(filter($S$2:$S888,$S$2:$S888=$S785,$T$2:$T888=$T785,$V$2:$V888=$V785,$W$2:$W888=$W785,$Q$2:$Q888=$Q785)))"),"")</f>
        <v/>
      </c>
      <c r="AC785" s="18" t="str">
        <f>IFERROR(__xludf.DUMMYFUNCTION("if($F785="""","""",1+AB785-count(filter($S785:$S888,$S785:$S888=$S785,$T785:$T888=$T785,$V785:$V888=$V785,$W785:$W888=$W785,$Q785:$Q888=$Q785)))"),"")</f>
        <v/>
      </c>
      <c r="AD785" s="18" t="str">
        <f>IFERROR(__xludf.DUMMYFUNCTION("if($F785="""","""",count(filter($S$2:$S888,$S$2:$S888=$S785,$T$2:$T888=$T785,$V$2:$V888=$V785,$W$2:$W888=$W785,$R$2:$R888=$R785)))"),"")</f>
        <v/>
      </c>
      <c r="AE785" s="18" t="str">
        <f>IFERROR(__xludf.DUMMYFUNCTION("if($F785="""","""",1+AD785-count(filter($S785:$S888,$S785:$S888=$S785,$T785:$T888=$T785,$V785:$V888=$V785,$W785:$W888=$W785,$R785:$R888=$R785)))"),"")</f>
        <v/>
      </c>
      <c r="AF785" s="18" t="str">
        <f t="shared" si="10"/>
        <v/>
      </c>
      <c r="AG785" s="18"/>
      <c r="AH785" s="18" t="str">
        <f t="shared" si="12"/>
        <v/>
      </c>
    </row>
    <row r="786">
      <c r="A786" s="29"/>
      <c r="B786" s="29"/>
      <c r="C786" s="29"/>
      <c r="D786" s="37"/>
      <c r="E786" s="29"/>
      <c r="F786" s="32"/>
      <c r="G786" s="32"/>
      <c r="H786" s="38"/>
      <c r="I786" s="32"/>
      <c r="J786" s="38"/>
      <c r="K786" s="32"/>
      <c r="L786" s="31"/>
      <c r="M786" s="38"/>
      <c r="N786" s="31"/>
      <c r="O786" s="18" t="str">
        <f t="shared" si="2"/>
        <v/>
      </c>
      <c r="P786" s="18" t="str">
        <f t="shared" si="3"/>
        <v/>
      </c>
      <c r="Q786" s="18" t="str">
        <f t="array" ref="Q786">if($F786="","",if($F786&lt;&gt;$F785,VLOOKUP($F786,{Index_Team!$A$2:$A$33,Index_Team!$D$2:$D$33},2,FALSE),Q785))</f>
        <v/>
      </c>
      <c r="R786" s="18" t="str">
        <f t="array" ref="R786">if($F786="","",if($F786&lt;&gt;$F785,VLOOKUP($F786,{Index_Team!$A$2:$A$33,Index_Team!$E$2:$E$33},2,FALSE),R785))</f>
        <v/>
      </c>
      <c r="S786" s="18" t="str">
        <f t="shared" ref="S786:T786" si="795">if($F786="","",if($F786&lt;&gt;$F785,0,V785))</f>
        <v/>
      </c>
      <c r="T786" s="18" t="str">
        <f t="shared" si="795"/>
        <v/>
      </c>
      <c r="U786" s="18" t="str">
        <f t="shared" si="5"/>
        <v/>
      </c>
      <c r="V786" s="18" t="str">
        <f t="shared" si="6"/>
        <v/>
      </c>
      <c r="W786" s="18" t="str">
        <f t="shared" si="7"/>
        <v/>
      </c>
      <c r="X786" s="18" t="str">
        <f t="shared" si="8"/>
        <v/>
      </c>
      <c r="Y786" s="18" t="str">
        <f t="shared" si="9"/>
        <v/>
      </c>
      <c r="Z786" s="18" t="str">
        <f>IFERROR(__xludf.DUMMYFUNCTION("if($F786="""","""",count(filter($S$2:$S888,$S$2:$S888=$S786,$T$2:$T888=$T786,$V$2:$V888=$V786,$W$2:$W888=$W786)))"),"")</f>
        <v/>
      </c>
      <c r="AA786" s="18" t="str">
        <f>IFERROR(__xludf.DUMMYFUNCTION("if($F786="""","""",1+Z786-count(filter($S786:$S888,$S786:$S888=$S786,$T786:$T888=$T786,$V786:$V888=$V786,$W786:$W888=$W786)))"),"")</f>
        <v/>
      </c>
      <c r="AB786" s="18" t="str">
        <f>IFERROR(__xludf.DUMMYFUNCTION("if($F786="""","""",count(filter($S$2:$S888,$S$2:$S888=$S786,$T$2:$T888=$T786,$V$2:$V888=$V786,$W$2:$W888=$W786,$Q$2:$Q888=$Q786)))"),"")</f>
        <v/>
      </c>
      <c r="AC786" s="18" t="str">
        <f>IFERROR(__xludf.DUMMYFUNCTION("if($F786="""","""",1+AB786-count(filter($S786:$S888,$S786:$S888=$S786,$T786:$T888=$T786,$V786:$V888=$V786,$W786:$W888=$W786,$Q786:$Q888=$Q786)))"),"")</f>
        <v/>
      </c>
      <c r="AD786" s="18" t="str">
        <f>IFERROR(__xludf.DUMMYFUNCTION("if($F786="""","""",count(filter($S$2:$S888,$S$2:$S888=$S786,$T$2:$T888=$T786,$V$2:$V888=$V786,$W$2:$W888=$W786,$R$2:$R888=$R786)))"),"")</f>
        <v/>
      </c>
      <c r="AE786" s="18" t="str">
        <f>IFERROR(__xludf.DUMMYFUNCTION("if($F786="""","""",1+AD786-count(filter($S786:$S888,$S786:$S888=$S786,$T786:$T888=$T786,$V786:$V888=$V786,$W786:$W888=$W786,$R786:$R888=$R786)))"),"")</f>
        <v/>
      </c>
      <c r="AF786" s="18" t="str">
        <f t="shared" si="10"/>
        <v/>
      </c>
      <c r="AG786" s="18"/>
      <c r="AH786" s="18" t="str">
        <f t="shared" si="12"/>
        <v/>
      </c>
    </row>
    <row r="787">
      <c r="A787" s="29"/>
      <c r="B787" s="29"/>
      <c r="C787" s="29"/>
      <c r="D787" s="37"/>
      <c r="E787" s="29"/>
      <c r="F787" s="32"/>
      <c r="G787" s="32"/>
      <c r="H787" s="38"/>
      <c r="I787" s="32"/>
      <c r="J787" s="38"/>
      <c r="K787" s="32"/>
      <c r="L787" s="31"/>
      <c r="M787" s="38"/>
      <c r="N787" s="31"/>
      <c r="O787" s="18" t="str">
        <f t="shared" si="2"/>
        <v/>
      </c>
      <c r="P787" s="18" t="str">
        <f t="shared" si="3"/>
        <v/>
      </c>
      <c r="Q787" s="18" t="str">
        <f t="array" ref="Q787">if($F787="","",if($F787&lt;&gt;$F786,VLOOKUP($F787,{Index_Team!$A$2:$A$33,Index_Team!$D$2:$D$33},2,FALSE),Q786))</f>
        <v/>
      </c>
      <c r="R787" s="18" t="str">
        <f t="array" ref="R787">if($F787="","",if($F787&lt;&gt;$F786,VLOOKUP($F787,{Index_Team!$A$2:$A$33,Index_Team!$E$2:$E$33},2,FALSE),R786))</f>
        <v/>
      </c>
      <c r="S787" s="18" t="str">
        <f t="shared" ref="S787:T787" si="796">if($F787="","",if($F787&lt;&gt;$F786,0,V786))</f>
        <v/>
      </c>
      <c r="T787" s="18" t="str">
        <f t="shared" si="796"/>
        <v/>
      </c>
      <c r="U787" s="18" t="str">
        <f t="shared" si="5"/>
        <v/>
      </c>
      <c r="V787" s="18" t="str">
        <f t="shared" si="6"/>
        <v/>
      </c>
      <c r="W787" s="18" t="str">
        <f t="shared" si="7"/>
        <v/>
      </c>
      <c r="X787" s="18" t="str">
        <f t="shared" si="8"/>
        <v/>
      </c>
      <c r="Y787" s="18" t="str">
        <f t="shared" si="9"/>
        <v/>
      </c>
      <c r="Z787" s="18" t="str">
        <f>IFERROR(__xludf.DUMMYFUNCTION("if($F787="""","""",count(filter($S$2:$S888,$S$2:$S888=$S787,$T$2:$T888=$T787,$V$2:$V888=$V787,$W$2:$W888=$W787)))"),"")</f>
        <v/>
      </c>
      <c r="AA787" s="18" t="str">
        <f>IFERROR(__xludf.DUMMYFUNCTION("if($F787="""","""",1+Z787-count(filter($S787:$S888,$S787:$S888=$S787,$T787:$T888=$T787,$V787:$V888=$V787,$W787:$W888=$W787)))"),"")</f>
        <v/>
      </c>
      <c r="AB787" s="18" t="str">
        <f>IFERROR(__xludf.DUMMYFUNCTION("if($F787="""","""",count(filter($S$2:$S888,$S$2:$S888=$S787,$T$2:$T888=$T787,$V$2:$V888=$V787,$W$2:$W888=$W787,$Q$2:$Q888=$Q787)))"),"")</f>
        <v/>
      </c>
      <c r="AC787" s="18" t="str">
        <f>IFERROR(__xludf.DUMMYFUNCTION("if($F787="""","""",1+AB787-count(filter($S787:$S888,$S787:$S888=$S787,$T787:$T888=$T787,$V787:$V888=$V787,$W787:$W888=$W787,$Q787:$Q888=$Q787)))"),"")</f>
        <v/>
      </c>
      <c r="AD787" s="18" t="str">
        <f>IFERROR(__xludf.DUMMYFUNCTION("if($F787="""","""",count(filter($S$2:$S888,$S$2:$S888=$S787,$T$2:$T888=$T787,$V$2:$V888=$V787,$W$2:$W888=$W787,$R$2:$R888=$R787)))"),"")</f>
        <v/>
      </c>
      <c r="AE787" s="18" t="str">
        <f>IFERROR(__xludf.DUMMYFUNCTION("if($F787="""","""",1+AD787-count(filter($S787:$S888,$S787:$S888=$S787,$T787:$T888=$T787,$V787:$V888=$V787,$W787:$W888=$W787,$R787:$R888=$R787)))"),"")</f>
        <v/>
      </c>
      <c r="AF787" s="18" t="str">
        <f t="shared" si="10"/>
        <v/>
      </c>
      <c r="AG787" s="18"/>
      <c r="AH787" s="18" t="str">
        <f t="shared" si="12"/>
        <v/>
      </c>
    </row>
    <row r="788">
      <c r="A788" s="29"/>
      <c r="B788" s="29"/>
      <c r="C788" s="29"/>
      <c r="D788" s="37"/>
      <c r="E788" s="29"/>
      <c r="F788" s="32"/>
      <c r="G788" s="32"/>
      <c r="H788" s="38"/>
      <c r="I788" s="32"/>
      <c r="J788" s="38"/>
      <c r="K788" s="32"/>
      <c r="L788" s="31"/>
      <c r="M788" s="38"/>
      <c r="N788" s="31"/>
      <c r="O788" s="18" t="str">
        <f t="shared" si="2"/>
        <v/>
      </c>
      <c r="P788" s="18" t="str">
        <f t="shared" si="3"/>
        <v/>
      </c>
      <c r="Q788" s="18" t="str">
        <f t="array" ref="Q788">if($F788="","",if($F788&lt;&gt;$F787,VLOOKUP($F788,{Index_Team!$A$2:$A$33,Index_Team!$D$2:$D$33},2,FALSE),Q787))</f>
        <v/>
      </c>
      <c r="R788" s="18" t="str">
        <f t="array" ref="R788">if($F788="","",if($F788&lt;&gt;$F787,VLOOKUP($F788,{Index_Team!$A$2:$A$33,Index_Team!$E$2:$E$33},2,FALSE),R787))</f>
        <v/>
      </c>
      <c r="S788" s="18" t="str">
        <f t="shared" ref="S788:T788" si="797">if($F788="","",if($F788&lt;&gt;$F787,0,V787))</f>
        <v/>
      </c>
      <c r="T788" s="18" t="str">
        <f t="shared" si="797"/>
        <v/>
      </c>
      <c r="U788" s="18" t="str">
        <f t="shared" si="5"/>
        <v/>
      </c>
      <c r="V788" s="18" t="str">
        <f t="shared" si="6"/>
        <v/>
      </c>
      <c r="W788" s="18" t="str">
        <f t="shared" si="7"/>
        <v/>
      </c>
      <c r="X788" s="18" t="str">
        <f t="shared" si="8"/>
        <v/>
      </c>
      <c r="Y788" s="18" t="str">
        <f t="shared" si="9"/>
        <v/>
      </c>
      <c r="Z788" s="18" t="str">
        <f>IFERROR(__xludf.DUMMYFUNCTION("if($F788="""","""",count(filter($S$2:$S888,$S$2:$S888=$S788,$T$2:$T888=$T788,$V$2:$V888=$V788,$W$2:$W888=$W788)))"),"")</f>
        <v/>
      </c>
      <c r="AA788" s="18" t="str">
        <f>IFERROR(__xludf.DUMMYFUNCTION("if($F788="""","""",1+Z788-count(filter($S788:$S888,$S788:$S888=$S788,$T788:$T888=$T788,$V788:$V888=$V788,$W788:$W888=$W788)))"),"")</f>
        <v/>
      </c>
      <c r="AB788" s="18" t="str">
        <f>IFERROR(__xludf.DUMMYFUNCTION("if($F788="""","""",count(filter($S$2:$S888,$S$2:$S888=$S788,$T$2:$T888=$T788,$V$2:$V888=$V788,$W$2:$W888=$W788,$Q$2:$Q888=$Q788)))"),"")</f>
        <v/>
      </c>
      <c r="AC788" s="18" t="str">
        <f>IFERROR(__xludf.DUMMYFUNCTION("if($F788="""","""",1+AB788-count(filter($S788:$S888,$S788:$S888=$S788,$T788:$T888=$T788,$V788:$V888=$V788,$W788:$W888=$W788,$Q788:$Q888=$Q788)))"),"")</f>
        <v/>
      </c>
      <c r="AD788" s="18" t="str">
        <f>IFERROR(__xludf.DUMMYFUNCTION("if($F788="""","""",count(filter($S$2:$S888,$S$2:$S888=$S788,$T$2:$T888=$T788,$V$2:$V888=$V788,$W$2:$W888=$W788,$R$2:$R888=$R788)))"),"")</f>
        <v/>
      </c>
      <c r="AE788" s="18" t="str">
        <f>IFERROR(__xludf.DUMMYFUNCTION("if($F788="""","""",1+AD788-count(filter($S788:$S888,$S788:$S888=$S788,$T788:$T888=$T788,$V788:$V888=$V788,$W788:$W888=$W788,$R788:$R888=$R788)))"),"")</f>
        <v/>
      </c>
      <c r="AF788" s="18" t="str">
        <f t="shared" si="10"/>
        <v/>
      </c>
      <c r="AG788" s="18"/>
      <c r="AH788" s="18" t="str">
        <f t="shared" si="12"/>
        <v/>
      </c>
    </row>
    <row r="789">
      <c r="A789" s="29"/>
      <c r="B789" s="29"/>
      <c r="C789" s="29"/>
      <c r="D789" s="37"/>
      <c r="E789" s="29"/>
      <c r="F789" s="32"/>
      <c r="G789" s="32"/>
      <c r="H789" s="38"/>
      <c r="I789" s="32"/>
      <c r="J789" s="38"/>
      <c r="K789" s="32"/>
      <c r="L789" s="31"/>
      <c r="M789" s="38"/>
      <c r="N789" s="31"/>
      <c r="O789" s="18" t="str">
        <f t="shared" si="2"/>
        <v/>
      </c>
      <c r="P789" s="18" t="str">
        <f t="shared" si="3"/>
        <v/>
      </c>
      <c r="Q789" s="18" t="str">
        <f t="array" ref="Q789">if($F789="","",if($F789&lt;&gt;$F788,VLOOKUP($F789,{Index_Team!$A$2:$A$33,Index_Team!$D$2:$D$33},2,FALSE),Q788))</f>
        <v/>
      </c>
      <c r="R789" s="18" t="str">
        <f t="array" ref="R789">if($F789="","",if($F789&lt;&gt;$F788,VLOOKUP($F789,{Index_Team!$A$2:$A$33,Index_Team!$E$2:$E$33},2,FALSE),R788))</f>
        <v/>
      </c>
      <c r="S789" s="18" t="str">
        <f t="shared" ref="S789:T789" si="798">if($F789="","",if($F789&lt;&gt;$F788,0,V788))</f>
        <v/>
      </c>
      <c r="T789" s="18" t="str">
        <f t="shared" si="798"/>
        <v/>
      </c>
      <c r="U789" s="18" t="str">
        <f t="shared" si="5"/>
        <v/>
      </c>
      <c r="V789" s="18" t="str">
        <f t="shared" si="6"/>
        <v/>
      </c>
      <c r="W789" s="18" t="str">
        <f t="shared" si="7"/>
        <v/>
      </c>
      <c r="X789" s="18" t="str">
        <f t="shared" si="8"/>
        <v/>
      </c>
      <c r="Y789" s="18" t="str">
        <f t="shared" si="9"/>
        <v/>
      </c>
      <c r="Z789" s="18" t="str">
        <f>IFERROR(__xludf.DUMMYFUNCTION("if($F789="""","""",count(filter($S$2:$S888,$S$2:$S888=$S789,$T$2:$T888=$T789,$V$2:$V888=$V789,$W$2:$W888=$W789)))"),"")</f>
        <v/>
      </c>
      <c r="AA789" s="18" t="str">
        <f>IFERROR(__xludf.DUMMYFUNCTION("if($F789="""","""",1+Z789-count(filter($S789:$S888,$S789:$S888=$S789,$T789:$T888=$T789,$V789:$V888=$V789,$W789:$W888=$W789)))"),"")</f>
        <v/>
      </c>
      <c r="AB789" s="18" t="str">
        <f>IFERROR(__xludf.DUMMYFUNCTION("if($F789="""","""",count(filter($S$2:$S888,$S$2:$S888=$S789,$T$2:$T888=$T789,$V$2:$V888=$V789,$W$2:$W888=$W789,$Q$2:$Q888=$Q789)))"),"")</f>
        <v/>
      </c>
      <c r="AC789" s="18" t="str">
        <f>IFERROR(__xludf.DUMMYFUNCTION("if($F789="""","""",1+AB789-count(filter($S789:$S888,$S789:$S888=$S789,$T789:$T888=$T789,$V789:$V888=$V789,$W789:$W888=$W789,$Q789:$Q888=$Q789)))"),"")</f>
        <v/>
      </c>
      <c r="AD789" s="18" t="str">
        <f>IFERROR(__xludf.DUMMYFUNCTION("if($F789="""","""",count(filter($S$2:$S888,$S$2:$S888=$S789,$T$2:$T888=$T789,$V$2:$V888=$V789,$W$2:$W888=$W789,$R$2:$R888=$R789)))"),"")</f>
        <v/>
      </c>
      <c r="AE789" s="18" t="str">
        <f>IFERROR(__xludf.DUMMYFUNCTION("if($F789="""","""",1+AD789-count(filter($S789:$S888,$S789:$S888=$S789,$T789:$T888=$T789,$V789:$V888=$V789,$W789:$W888=$W789,$R789:$R888=$R789)))"),"")</f>
        <v/>
      </c>
      <c r="AF789" s="18" t="str">
        <f t="shared" si="10"/>
        <v/>
      </c>
      <c r="AG789" s="18"/>
      <c r="AH789" s="18" t="str">
        <f t="shared" si="12"/>
        <v/>
      </c>
    </row>
    <row r="790">
      <c r="A790" s="29"/>
      <c r="B790" s="29"/>
      <c r="C790" s="29"/>
      <c r="D790" s="37"/>
      <c r="E790" s="29"/>
      <c r="F790" s="32"/>
      <c r="G790" s="32"/>
      <c r="H790" s="38"/>
      <c r="I790" s="32"/>
      <c r="J790" s="38"/>
      <c r="K790" s="32"/>
      <c r="L790" s="31"/>
      <c r="M790" s="38"/>
      <c r="N790" s="31"/>
      <c r="O790" s="18" t="str">
        <f t="shared" si="2"/>
        <v/>
      </c>
      <c r="P790" s="18" t="str">
        <f t="shared" si="3"/>
        <v/>
      </c>
      <c r="Q790" s="18" t="str">
        <f t="array" ref="Q790">if($F790="","",if($F790&lt;&gt;$F789,VLOOKUP($F790,{Index_Team!$A$2:$A$33,Index_Team!$D$2:$D$33},2,FALSE),Q789))</f>
        <v/>
      </c>
      <c r="R790" s="18" t="str">
        <f t="array" ref="R790">if($F790="","",if($F790&lt;&gt;$F789,VLOOKUP($F790,{Index_Team!$A$2:$A$33,Index_Team!$E$2:$E$33},2,FALSE),R789))</f>
        <v/>
      </c>
      <c r="S790" s="18" t="str">
        <f t="shared" ref="S790:T790" si="799">if($F790="","",if($F790&lt;&gt;$F789,0,V789))</f>
        <v/>
      </c>
      <c r="T790" s="18" t="str">
        <f t="shared" si="799"/>
        <v/>
      </c>
      <c r="U790" s="18" t="str">
        <f t="shared" si="5"/>
        <v/>
      </c>
      <c r="V790" s="18" t="str">
        <f t="shared" si="6"/>
        <v/>
      </c>
      <c r="W790" s="18" t="str">
        <f t="shared" si="7"/>
        <v/>
      </c>
      <c r="X790" s="18" t="str">
        <f t="shared" si="8"/>
        <v/>
      </c>
      <c r="Y790" s="18" t="str">
        <f t="shared" si="9"/>
        <v/>
      </c>
      <c r="Z790" s="18" t="str">
        <f>IFERROR(__xludf.DUMMYFUNCTION("if($F790="""","""",count(filter($S$2:$S888,$S$2:$S888=$S790,$T$2:$T888=$T790,$V$2:$V888=$V790,$W$2:$W888=$W790)))"),"")</f>
        <v/>
      </c>
      <c r="AA790" s="18" t="str">
        <f>IFERROR(__xludf.DUMMYFUNCTION("if($F790="""","""",1+Z790-count(filter($S790:$S888,$S790:$S888=$S790,$T790:$T888=$T790,$V790:$V888=$V790,$W790:$W888=$W790)))"),"")</f>
        <v/>
      </c>
      <c r="AB790" s="18" t="str">
        <f>IFERROR(__xludf.DUMMYFUNCTION("if($F790="""","""",count(filter($S$2:$S888,$S$2:$S888=$S790,$T$2:$T888=$T790,$V$2:$V888=$V790,$W$2:$W888=$W790,$Q$2:$Q888=$Q790)))"),"")</f>
        <v/>
      </c>
      <c r="AC790" s="18" t="str">
        <f>IFERROR(__xludf.DUMMYFUNCTION("if($F790="""","""",1+AB790-count(filter($S790:$S888,$S790:$S888=$S790,$T790:$T888=$T790,$V790:$V888=$V790,$W790:$W888=$W790,$Q790:$Q888=$Q790)))"),"")</f>
        <v/>
      </c>
      <c r="AD790" s="18" t="str">
        <f>IFERROR(__xludf.DUMMYFUNCTION("if($F790="""","""",count(filter($S$2:$S888,$S$2:$S888=$S790,$T$2:$T888=$T790,$V$2:$V888=$V790,$W$2:$W888=$W790,$R$2:$R888=$R790)))"),"")</f>
        <v/>
      </c>
      <c r="AE790" s="18" t="str">
        <f>IFERROR(__xludf.DUMMYFUNCTION("if($F790="""","""",1+AD790-count(filter($S790:$S888,$S790:$S888=$S790,$T790:$T888=$T790,$V790:$V888=$V790,$W790:$W888=$W790,$R790:$R888=$R790)))"),"")</f>
        <v/>
      </c>
      <c r="AF790" s="18" t="str">
        <f t="shared" si="10"/>
        <v/>
      </c>
      <c r="AG790" s="18"/>
      <c r="AH790" s="18" t="str">
        <f t="shared" si="12"/>
        <v/>
      </c>
    </row>
    <row r="791">
      <c r="A791" s="29"/>
      <c r="B791" s="29"/>
      <c r="C791" s="29"/>
      <c r="D791" s="37"/>
      <c r="E791" s="29"/>
      <c r="F791" s="32"/>
      <c r="G791" s="32"/>
      <c r="H791" s="38"/>
      <c r="I791" s="32"/>
      <c r="J791" s="38"/>
      <c r="K791" s="32"/>
      <c r="L791" s="31"/>
      <c r="M791" s="38"/>
      <c r="N791" s="31"/>
      <c r="O791" s="18" t="str">
        <f t="shared" si="2"/>
        <v/>
      </c>
      <c r="P791" s="18" t="str">
        <f t="shared" si="3"/>
        <v/>
      </c>
      <c r="Q791" s="18" t="str">
        <f t="array" ref="Q791">if($F791="","",if($F791&lt;&gt;$F790,VLOOKUP($F791,{Index_Team!$A$2:$A$33,Index_Team!$D$2:$D$33},2,FALSE),Q790))</f>
        <v/>
      </c>
      <c r="R791" s="18" t="str">
        <f t="array" ref="R791">if($F791="","",if($F791&lt;&gt;$F790,VLOOKUP($F791,{Index_Team!$A$2:$A$33,Index_Team!$E$2:$E$33},2,FALSE),R790))</f>
        <v/>
      </c>
      <c r="S791" s="18" t="str">
        <f t="shared" ref="S791:T791" si="800">if($F791="","",if($F791&lt;&gt;$F790,0,V790))</f>
        <v/>
      </c>
      <c r="T791" s="18" t="str">
        <f t="shared" si="800"/>
        <v/>
      </c>
      <c r="U791" s="18" t="str">
        <f t="shared" si="5"/>
        <v/>
      </c>
      <c r="V791" s="18" t="str">
        <f t="shared" si="6"/>
        <v/>
      </c>
      <c r="W791" s="18" t="str">
        <f t="shared" si="7"/>
        <v/>
      </c>
      <c r="X791" s="18" t="str">
        <f t="shared" si="8"/>
        <v/>
      </c>
      <c r="Y791" s="18" t="str">
        <f t="shared" si="9"/>
        <v/>
      </c>
      <c r="Z791" s="18" t="str">
        <f>IFERROR(__xludf.DUMMYFUNCTION("if($F791="""","""",count(filter($S$2:$S888,$S$2:$S888=$S791,$T$2:$T888=$T791,$V$2:$V888=$V791,$W$2:$W888=$W791)))"),"")</f>
        <v/>
      </c>
      <c r="AA791" s="18" t="str">
        <f>IFERROR(__xludf.DUMMYFUNCTION("if($F791="""","""",1+Z791-count(filter($S791:$S888,$S791:$S888=$S791,$T791:$T888=$T791,$V791:$V888=$V791,$W791:$W888=$W791)))"),"")</f>
        <v/>
      </c>
      <c r="AB791" s="18" t="str">
        <f>IFERROR(__xludf.DUMMYFUNCTION("if($F791="""","""",count(filter($S$2:$S888,$S$2:$S888=$S791,$T$2:$T888=$T791,$V$2:$V888=$V791,$W$2:$W888=$W791,$Q$2:$Q888=$Q791)))"),"")</f>
        <v/>
      </c>
      <c r="AC791" s="18" t="str">
        <f>IFERROR(__xludf.DUMMYFUNCTION("if($F791="""","""",1+AB791-count(filter($S791:$S888,$S791:$S888=$S791,$T791:$T888=$T791,$V791:$V888=$V791,$W791:$W888=$W791,$Q791:$Q888=$Q791)))"),"")</f>
        <v/>
      </c>
      <c r="AD791" s="18" t="str">
        <f>IFERROR(__xludf.DUMMYFUNCTION("if($F791="""","""",count(filter($S$2:$S888,$S$2:$S888=$S791,$T$2:$T888=$T791,$V$2:$V888=$V791,$W$2:$W888=$W791,$R$2:$R888=$R791)))"),"")</f>
        <v/>
      </c>
      <c r="AE791" s="18" t="str">
        <f>IFERROR(__xludf.DUMMYFUNCTION("if($F791="""","""",1+AD791-count(filter($S791:$S888,$S791:$S888=$S791,$T791:$T888=$T791,$V791:$V888=$V791,$W791:$W888=$W791,$R791:$R888=$R791)))"),"")</f>
        <v/>
      </c>
      <c r="AF791" s="18" t="str">
        <f t="shared" si="10"/>
        <v/>
      </c>
      <c r="AG791" s="18"/>
      <c r="AH791" s="18" t="str">
        <f t="shared" si="12"/>
        <v/>
      </c>
    </row>
    <row r="792">
      <c r="A792" s="29"/>
      <c r="B792" s="29"/>
      <c r="C792" s="29"/>
      <c r="D792" s="37"/>
      <c r="E792" s="29"/>
      <c r="F792" s="32"/>
      <c r="G792" s="32"/>
      <c r="H792" s="38"/>
      <c r="I792" s="32"/>
      <c r="J792" s="38"/>
      <c r="K792" s="32"/>
      <c r="L792" s="31"/>
      <c r="M792" s="38"/>
      <c r="N792" s="31"/>
      <c r="O792" s="18" t="str">
        <f t="shared" si="2"/>
        <v/>
      </c>
      <c r="P792" s="18" t="str">
        <f t="shared" si="3"/>
        <v/>
      </c>
      <c r="Q792" s="18" t="str">
        <f t="array" ref="Q792">if($F792="","",if($F792&lt;&gt;$F791,VLOOKUP($F792,{Index_Team!$A$2:$A$33,Index_Team!$D$2:$D$33},2,FALSE),Q791))</f>
        <v/>
      </c>
      <c r="R792" s="18" t="str">
        <f t="array" ref="R792">if($F792="","",if($F792&lt;&gt;$F791,VLOOKUP($F792,{Index_Team!$A$2:$A$33,Index_Team!$E$2:$E$33},2,FALSE),R791))</f>
        <v/>
      </c>
      <c r="S792" s="18" t="str">
        <f t="shared" ref="S792:T792" si="801">if($F792="","",if($F792&lt;&gt;$F791,0,V791))</f>
        <v/>
      </c>
      <c r="T792" s="18" t="str">
        <f t="shared" si="801"/>
        <v/>
      </c>
      <c r="U792" s="18" t="str">
        <f t="shared" si="5"/>
        <v/>
      </c>
      <c r="V792" s="18" t="str">
        <f t="shared" si="6"/>
        <v/>
      </c>
      <c r="W792" s="18" t="str">
        <f t="shared" si="7"/>
        <v/>
      </c>
      <c r="X792" s="18" t="str">
        <f t="shared" si="8"/>
        <v/>
      </c>
      <c r="Y792" s="18" t="str">
        <f t="shared" si="9"/>
        <v/>
      </c>
      <c r="Z792" s="18" t="str">
        <f>IFERROR(__xludf.DUMMYFUNCTION("if($F792="""","""",count(filter($S$2:$S888,$S$2:$S888=$S792,$T$2:$T888=$T792,$V$2:$V888=$V792,$W$2:$W888=$W792)))"),"")</f>
        <v/>
      </c>
      <c r="AA792" s="18" t="str">
        <f>IFERROR(__xludf.DUMMYFUNCTION("if($F792="""","""",1+Z792-count(filter($S792:$S888,$S792:$S888=$S792,$T792:$T888=$T792,$V792:$V888=$V792,$W792:$W888=$W792)))"),"")</f>
        <v/>
      </c>
      <c r="AB792" s="18" t="str">
        <f>IFERROR(__xludf.DUMMYFUNCTION("if($F792="""","""",count(filter($S$2:$S888,$S$2:$S888=$S792,$T$2:$T888=$T792,$V$2:$V888=$V792,$W$2:$W888=$W792,$Q$2:$Q888=$Q792)))"),"")</f>
        <v/>
      </c>
      <c r="AC792" s="18" t="str">
        <f>IFERROR(__xludf.DUMMYFUNCTION("if($F792="""","""",1+AB792-count(filter($S792:$S888,$S792:$S888=$S792,$T792:$T888=$T792,$V792:$V888=$V792,$W792:$W888=$W792,$Q792:$Q888=$Q792)))"),"")</f>
        <v/>
      </c>
      <c r="AD792" s="18" t="str">
        <f>IFERROR(__xludf.DUMMYFUNCTION("if($F792="""","""",count(filter($S$2:$S888,$S$2:$S888=$S792,$T$2:$T888=$T792,$V$2:$V888=$V792,$W$2:$W888=$W792,$R$2:$R888=$R792)))"),"")</f>
        <v/>
      </c>
      <c r="AE792" s="18" t="str">
        <f>IFERROR(__xludf.DUMMYFUNCTION("if($F792="""","""",1+AD792-count(filter($S792:$S888,$S792:$S888=$S792,$T792:$T888=$T792,$V792:$V888=$V792,$W792:$W888=$W792,$R792:$R888=$R792)))"),"")</f>
        <v/>
      </c>
      <c r="AF792" s="18" t="str">
        <f t="shared" si="10"/>
        <v/>
      </c>
      <c r="AG792" s="18"/>
      <c r="AH792" s="18" t="str">
        <f t="shared" si="12"/>
        <v/>
      </c>
    </row>
    <row r="793">
      <c r="A793" s="29"/>
      <c r="B793" s="29"/>
      <c r="C793" s="29"/>
      <c r="D793" s="37"/>
      <c r="E793" s="29"/>
      <c r="F793" s="32"/>
      <c r="G793" s="32"/>
      <c r="H793" s="38"/>
      <c r="I793" s="32"/>
      <c r="J793" s="38"/>
      <c r="K793" s="32"/>
      <c r="L793" s="31"/>
      <c r="M793" s="38"/>
      <c r="N793" s="31"/>
      <c r="O793" s="18" t="str">
        <f t="shared" si="2"/>
        <v/>
      </c>
      <c r="P793" s="18" t="str">
        <f t="shared" si="3"/>
        <v/>
      </c>
      <c r="Q793" s="18" t="str">
        <f t="array" ref="Q793">if($F793="","",if($F793&lt;&gt;$F792,VLOOKUP($F793,{Index_Team!$A$2:$A$33,Index_Team!$D$2:$D$33},2,FALSE),Q792))</f>
        <v/>
      </c>
      <c r="R793" s="18" t="str">
        <f t="array" ref="R793">if($F793="","",if($F793&lt;&gt;$F792,VLOOKUP($F793,{Index_Team!$A$2:$A$33,Index_Team!$E$2:$E$33},2,FALSE),R792))</f>
        <v/>
      </c>
      <c r="S793" s="18" t="str">
        <f t="shared" ref="S793:T793" si="802">if($F793="","",if($F793&lt;&gt;$F792,0,V792))</f>
        <v/>
      </c>
      <c r="T793" s="18" t="str">
        <f t="shared" si="802"/>
        <v/>
      </c>
      <c r="U793" s="18" t="str">
        <f t="shared" si="5"/>
        <v/>
      </c>
      <c r="V793" s="18" t="str">
        <f t="shared" si="6"/>
        <v/>
      </c>
      <c r="W793" s="18" t="str">
        <f t="shared" si="7"/>
        <v/>
      </c>
      <c r="X793" s="18" t="str">
        <f t="shared" si="8"/>
        <v/>
      </c>
      <c r="Y793" s="18" t="str">
        <f t="shared" si="9"/>
        <v/>
      </c>
      <c r="Z793" s="18" t="str">
        <f>IFERROR(__xludf.DUMMYFUNCTION("if($F793="""","""",count(filter($S$2:$S888,$S$2:$S888=$S793,$T$2:$T888=$T793,$V$2:$V888=$V793,$W$2:$W888=$W793)))"),"")</f>
        <v/>
      </c>
      <c r="AA793" s="18" t="str">
        <f>IFERROR(__xludf.DUMMYFUNCTION("if($F793="""","""",1+Z793-count(filter($S793:$S888,$S793:$S888=$S793,$T793:$T888=$T793,$V793:$V888=$V793,$W793:$W888=$W793)))"),"")</f>
        <v/>
      </c>
      <c r="AB793" s="18" t="str">
        <f>IFERROR(__xludf.DUMMYFUNCTION("if($F793="""","""",count(filter($S$2:$S888,$S$2:$S888=$S793,$T$2:$T888=$T793,$V$2:$V888=$V793,$W$2:$W888=$W793,$Q$2:$Q888=$Q793)))"),"")</f>
        <v/>
      </c>
      <c r="AC793" s="18" t="str">
        <f>IFERROR(__xludf.DUMMYFUNCTION("if($F793="""","""",1+AB793-count(filter($S793:$S888,$S793:$S888=$S793,$T793:$T888=$T793,$V793:$V888=$V793,$W793:$W888=$W793,$Q793:$Q888=$Q793)))"),"")</f>
        <v/>
      </c>
      <c r="AD793" s="18" t="str">
        <f>IFERROR(__xludf.DUMMYFUNCTION("if($F793="""","""",count(filter($S$2:$S888,$S$2:$S888=$S793,$T$2:$T888=$T793,$V$2:$V888=$V793,$W$2:$W888=$W793,$R$2:$R888=$R793)))"),"")</f>
        <v/>
      </c>
      <c r="AE793" s="18" t="str">
        <f>IFERROR(__xludf.DUMMYFUNCTION("if($F793="""","""",1+AD793-count(filter($S793:$S888,$S793:$S888=$S793,$T793:$T888=$T793,$V793:$V888=$V793,$W793:$W888=$W793,$R793:$R888=$R793)))"),"")</f>
        <v/>
      </c>
      <c r="AF793" s="18" t="str">
        <f t="shared" si="10"/>
        <v/>
      </c>
      <c r="AG793" s="18"/>
      <c r="AH793" s="18" t="str">
        <f t="shared" si="12"/>
        <v/>
      </c>
    </row>
    <row r="794">
      <c r="A794" s="29"/>
      <c r="B794" s="29"/>
      <c r="C794" s="29"/>
      <c r="D794" s="37"/>
      <c r="E794" s="29"/>
      <c r="F794" s="32"/>
      <c r="G794" s="32"/>
      <c r="H794" s="38"/>
      <c r="I794" s="32"/>
      <c r="J794" s="38"/>
      <c r="K794" s="32"/>
      <c r="L794" s="31"/>
      <c r="M794" s="38"/>
      <c r="N794" s="31"/>
      <c r="O794" s="18" t="str">
        <f t="shared" si="2"/>
        <v/>
      </c>
      <c r="P794" s="18" t="str">
        <f t="shared" si="3"/>
        <v/>
      </c>
      <c r="Q794" s="18" t="str">
        <f t="array" ref="Q794">if($F794="","",if($F794&lt;&gt;$F793,VLOOKUP($F794,{Index_Team!$A$2:$A$33,Index_Team!$D$2:$D$33},2,FALSE),Q793))</f>
        <v/>
      </c>
      <c r="R794" s="18" t="str">
        <f t="array" ref="R794">if($F794="","",if($F794&lt;&gt;$F793,VLOOKUP($F794,{Index_Team!$A$2:$A$33,Index_Team!$E$2:$E$33},2,FALSE),R793))</f>
        <v/>
      </c>
      <c r="S794" s="18" t="str">
        <f t="shared" ref="S794:T794" si="803">if($F794="","",if($F794&lt;&gt;$F793,0,V793))</f>
        <v/>
      </c>
      <c r="T794" s="18" t="str">
        <f t="shared" si="803"/>
        <v/>
      </c>
      <c r="U794" s="18" t="str">
        <f t="shared" si="5"/>
        <v/>
      </c>
      <c r="V794" s="18" t="str">
        <f t="shared" si="6"/>
        <v/>
      </c>
      <c r="W794" s="18" t="str">
        <f t="shared" si="7"/>
        <v/>
      </c>
      <c r="X794" s="18" t="str">
        <f t="shared" si="8"/>
        <v/>
      </c>
      <c r="Y794" s="18" t="str">
        <f t="shared" si="9"/>
        <v/>
      </c>
      <c r="Z794" s="18" t="str">
        <f>IFERROR(__xludf.DUMMYFUNCTION("if($F794="""","""",count(filter($S$2:$S888,$S$2:$S888=$S794,$T$2:$T888=$T794,$V$2:$V888=$V794,$W$2:$W888=$W794)))"),"")</f>
        <v/>
      </c>
      <c r="AA794" s="18" t="str">
        <f>IFERROR(__xludf.DUMMYFUNCTION("if($F794="""","""",1+Z794-count(filter($S794:$S888,$S794:$S888=$S794,$T794:$T888=$T794,$V794:$V888=$V794,$W794:$W888=$W794)))"),"")</f>
        <v/>
      </c>
      <c r="AB794" s="18" t="str">
        <f>IFERROR(__xludf.DUMMYFUNCTION("if($F794="""","""",count(filter($S$2:$S888,$S$2:$S888=$S794,$T$2:$T888=$T794,$V$2:$V888=$V794,$W$2:$W888=$W794,$Q$2:$Q888=$Q794)))"),"")</f>
        <v/>
      </c>
      <c r="AC794" s="18" t="str">
        <f>IFERROR(__xludf.DUMMYFUNCTION("if($F794="""","""",1+AB794-count(filter($S794:$S888,$S794:$S888=$S794,$T794:$T888=$T794,$V794:$V888=$V794,$W794:$W888=$W794,$Q794:$Q888=$Q794)))"),"")</f>
        <v/>
      </c>
      <c r="AD794" s="18" t="str">
        <f>IFERROR(__xludf.DUMMYFUNCTION("if($F794="""","""",count(filter($S$2:$S888,$S$2:$S888=$S794,$T$2:$T888=$T794,$V$2:$V888=$V794,$W$2:$W888=$W794,$R$2:$R888=$R794)))"),"")</f>
        <v/>
      </c>
      <c r="AE794" s="18" t="str">
        <f>IFERROR(__xludf.DUMMYFUNCTION("if($F794="""","""",1+AD794-count(filter($S794:$S888,$S794:$S888=$S794,$T794:$T888=$T794,$V794:$V888=$V794,$W794:$W888=$W794,$R794:$R888=$R794)))"),"")</f>
        <v/>
      </c>
      <c r="AF794" s="18" t="str">
        <f t="shared" si="10"/>
        <v/>
      </c>
      <c r="AG794" s="18"/>
      <c r="AH794" s="18" t="str">
        <f t="shared" si="12"/>
        <v/>
      </c>
    </row>
    <row r="795">
      <c r="A795" s="29"/>
      <c r="B795" s="29"/>
      <c r="C795" s="29"/>
      <c r="D795" s="37"/>
      <c r="E795" s="29"/>
      <c r="F795" s="32"/>
      <c r="G795" s="32"/>
      <c r="H795" s="38"/>
      <c r="I795" s="32"/>
      <c r="J795" s="38"/>
      <c r="K795" s="32"/>
      <c r="L795" s="31"/>
      <c r="M795" s="38"/>
      <c r="N795" s="31"/>
      <c r="O795" s="18" t="str">
        <f t="shared" si="2"/>
        <v/>
      </c>
      <c r="P795" s="18" t="str">
        <f t="shared" si="3"/>
        <v/>
      </c>
      <c r="Q795" s="18" t="str">
        <f t="array" ref="Q795">if($F795="","",if($F795&lt;&gt;$F794,VLOOKUP($F795,{Index_Team!$A$2:$A$33,Index_Team!$D$2:$D$33},2,FALSE),Q794))</f>
        <v/>
      </c>
      <c r="R795" s="18" t="str">
        <f t="array" ref="R795">if($F795="","",if($F795&lt;&gt;$F794,VLOOKUP($F795,{Index_Team!$A$2:$A$33,Index_Team!$E$2:$E$33},2,FALSE),R794))</f>
        <v/>
      </c>
      <c r="S795" s="18" t="str">
        <f t="shared" ref="S795:T795" si="804">if($F795="","",if($F795&lt;&gt;$F794,0,V794))</f>
        <v/>
      </c>
      <c r="T795" s="18" t="str">
        <f t="shared" si="804"/>
        <v/>
      </c>
      <c r="U795" s="18" t="str">
        <f t="shared" si="5"/>
        <v/>
      </c>
      <c r="V795" s="18" t="str">
        <f t="shared" si="6"/>
        <v/>
      </c>
      <c r="W795" s="18" t="str">
        <f t="shared" si="7"/>
        <v/>
      </c>
      <c r="X795" s="18" t="str">
        <f t="shared" si="8"/>
        <v/>
      </c>
      <c r="Y795" s="18" t="str">
        <f t="shared" si="9"/>
        <v/>
      </c>
      <c r="Z795" s="18" t="str">
        <f>IFERROR(__xludf.DUMMYFUNCTION("if($F795="""","""",count(filter($S$2:$S888,$S$2:$S888=$S795,$T$2:$T888=$T795,$V$2:$V888=$V795,$W$2:$W888=$W795)))"),"")</f>
        <v/>
      </c>
      <c r="AA795" s="18" t="str">
        <f>IFERROR(__xludf.DUMMYFUNCTION("if($F795="""","""",1+Z795-count(filter($S795:$S888,$S795:$S888=$S795,$T795:$T888=$T795,$V795:$V888=$V795,$W795:$W888=$W795)))"),"")</f>
        <v/>
      </c>
      <c r="AB795" s="18" t="str">
        <f>IFERROR(__xludf.DUMMYFUNCTION("if($F795="""","""",count(filter($S$2:$S888,$S$2:$S888=$S795,$T$2:$T888=$T795,$V$2:$V888=$V795,$W$2:$W888=$W795,$Q$2:$Q888=$Q795)))"),"")</f>
        <v/>
      </c>
      <c r="AC795" s="18" t="str">
        <f>IFERROR(__xludf.DUMMYFUNCTION("if($F795="""","""",1+AB795-count(filter($S795:$S888,$S795:$S888=$S795,$T795:$T888=$T795,$V795:$V888=$V795,$W795:$W888=$W795,$Q795:$Q888=$Q795)))"),"")</f>
        <v/>
      </c>
      <c r="AD795" s="18" t="str">
        <f>IFERROR(__xludf.DUMMYFUNCTION("if($F795="""","""",count(filter($S$2:$S888,$S$2:$S888=$S795,$T$2:$T888=$T795,$V$2:$V888=$V795,$W$2:$W888=$W795,$R$2:$R888=$R795)))"),"")</f>
        <v/>
      </c>
      <c r="AE795" s="18" t="str">
        <f>IFERROR(__xludf.DUMMYFUNCTION("if($F795="""","""",1+AD795-count(filter($S795:$S888,$S795:$S888=$S795,$T795:$T888=$T795,$V795:$V888=$V795,$W795:$W888=$W795,$R795:$R888=$R795)))"),"")</f>
        <v/>
      </c>
      <c r="AF795" s="18" t="str">
        <f t="shared" si="10"/>
        <v/>
      </c>
      <c r="AG795" s="18"/>
      <c r="AH795" s="18" t="str">
        <f t="shared" si="12"/>
        <v/>
      </c>
    </row>
    <row r="796">
      <c r="A796" s="29"/>
      <c r="B796" s="29"/>
      <c r="C796" s="29"/>
      <c r="D796" s="37"/>
      <c r="E796" s="29"/>
      <c r="F796" s="32"/>
      <c r="G796" s="32"/>
      <c r="H796" s="38"/>
      <c r="I796" s="32"/>
      <c r="J796" s="38"/>
      <c r="K796" s="32"/>
      <c r="L796" s="31"/>
      <c r="M796" s="38"/>
      <c r="N796" s="31"/>
      <c r="O796" s="18" t="str">
        <f t="shared" si="2"/>
        <v/>
      </c>
      <c r="P796" s="18" t="str">
        <f t="shared" si="3"/>
        <v/>
      </c>
      <c r="Q796" s="18" t="str">
        <f t="array" ref="Q796">if($F796="","",if($F796&lt;&gt;$F795,VLOOKUP($F796,{Index_Team!$A$2:$A$33,Index_Team!$D$2:$D$33},2,FALSE),Q795))</f>
        <v/>
      </c>
      <c r="R796" s="18" t="str">
        <f t="array" ref="R796">if($F796="","",if($F796&lt;&gt;$F795,VLOOKUP($F796,{Index_Team!$A$2:$A$33,Index_Team!$E$2:$E$33},2,FALSE),R795))</f>
        <v/>
      </c>
      <c r="S796" s="18" t="str">
        <f t="shared" ref="S796:T796" si="805">if($F796="","",if($F796&lt;&gt;$F795,0,V795))</f>
        <v/>
      </c>
      <c r="T796" s="18" t="str">
        <f t="shared" si="805"/>
        <v/>
      </c>
      <c r="U796" s="18" t="str">
        <f t="shared" si="5"/>
        <v/>
      </c>
      <c r="V796" s="18" t="str">
        <f t="shared" si="6"/>
        <v/>
      </c>
      <c r="W796" s="18" t="str">
        <f t="shared" si="7"/>
        <v/>
      </c>
      <c r="X796" s="18" t="str">
        <f t="shared" si="8"/>
        <v/>
      </c>
      <c r="Y796" s="18" t="str">
        <f t="shared" si="9"/>
        <v/>
      </c>
      <c r="Z796" s="18" t="str">
        <f>IFERROR(__xludf.DUMMYFUNCTION("if($F796="""","""",count(filter($S$2:$S888,$S$2:$S888=$S796,$T$2:$T888=$T796,$V$2:$V888=$V796,$W$2:$W888=$W796)))"),"")</f>
        <v/>
      </c>
      <c r="AA796" s="18" t="str">
        <f>IFERROR(__xludf.DUMMYFUNCTION("if($F796="""","""",1+Z796-count(filter($S796:$S888,$S796:$S888=$S796,$T796:$T888=$T796,$V796:$V888=$V796,$W796:$W888=$W796)))"),"")</f>
        <v/>
      </c>
      <c r="AB796" s="18" t="str">
        <f>IFERROR(__xludf.DUMMYFUNCTION("if($F796="""","""",count(filter($S$2:$S888,$S$2:$S888=$S796,$T$2:$T888=$T796,$V$2:$V888=$V796,$W$2:$W888=$W796,$Q$2:$Q888=$Q796)))"),"")</f>
        <v/>
      </c>
      <c r="AC796" s="18" t="str">
        <f>IFERROR(__xludf.DUMMYFUNCTION("if($F796="""","""",1+AB796-count(filter($S796:$S888,$S796:$S888=$S796,$T796:$T888=$T796,$V796:$V888=$V796,$W796:$W888=$W796,$Q796:$Q888=$Q796)))"),"")</f>
        <v/>
      </c>
      <c r="AD796" s="18" t="str">
        <f>IFERROR(__xludf.DUMMYFUNCTION("if($F796="""","""",count(filter($S$2:$S888,$S$2:$S888=$S796,$T$2:$T888=$T796,$V$2:$V888=$V796,$W$2:$W888=$W796,$R$2:$R888=$R796)))"),"")</f>
        <v/>
      </c>
      <c r="AE796" s="18" t="str">
        <f>IFERROR(__xludf.DUMMYFUNCTION("if($F796="""","""",1+AD796-count(filter($S796:$S888,$S796:$S888=$S796,$T796:$T888=$T796,$V796:$V888=$V796,$W796:$W888=$W796,$R796:$R888=$R796)))"),"")</f>
        <v/>
      </c>
      <c r="AF796" s="18" t="str">
        <f t="shared" si="10"/>
        <v/>
      </c>
      <c r="AG796" s="18"/>
      <c r="AH796" s="18" t="str">
        <f t="shared" si="12"/>
        <v/>
      </c>
    </row>
    <row r="797">
      <c r="A797" s="29"/>
      <c r="B797" s="29"/>
      <c r="C797" s="29"/>
      <c r="D797" s="37"/>
      <c r="E797" s="29"/>
      <c r="F797" s="32"/>
      <c r="G797" s="32"/>
      <c r="H797" s="38"/>
      <c r="I797" s="32"/>
      <c r="J797" s="38"/>
      <c r="K797" s="32"/>
      <c r="L797" s="31"/>
      <c r="M797" s="38"/>
      <c r="N797" s="31"/>
      <c r="O797" s="18" t="str">
        <f t="shared" si="2"/>
        <v/>
      </c>
      <c r="P797" s="18" t="str">
        <f t="shared" si="3"/>
        <v/>
      </c>
      <c r="Q797" s="18" t="str">
        <f t="array" ref="Q797">if($F797="","",if($F797&lt;&gt;$F796,VLOOKUP($F797,{Index_Team!$A$2:$A$33,Index_Team!$D$2:$D$33},2,FALSE),Q796))</f>
        <v/>
      </c>
      <c r="R797" s="18" t="str">
        <f t="array" ref="R797">if($F797="","",if($F797&lt;&gt;$F796,VLOOKUP($F797,{Index_Team!$A$2:$A$33,Index_Team!$E$2:$E$33},2,FALSE),R796))</f>
        <v/>
      </c>
      <c r="S797" s="18" t="str">
        <f t="shared" ref="S797:T797" si="806">if($F797="","",if($F797&lt;&gt;$F796,0,V796))</f>
        <v/>
      </c>
      <c r="T797" s="18" t="str">
        <f t="shared" si="806"/>
        <v/>
      </c>
      <c r="U797" s="18" t="str">
        <f t="shared" si="5"/>
        <v/>
      </c>
      <c r="V797" s="18" t="str">
        <f t="shared" si="6"/>
        <v/>
      </c>
      <c r="W797" s="18" t="str">
        <f t="shared" si="7"/>
        <v/>
      </c>
      <c r="X797" s="18" t="str">
        <f t="shared" si="8"/>
        <v/>
      </c>
      <c r="Y797" s="18" t="str">
        <f t="shared" si="9"/>
        <v/>
      </c>
      <c r="Z797" s="18" t="str">
        <f>IFERROR(__xludf.DUMMYFUNCTION("if($F797="""","""",count(filter($S$2:$S888,$S$2:$S888=$S797,$T$2:$T888=$T797,$V$2:$V888=$V797,$W$2:$W888=$W797)))"),"")</f>
        <v/>
      </c>
      <c r="AA797" s="18" t="str">
        <f>IFERROR(__xludf.DUMMYFUNCTION("if($F797="""","""",1+Z797-count(filter($S797:$S888,$S797:$S888=$S797,$T797:$T888=$T797,$V797:$V888=$V797,$W797:$W888=$W797)))"),"")</f>
        <v/>
      </c>
      <c r="AB797" s="18" t="str">
        <f>IFERROR(__xludf.DUMMYFUNCTION("if($F797="""","""",count(filter($S$2:$S888,$S$2:$S888=$S797,$T$2:$T888=$T797,$V$2:$V888=$V797,$W$2:$W888=$W797,$Q$2:$Q888=$Q797)))"),"")</f>
        <v/>
      </c>
      <c r="AC797" s="18" t="str">
        <f>IFERROR(__xludf.DUMMYFUNCTION("if($F797="""","""",1+AB797-count(filter($S797:$S888,$S797:$S888=$S797,$T797:$T888=$T797,$V797:$V888=$V797,$W797:$W888=$W797,$Q797:$Q888=$Q797)))"),"")</f>
        <v/>
      </c>
      <c r="AD797" s="18" t="str">
        <f>IFERROR(__xludf.DUMMYFUNCTION("if($F797="""","""",count(filter($S$2:$S888,$S$2:$S888=$S797,$T$2:$T888=$T797,$V$2:$V888=$V797,$W$2:$W888=$W797,$R$2:$R888=$R797)))"),"")</f>
        <v/>
      </c>
      <c r="AE797" s="18" t="str">
        <f>IFERROR(__xludf.DUMMYFUNCTION("if($F797="""","""",1+AD797-count(filter($S797:$S888,$S797:$S888=$S797,$T797:$T888=$T797,$V797:$V888=$V797,$W797:$W888=$W797,$R797:$R888=$R797)))"),"")</f>
        <v/>
      </c>
      <c r="AF797" s="18" t="str">
        <f t="shared" si="10"/>
        <v/>
      </c>
      <c r="AG797" s="18"/>
      <c r="AH797" s="18" t="str">
        <f t="shared" si="12"/>
        <v/>
      </c>
    </row>
    <row r="798">
      <c r="A798" s="29"/>
      <c r="B798" s="29"/>
      <c r="C798" s="29"/>
      <c r="D798" s="37"/>
      <c r="E798" s="29"/>
      <c r="F798" s="32"/>
      <c r="G798" s="32"/>
      <c r="H798" s="38"/>
      <c r="I798" s="32"/>
      <c r="J798" s="38"/>
      <c r="K798" s="32"/>
      <c r="L798" s="31"/>
      <c r="M798" s="38"/>
      <c r="N798" s="31"/>
      <c r="O798" s="18" t="str">
        <f t="shared" si="2"/>
        <v/>
      </c>
      <c r="P798" s="18" t="str">
        <f t="shared" si="3"/>
        <v/>
      </c>
      <c r="Q798" s="18" t="str">
        <f t="array" ref="Q798">if($F798="","",if($F798&lt;&gt;$F797,VLOOKUP($F798,{Index_Team!$A$2:$A$33,Index_Team!$D$2:$D$33},2,FALSE),Q797))</f>
        <v/>
      </c>
      <c r="R798" s="18" t="str">
        <f t="array" ref="R798">if($F798="","",if($F798&lt;&gt;$F797,VLOOKUP($F798,{Index_Team!$A$2:$A$33,Index_Team!$E$2:$E$33},2,FALSE),R797))</f>
        <v/>
      </c>
      <c r="S798" s="18" t="str">
        <f t="shared" ref="S798:T798" si="807">if($F798="","",if($F798&lt;&gt;$F797,0,V797))</f>
        <v/>
      </c>
      <c r="T798" s="18" t="str">
        <f t="shared" si="807"/>
        <v/>
      </c>
      <c r="U798" s="18" t="str">
        <f t="shared" si="5"/>
        <v/>
      </c>
      <c r="V798" s="18" t="str">
        <f t="shared" si="6"/>
        <v/>
      </c>
      <c r="W798" s="18" t="str">
        <f t="shared" si="7"/>
        <v/>
      </c>
      <c r="X798" s="18" t="str">
        <f t="shared" si="8"/>
        <v/>
      </c>
      <c r="Y798" s="18" t="str">
        <f t="shared" si="9"/>
        <v/>
      </c>
      <c r="Z798" s="18" t="str">
        <f>IFERROR(__xludf.DUMMYFUNCTION("if($F798="""","""",count(filter($S$2:$S888,$S$2:$S888=$S798,$T$2:$T888=$T798,$V$2:$V888=$V798,$W$2:$W888=$W798)))"),"")</f>
        <v/>
      </c>
      <c r="AA798" s="18" t="str">
        <f>IFERROR(__xludf.DUMMYFUNCTION("if($F798="""","""",1+Z798-count(filter($S798:$S888,$S798:$S888=$S798,$T798:$T888=$T798,$V798:$V888=$V798,$W798:$W888=$W798)))"),"")</f>
        <v/>
      </c>
      <c r="AB798" s="18" t="str">
        <f>IFERROR(__xludf.DUMMYFUNCTION("if($F798="""","""",count(filter($S$2:$S888,$S$2:$S888=$S798,$T$2:$T888=$T798,$V$2:$V888=$V798,$W$2:$W888=$W798,$Q$2:$Q888=$Q798)))"),"")</f>
        <v/>
      </c>
      <c r="AC798" s="18" t="str">
        <f>IFERROR(__xludf.DUMMYFUNCTION("if($F798="""","""",1+AB798-count(filter($S798:$S888,$S798:$S888=$S798,$T798:$T888=$T798,$V798:$V888=$V798,$W798:$W888=$W798,$Q798:$Q888=$Q798)))"),"")</f>
        <v/>
      </c>
      <c r="AD798" s="18" t="str">
        <f>IFERROR(__xludf.DUMMYFUNCTION("if($F798="""","""",count(filter($S$2:$S888,$S$2:$S888=$S798,$T$2:$T888=$T798,$V$2:$V888=$V798,$W$2:$W888=$W798,$R$2:$R888=$R798)))"),"")</f>
        <v/>
      </c>
      <c r="AE798" s="18" t="str">
        <f>IFERROR(__xludf.DUMMYFUNCTION("if($F798="""","""",1+AD798-count(filter($S798:$S888,$S798:$S888=$S798,$T798:$T888=$T798,$V798:$V888=$V798,$W798:$W888=$W798,$R798:$R888=$R798)))"),"")</f>
        <v/>
      </c>
      <c r="AF798" s="18" t="str">
        <f t="shared" si="10"/>
        <v/>
      </c>
      <c r="AG798" s="18"/>
      <c r="AH798" s="18" t="str">
        <f t="shared" si="12"/>
        <v/>
      </c>
    </row>
    <row r="799">
      <c r="A799" s="29"/>
      <c r="B799" s="29"/>
      <c r="C799" s="29"/>
      <c r="D799" s="37"/>
      <c r="E799" s="29"/>
      <c r="F799" s="32"/>
      <c r="G799" s="32"/>
      <c r="H799" s="38"/>
      <c r="I799" s="32"/>
      <c r="J799" s="38"/>
      <c r="K799" s="32"/>
      <c r="L799" s="31"/>
      <c r="M799" s="38"/>
      <c r="N799" s="31"/>
      <c r="O799" s="18" t="str">
        <f t="shared" si="2"/>
        <v/>
      </c>
      <c r="P799" s="18" t="str">
        <f t="shared" si="3"/>
        <v/>
      </c>
      <c r="Q799" s="18" t="str">
        <f t="array" ref="Q799">if($F799="","",if($F799&lt;&gt;$F798,VLOOKUP($F799,{Index_Team!$A$2:$A$33,Index_Team!$D$2:$D$33},2,FALSE),Q798))</f>
        <v/>
      </c>
      <c r="R799" s="18" t="str">
        <f t="array" ref="R799">if($F799="","",if($F799&lt;&gt;$F798,VLOOKUP($F799,{Index_Team!$A$2:$A$33,Index_Team!$E$2:$E$33},2,FALSE),R798))</f>
        <v/>
      </c>
      <c r="S799" s="18" t="str">
        <f t="shared" ref="S799:T799" si="808">if($F799="","",if($F799&lt;&gt;$F798,0,V798))</f>
        <v/>
      </c>
      <c r="T799" s="18" t="str">
        <f t="shared" si="808"/>
        <v/>
      </c>
      <c r="U799" s="18" t="str">
        <f t="shared" si="5"/>
        <v/>
      </c>
      <c r="V799" s="18" t="str">
        <f t="shared" si="6"/>
        <v/>
      </c>
      <c r="W799" s="18" t="str">
        <f t="shared" si="7"/>
        <v/>
      </c>
      <c r="X799" s="18" t="str">
        <f t="shared" si="8"/>
        <v/>
      </c>
      <c r="Y799" s="18" t="str">
        <f t="shared" si="9"/>
        <v/>
      </c>
      <c r="Z799" s="18" t="str">
        <f>IFERROR(__xludf.DUMMYFUNCTION("if($F799="""","""",count(filter($S$2:$S888,$S$2:$S888=$S799,$T$2:$T888=$T799,$V$2:$V888=$V799,$W$2:$W888=$W799)))"),"")</f>
        <v/>
      </c>
      <c r="AA799" s="18" t="str">
        <f>IFERROR(__xludf.DUMMYFUNCTION("if($F799="""","""",1+Z799-count(filter($S799:$S888,$S799:$S888=$S799,$T799:$T888=$T799,$V799:$V888=$V799,$W799:$W888=$W799)))"),"")</f>
        <v/>
      </c>
      <c r="AB799" s="18" t="str">
        <f>IFERROR(__xludf.DUMMYFUNCTION("if($F799="""","""",count(filter($S$2:$S888,$S$2:$S888=$S799,$T$2:$T888=$T799,$V$2:$V888=$V799,$W$2:$W888=$W799,$Q$2:$Q888=$Q799)))"),"")</f>
        <v/>
      </c>
      <c r="AC799" s="18" t="str">
        <f>IFERROR(__xludf.DUMMYFUNCTION("if($F799="""","""",1+AB799-count(filter($S799:$S888,$S799:$S888=$S799,$T799:$T888=$T799,$V799:$V888=$V799,$W799:$W888=$W799,$Q799:$Q888=$Q799)))"),"")</f>
        <v/>
      </c>
      <c r="AD799" s="18" t="str">
        <f>IFERROR(__xludf.DUMMYFUNCTION("if($F799="""","""",count(filter($S$2:$S888,$S$2:$S888=$S799,$T$2:$T888=$T799,$V$2:$V888=$V799,$W$2:$W888=$W799,$R$2:$R888=$R799)))"),"")</f>
        <v/>
      </c>
      <c r="AE799" s="18" t="str">
        <f>IFERROR(__xludf.DUMMYFUNCTION("if($F799="""","""",1+AD799-count(filter($S799:$S888,$S799:$S888=$S799,$T799:$T888=$T799,$V799:$V888=$V799,$W799:$W888=$W799,$R799:$R888=$R799)))"),"")</f>
        <v/>
      </c>
      <c r="AF799" s="18" t="str">
        <f t="shared" si="10"/>
        <v/>
      </c>
      <c r="AG799" s="18"/>
      <c r="AH799" s="18" t="str">
        <f t="shared" si="12"/>
        <v/>
      </c>
    </row>
    <row r="800">
      <c r="A800" s="29"/>
      <c r="B800" s="29"/>
      <c r="C800" s="29"/>
      <c r="D800" s="37"/>
      <c r="E800" s="29"/>
      <c r="F800" s="32"/>
      <c r="G800" s="32"/>
      <c r="H800" s="38"/>
      <c r="I800" s="32"/>
      <c r="J800" s="38"/>
      <c r="K800" s="32"/>
      <c r="L800" s="31"/>
      <c r="M800" s="38"/>
      <c r="N800" s="31"/>
      <c r="O800" s="18" t="str">
        <f t="shared" si="2"/>
        <v/>
      </c>
      <c r="P800" s="18" t="str">
        <f t="shared" si="3"/>
        <v/>
      </c>
      <c r="Q800" s="18" t="str">
        <f t="array" ref="Q800">if($F800="","",if($F800&lt;&gt;$F799,VLOOKUP($F800,{Index_Team!$A$2:$A$33,Index_Team!$D$2:$D$33},2,FALSE),Q799))</f>
        <v/>
      </c>
      <c r="R800" s="18" t="str">
        <f t="array" ref="R800">if($F800="","",if($F800&lt;&gt;$F799,VLOOKUP($F800,{Index_Team!$A$2:$A$33,Index_Team!$E$2:$E$33},2,FALSE),R799))</f>
        <v/>
      </c>
      <c r="S800" s="18" t="str">
        <f t="shared" ref="S800:T800" si="809">if($F800="","",if($F800&lt;&gt;$F799,0,V799))</f>
        <v/>
      </c>
      <c r="T800" s="18" t="str">
        <f t="shared" si="809"/>
        <v/>
      </c>
      <c r="U800" s="18" t="str">
        <f t="shared" si="5"/>
        <v/>
      </c>
      <c r="V800" s="18" t="str">
        <f t="shared" si="6"/>
        <v/>
      </c>
      <c r="W800" s="18" t="str">
        <f t="shared" si="7"/>
        <v/>
      </c>
      <c r="X800" s="18" t="str">
        <f t="shared" si="8"/>
        <v/>
      </c>
      <c r="Y800" s="18" t="str">
        <f t="shared" si="9"/>
        <v/>
      </c>
      <c r="Z800" s="18" t="str">
        <f>IFERROR(__xludf.DUMMYFUNCTION("if($F800="""","""",count(filter($S$2:$S888,$S$2:$S888=$S800,$T$2:$T888=$T800,$V$2:$V888=$V800,$W$2:$W888=$W800)))"),"")</f>
        <v/>
      </c>
      <c r="AA800" s="18" t="str">
        <f>IFERROR(__xludf.DUMMYFUNCTION("if($F800="""","""",1+Z800-count(filter($S800:$S888,$S800:$S888=$S800,$T800:$T888=$T800,$V800:$V888=$V800,$W800:$W888=$W800)))"),"")</f>
        <v/>
      </c>
      <c r="AB800" s="18" t="str">
        <f>IFERROR(__xludf.DUMMYFUNCTION("if($F800="""","""",count(filter($S$2:$S888,$S$2:$S888=$S800,$T$2:$T888=$T800,$V$2:$V888=$V800,$W$2:$W888=$W800,$Q$2:$Q888=$Q800)))"),"")</f>
        <v/>
      </c>
      <c r="AC800" s="18" t="str">
        <f>IFERROR(__xludf.DUMMYFUNCTION("if($F800="""","""",1+AB800-count(filter($S800:$S888,$S800:$S888=$S800,$T800:$T888=$T800,$V800:$V888=$V800,$W800:$W888=$W800,$Q800:$Q888=$Q800)))"),"")</f>
        <v/>
      </c>
      <c r="AD800" s="18" t="str">
        <f>IFERROR(__xludf.DUMMYFUNCTION("if($F800="""","""",count(filter($S$2:$S888,$S$2:$S888=$S800,$T$2:$T888=$T800,$V$2:$V888=$V800,$W$2:$W888=$W800,$R$2:$R888=$R800)))"),"")</f>
        <v/>
      </c>
      <c r="AE800" s="18" t="str">
        <f>IFERROR(__xludf.DUMMYFUNCTION("if($F800="""","""",1+AD800-count(filter($S800:$S888,$S800:$S888=$S800,$T800:$T888=$T800,$V800:$V888=$V800,$W800:$W888=$W800,$R800:$R888=$R800)))"),"")</f>
        <v/>
      </c>
      <c r="AF800" s="18" t="str">
        <f t="shared" si="10"/>
        <v/>
      </c>
      <c r="AG800" s="18"/>
      <c r="AH800" s="18" t="str">
        <f t="shared" si="12"/>
        <v/>
      </c>
    </row>
    <row r="801">
      <c r="A801" s="29"/>
      <c r="B801" s="29"/>
      <c r="C801" s="29"/>
      <c r="D801" s="37"/>
      <c r="E801" s="29"/>
      <c r="F801" s="32"/>
      <c r="G801" s="32"/>
      <c r="H801" s="38"/>
      <c r="I801" s="32"/>
      <c r="J801" s="38"/>
      <c r="K801" s="32"/>
      <c r="L801" s="31"/>
      <c r="M801" s="38"/>
      <c r="N801" s="31"/>
      <c r="O801" s="18" t="str">
        <f t="shared" si="2"/>
        <v/>
      </c>
      <c r="P801" s="18" t="str">
        <f t="shared" si="3"/>
        <v/>
      </c>
      <c r="Q801" s="18" t="str">
        <f t="array" ref="Q801">if($F801="","",if($F801&lt;&gt;$F800,VLOOKUP($F801,{Index_Team!$A$2:$A$33,Index_Team!$D$2:$D$33},2,FALSE),Q800))</f>
        <v/>
      </c>
      <c r="R801" s="18" t="str">
        <f t="array" ref="R801">if($F801="","",if($F801&lt;&gt;$F800,VLOOKUP($F801,{Index_Team!$A$2:$A$33,Index_Team!$E$2:$E$33},2,FALSE),R800))</f>
        <v/>
      </c>
      <c r="S801" s="18" t="str">
        <f t="shared" ref="S801:T801" si="810">if($F801="","",if($F801&lt;&gt;$F800,0,V800))</f>
        <v/>
      </c>
      <c r="T801" s="18" t="str">
        <f t="shared" si="810"/>
        <v/>
      </c>
      <c r="U801" s="18" t="str">
        <f t="shared" si="5"/>
        <v/>
      </c>
      <c r="V801" s="18" t="str">
        <f t="shared" si="6"/>
        <v/>
      </c>
      <c r="W801" s="18" t="str">
        <f t="shared" si="7"/>
        <v/>
      </c>
      <c r="X801" s="18" t="str">
        <f t="shared" si="8"/>
        <v/>
      </c>
      <c r="Y801" s="18" t="str">
        <f t="shared" si="9"/>
        <v/>
      </c>
      <c r="Z801" s="18" t="str">
        <f>IFERROR(__xludf.DUMMYFUNCTION("if($F801="""","""",count(filter($S$2:$S888,$S$2:$S888=$S801,$T$2:$T888=$T801,$V$2:$V888=$V801,$W$2:$W888=$W801)))"),"")</f>
        <v/>
      </c>
      <c r="AA801" s="18" t="str">
        <f>IFERROR(__xludf.DUMMYFUNCTION("if($F801="""","""",1+Z801-count(filter($S801:$S888,$S801:$S888=$S801,$T801:$T888=$T801,$V801:$V888=$V801,$W801:$W888=$W801)))"),"")</f>
        <v/>
      </c>
      <c r="AB801" s="18" t="str">
        <f>IFERROR(__xludf.DUMMYFUNCTION("if($F801="""","""",count(filter($S$2:$S888,$S$2:$S888=$S801,$T$2:$T888=$T801,$V$2:$V888=$V801,$W$2:$W888=$W801,$Q$2:$Q888=$Q801)))"),"")</f>
        <v/>
      </c>
      <c r="AC801" s="18" t="str">
        <f>IFERROR(__xludf.DUMMYFUNCTION("if($F801="""","""",1+AB801-count(filter($S801:$S888,$S801:$S888=$S801,$T801:$T888=$T801,$V801:$V888=$V801,$W801:$W888=$W801,$Q801:$Q888=$Q801)))"),"")</f>
        <v/>
      </c>
      <c r="AD801" s="18" t="str">
        <f>IFERROR(__xludf.DUMMYFUNCTION("if($F801="""","""",count(filter($S$2:$S888,$S$2:$S888=$S801,$T$2:$T888=$T801,$V$2:$V888=$V801,$W$2:$W888=$W801,$R$2:$R888=$R801)))"),"")</f>
        <v/>
      </c>
      <c r="AE801" s="18" t="str">
        <f>IFERROR(__xludf.DUMMYFUNCTION("if($F801="""","""",1+AD801-count(filter($S801:$S888,$S801:$S888=$S801,$T801:$T888=$T801,$V801:$V888=$V801,$W801:$W888=$W801,$R801:$R888=$R801)))"),"")</f>
        <v/>
      </c>
      <c r="AF801" s="18" t="str">
        <f t="shared" si="10"/>
        <v/>
      </c>
      <c r="AG801" s="18"/>
      <c r="AH801" s="18" t="str">
        <f t="shared" si="12"/>
        <v/>
      </c>
    </row>
    <row r="802">
      <c r="A802" s="29"/>
      <c r="B802" s="29"/>
      <c r="C802" s="29"/>
      <c r="D802" s="37"/>
      <c r="E802" s="29"/>
      <c r="F802" s="32"/>
      <c r="G802" s="32"/>
      <c r="H802" s="38"/>
      <c r="I802" s="32"/>
      <c r="J802" s="38"/>
      <c r="K802" s="32"/>
      <c r="L802" s="31"/>
      <c r="M802" s="38"/>
      <c r="N802" s="31"/>
      <c r="O802" s="18" t="str">
        <f t="shared" si="2"/>
        <v/>
      </c>
      <c r="P802" s="18" t="str">
        <f t="shared" si="3"/>
        <v/>
      </c>
      <c r="Q802" s="18" t="str">
        <f t="array" ref="Q802">if($F802="","",if($F802&lt;&gt;$F801,VLOOKUP($F802,{Index_Team!$A$2:$A$33,Index_Team!$D$2:$D$33},2,FALSE),Q801))</f>
        <v/>
      </c>
      <c r="R802" s="18" t="str">
        <f t="array" ref="R802">if($F802="","",if($F802&lt;&gt;$F801,VLOOKUP($F802,{Index_Team!$A$2:$A$33,Index_Team!$E$2:$E$33},2,FALSE),R801))</f>
        <v/>
      </c>
      <c r="S802" s="18" t="str">
        <f t="shared" ref="S802:T802" si="811">if($F802="","",if($F802&lt;&gt;$F801,0,V801))</f>
        <v/>
      </c>
      <c r="T802" s="18" t="str">
        <f t="shared" si="811"/>
        <v/>
      </c>
      <c r="U802" s="18" t="str">
        <f t="shared" si="5"/>
        <v/>
      </c>
      <c r="V802" s="18" t="str">
        <f t="shared" si="6"/>
        <v/>
      </c>
      <c r="W802" s="18" t="str">
        <f t="shared" si="7"/>
        <v/>
      </c>
      <c r="X802" s="18" t="str">
        <f t="shared" si="8"/>
        <v/>
      </c>
      <c r="Y802" s="18" t="str">
        <f t="shared" si="9"/>
        <v/>
      </c>
      <c r="Z802" s="18" t="str">
        <f>IFERROR(__xludf.DUMMYFUNCTION("if($F802="""","""",count(filter($S$2:$S888,$S$2:$S888=$S802,$T$2:$T888=$T802,$V$2:$V888=$V802,$W$2:$W888=$W802)))"),"")</f>
        <v/>
      </c>
      <c r="AA802" s="18" t="str">
        <f>IFERROR(__xludf.DUMMYFUNCTION("if($F802="""","""",1+Z802-count(filter($S802:$S888,$S802:$S888=$S802,$T802:$T888=$T802,$V802:$V888=$V802,$W802:$W888=$W802)))"),"")</f>
        <v/>
      </c>
      <c r="AB802" s="18" t="str">
        <f>IFERROR(__xludf.DUMMYFUNCTION("if($F802="""","""",count(filter($S$2:$S888,$S$2:$S888=$S802,$T$2:$T888=$T802,$V$2:$V888=$V802,$W$2:$W888=$W802,$Q$2:$Q888=$Q802)))"),"")</f>
        <v/>
      </c>
      <c r="AC802" s="18" t="str">
        <f>IFERROR(__xludf.DUMMYFUNCTION("if($F802="""","""",1+AB802-count(filter($S802:$S888,$S802:$S888=$S802,$T802:$T888=$T802,$V802:$V888=$V802,$W802:$W888=$W802,$Q802:$Q888=$Q802)))"),"")</f>
        <v/>
      </c>
      <c r="AD802" s="18" t="str">
        <f>IFERROR(__xludf.DUMMYFUNCTION("if($F802="""","""",count(filter($S$2:$S888,$S$2:$S888=$S802,$T$2:$T888=$T802,$V$2:$V888=$V802,$W$2:$W888=$W802,$R$2:$R888=$R802)))"),"")</f>
        <v/>
      </c>
      <c r="AE802" s="18" t="str">
        <f>IFERROR(__xludf.DUMMYFUNCTION("if($F802="""","""",1+AD802-count(filter($S802:$S888,$S802:$S888=$S802,$T802:$T888=$T802,$V802:$V888=$V802,$W802:$W888=$W802,$R802:$R888=$R802)))"),"")</f>
        <v/>
      </c>
      <c r="AF802" s="18" t="str">
        <f t="shared" si="10"/>
        <v/>
      </c>
      <c r="AG802" s="18"/>
      <c r="AH802" s="18" t="str">
        <f t="shared" si="12"/>
        <v/>
      </c>
    </row>
    <row r="803">
      <c r="A803" s="29"/>
      <c r="B803" s="29"/>
      <c r="C803" s="29"/>
      <c r="D803" s="37"/>
      <c r="E803" s="29"/>
      <c r="F803" s="32"/>
      <c r="G803" s="32"/>
      <c r="H803" s="38"/>
      <c r="I803" s="32"/>
      <c r="J803" s="38"/>
      <c r="K803" s="32"/>
      <c r="L803" s="31"/>
      <c r="M803" s="38"/>
      <c r="N803" s="31"/>
      <c r="O803" s="18" t="str">
        <f t="shared" si="2"/>
        <v/>
      </c>
      <c r="P803" s="18" t="str">
        <f t="shared" si="3"/>
        <v/>
      </c>
      <c r="Q803" s="18" t="str">
        <f t="array" ref="Q803">if($F803="","",if($F803&lt;&gt;$F802,VLOOKUP($F803,{Index_Team!$A$2:$A$33,Index_Team!$D$2:$D$33},2,FALSE),Q802))</f>
        <v/>
      </c>
      <c r="R803" s="18" t="str">
        <f t="array" ref="R803">if($F803="","",if($F803&lt;&gt;$F802,VLOOKUP($F803,{Index_Team!$A$2:$A$33,Index_Team!$E$2:$E$33},2,FALSE),R802))</f>
        <v/>
      </c>
      <c r="S803" s="18" t="str">
        <f t="shared" ref="S803:T803" si="812">if($F803="","",if($F803&lt;&gt;$F802,0,V802))</f>
        <v/>
      </c>
      <c r="T803" s="18" t="str">
        <f t="shared" si="812"/>
        <v/>
      </c>
      <c r="U803" s="18" t="str">
        <f t="shared" si="5"/>
        <v/>
      </c>
      <c r="V803" s="18" t="str">
        <f t="shared" si="6"/>
        <v/>
      </c>
      <c r="W803" s="18" t="str">
        <f t="shared" si="7"/>
        <v/>
      </c>
      <c r="X803" s="18" t="str">
        <f t="shared" si="8"/>
        <v/>
      </c>
      <c r="Y803" s="18" t="str">
        <f t="shared" si="9"/>
        <v/>
      </c>
      <c r="Z803" s="18" t="str">
        <f>IFERROR(__xludf.DUMMYFUNCTION("if($F803="""","""",count(filter($S$2:$S888,$S$2:$S888=$S803,$T$2:$T888=$T803,$V$2:$V888=$V803,$W$2:$W888=$W803)))"),"")</f>
        <v/>
      </c>
      <c r="AA803" s="18" t="str">
        <f>IFERROR(__xludf.DUMMYFUNCTION("if($F803="""","""",1+Z803-count(filter($S803:$S888,$S803:$S888=$S803,$T803:$T888=$T803,$V803:$V888=$V803,$W803:$W888=$W803)))"),"")</f>
        <v/>
      </c>
      <c r="AB803" s="18" t="str">
        <f>IFERROR(__xludf.DUMMYFUNCTION("if($F803="""","""",count(filter($S$2:$S888,$S$2:$S888=$S803,$T$2:$T888=$T803,$V$2:$V888=$V803,$W$2:$W888=$W803,$Q$2:$Q888=$Q803)))"),"")</f>
        <v/>
      </c>
      <c r="AC803" s="18" t="str">
        <f>IFERROR(__xludf.DUMMYFUNCTION("if($F803="""","""",1+AB803-count(filter($S803:$S888,$S803:$S888=$S803,$T803:$T888=$T803,$V803:$V888=$V803,$W803:$W888=$W803,$Q803:$Q888=$Q803)))"),"")</f>
        <v/>
      </c>
      <c r="AD803" s="18" t="str">
        <f>IFERROR(__xludf.DUMMYFUNCTION("if($F803="""","""",count(filter($S$2:$S888,$S$2:$S888=$S803,$T$2:$T888=$T803,$V$2:$V888=$V803,$W$2:$W888=$W803,$R$2:$R888=$R803)))"),"")</f>
        <v/>
      </c>
      <c r="AE803" s="18" t="str">
        <f>IFERROR(__xludf.DUMMYFUNCTION("if($F803="""","""",1+AD803-count(filter($S803:$S888,$S803:$S888=$S803,$T803:$T888=$T803,$V803:$V888=$V803,$W803:$W888=$W803,$R803:$R888=$R803)))"),"")</f>
        <v/>
      </c>
      <c r="AF803" s="18" t="str">
        <f t="shared" si="10"/>
        <v/>
      </c>
      <c r="AG803" s="18"/>
      <c r="AH803" s="18" t="str">
        <f t="shared" si="12"/>
        <v/>
      </c>
    </row>
    <row r="804">
      <c r="A804" s="29"/>
      <c r="B804" s="29"/>
      <c r="C804" s="29"/>
      <c r="D804" s="37"/>
      <c r="E804" s="29"/>
      <c r="F804" s="32"/>
      <c r="G804" s="32"/>
      <c r="H804" s="38"/>
      <c r="I804" s="32"/>
      <c r="J804" s="38"/>
      <c r="K804" s="32"/>
      <c r="L804" s="31"/>
      <c r="M804" s="38"/>
      <c r="N804" s="31"/>
      <c r="O804" s="18" t="str">
        <f t="shared" si="2"/>
        <v/>
      </c>
      <c r="P804" s="18" t="str">
        <f t="shared" si="3"/>
        <v/>
      </c>
      <c r="Q804" s="18" t="str">
        <f t="array" ref="Q804">if($F804="","",if($F804&lt;&gt;$F803,VLOOKUP($F804,{Index_Team!$A$2:$A$33,Index_Team!$D$2:$D$33},2,FALSE),Q803))</f>
        <v/>
      </c>
      <c r="R804" s="18" t="str">
        <f t="array" ref="R804">if($F804="","",if($F804&lt;&gt;$F803,VLOOKUP($F804,{Index_Team!$A$2:$A$33,Index_Team!$E$2:$E$33},2,FALSE),R803))</f>
        <v/>
      </c>
      <c r="S804" s="18" t="str">
        <f t="shared" ref="S804:T804" si="813">if($F804="","",if($F804&lt;&gt;$F803,0,V803))</f>
        <v/>
      </c>
      <c r="T804" s="18" t="str">
        <f t="shared" si="813"/>
        <v/>
      </c>
      <c r="U804" s="18" t="str">
        <f t="shared" si="5"/>
        <v/>
      </c>
      <c r="V804" s="18" t="str">
        <f t="shared" si="6"/>
        <v/>
      </c>
      <c r="W804" s="18" t="str">
        <f t="shared" si="7"/>
        <v/>
      </c>
      <c r="X804" s="18" t="str">
        <f t="shared" si="8"/>
        <v/>
      </c>
      <c r="Y804" s="18" t="str">
        <f t="shared" si="9"/>
        <v/>
      </c>
      <c r="Z804" s="18" t="str">
        <f>IFERROR(__xludf.DUMMYFUNCTION("if($F804="""","""",count(filter($S$2:$S888,$S$2:$S888=$S804,$T$2:$T888=$T804,$V$2:$V888=$V804,$W$2:$W888=$W804)))"),"")</f>
        <v/>
      </c>
      <c r="AA804" s="18" t="str">
        <f>IFERROR(__xludf.DUMMYFUNCTION("if($F804="""","""",1+Z804-count(filter($S804:$S888,$S804:$S888=$S804,$T804:$T888=$T804,$V804:$V888=$V804,$W804:$W888=$W804)))"),"")</f>
        <v/>
      </c>
      <c r="AB804" s="18" t="str">
        <f>IFERROR(__xludf.DUMMYFUNCTION("if($F804="""","""",count(filter($S$2:$S888,$S$2:$S888=$S804,$T$2:$T888=$T804,$V$2:$V888=$V804,$W$2:$W888=$W804,$Q$2:$Q888=$Q804)))"),"")</f>
        <v/>
      </c>
      <c r="AC804" s="18" t="str">
        <f>IFERROR(__xludf.DUMMYFUNCTION("if($F804="""","""",1+AB804-count(filter($S804:$S888,$S804:$S888=$S804,$T804:$T888=$T804,$V804:$V888=$V804,$W804:$W888=$W804,$Q804:$Q888=$Q804)))"),"")</f>
        <v/>
      </c>
      <c r="AD804" s="18" t="str">
        <f>IFERROR(__xludf.DUMMYFUNCTION("if($F804="""","""",count(filter($S$2:$S888,$S$2:$S888=$S804,$T$2:$T888=$T804,$V$2:$V888=$V804,$W$2:$W888=$W804,$R$2:$R888=$R804)))"),"")</f>
        <v/>
      </c>
      <c r="AE804" s="18" t="str">
        <f>IFERROR(__xludf.DUMMYFUNCTION("if($F804="""","""",1+AD804-count(filter($S804:$S888,$S804:$S888=$S804,$T804:$T888=$T804,$V804:$V888=$V804,$W804:$W888=$W804,$R804:$R888=$R804)))"),"")</f>
        <v/>
      </c>
      <c r="AF804" s="18" t="str">
        <f t="shared" si="10"/>
        <v/>
      </c>
      <c r="AG804" s="18"/>
      <c r="AH804" s="18" t="str">
        <f t="shared" si="12"/>
        <v/>
      </c>
    </row>
    <row r="805">
      <c r="A805" s="29"/>
      <c r="B805" s="29"/>
      <c r="C805" s="29"/>
      <c r="D805" s="37"/>
      <c r="E805" s="29"/>
      <c r="F805" s="32"/>
      <c r="G805" s="32"/>
      <c r="H805" s="38"/>
      <c r="I805" s="32"/>
      <c r="J805" s="38"/>
      <c r="K805" s="32"/>
      <c r="L805" s="31"/>
      <c r="M805" s="38"/>
      <c r="N805" s="31"/>
      <c r="O805" s="18" t="str">
        <f t="shared" si="2"/>
        <v/>
      </c>
      <c r="P805" s="18" t="str">
        <f t="shared" si="3"/>
        <v/>
      </c>
      <c r="Q805" s="18" t="str">
        <f t="array" ref="Q805">if($F805="","",if($F805&lt;&gt;$F804,VLOOKUP($F805,{Index_Team!$A$2:$A$33,Index_Team!$D$2:$D$33},2,FALSE),Q804))</f>
        <v/>
      </c>
      <c r="R805" s="18" t="str">
        <f t="array" ref="R805">if($F805="","",if($F805&lt;&gt;$F804,VLOOKUP($F805,{Index_Team!$A$2:$A$33,Index_Team!$E$2:$E$33},2,FALSE),R804))</f>
        <v/>
      </c>
      <c r="S805" s="18" t="str">
        <f t="shared" ref="S805:T805" si="814">if($F805="","",if($F805&lt;&gt;$F804,0,V804))</f>
        <v/>
      </c>
      <c r="T805" s="18" t="str">
        <f t="shared" si="814"/>
        <v/>
      </c>
      <c r="U805" s="18" t="str">
        <f t="shared" si="5"/>
        <v/>
      </c>
      <c r="V805" s="18" t="str">
        <f t="shared" si="6"/>
        <v/>
      </c>
      <c r="W805" s="18" t="str">
        <f t="shared" si="7"/>
        <v/>
      </c>
      <c r="X805" s="18" t="str">
        <f t="shared" si="8"/>
        <v/>
      </c>
      <c r="Y805" s="18" t="str">
        <f t="shared" si="9"/>
        <v/>
      </c>
      <c r="Z805" s="18" t="str">
        <f>IFERROR(__xludf.DUMMYFUNCTION("if($F805="""","""",count(filter($S$2:$S888,$S$2:$S888=$S805,$T$2:$T888=$T805,$V$2:$V888=$V805,$W$2:$W888=$W805)))"),"")</f>
        <v/>
      </c>
      <c r="AA805" s="18" t="str">
        <f>IFERROR(__xludf.DUMMYFUNCTION("if($F805="""","""",1+Z805-count(filter($S805:$S888,$S805:$S888=$S805,$T805:$T888=$T805,$V805:$V888=$V805,$W805:$W888=$W805)))"),"")</f>
        <v/>
      </c>
      <c r="AB805" s="18" t="str">
        <f>IFERROR(__xludf.DUMMYFUNCTION("if($F805="""","""",count(filter($S$2:$S888,$S$2:$S888=$S805,$T$2:$T888=$T805,$V$2:$V888=$V805,$W$2:$W888=$W805,$Q$2:$Q888=$Q805)))"),"")</f>
        <v/>
      </c>
      <c r="AC805" s="18" t="str">
        <f>IFERROR(__xludf.DUMMYFUNCTION("if($F805="""","""",1+AB805-count(filter($S805:$S888,$S805:$S888=$S805,$T805:$T888=$T805,$V805:$V888=$V805,$W805:$W888=$W805,$Q805:$Q888=$Q805)))"),"")</f>
        <v/>
      </c>
      <c r="AD805" s="18" t="str">
        <f>IFERROR(__xludf.DUMMYFUNCTION("if($F805="""","""",count(filter($S$2:$S888,$S$2:$S888=$S805,$T$2:$T888=$T805,$V$2:$V888=$V805,$W$2:$W888=$W805,$R$2:$R888=$R805)))"),"")</f>
        <v/>
      </c>
      <c r="AE805" s="18" t="str">
        <f>IFERROR(__xludf.DUMMYFUNCTION("if($F805="""","""",1+AD805-count(filter($S805:$S888,$S805:$S888=$S805,$T805:$T888=$T805,$V805:$V888=$V805,$W805:$W888=$W805,$R805:$R888=$R805)))"),"")</f>
        <v/>
      </c>
      <c r="AF805" s="18" t="str">
        <f t="shared" si="10"/>
        <v/>
      </c>
      <c r="AG805" s="18"/>
      <c r="AH805" s="18" t="str">
        <f t="shared" si="12"/>
        <v/>
      </c>
    </row>
    <row r="806">
      <c r="A806" s="29"/>
      <c r="B806" s="29"/>
      <c r="C806" s="29"/>
      <c r="D806" s="37"/>
      <c r="E806" s="29"/>
      <c r="F806" s="32"/>
      <c r="G806" s="32"/>
      <c r="H806" s="38"/>
      <c r="I806" s="32"/>
      <c r="J806" s="38"/>
      <c r="K806" s="32"/>
      <c r="L806" s="31"/>
      <c r="M806" s="38"/>
      <c r="N806" s="31"/>
      <c r="O806" s="18" t="str">
        <f t="shared" si="2"/>
        <v/>
      </c>
      <c r="P806" s="18" t="str">
        <f t="shared" si="3"/>
        <v/>
      </c>
      <c r="Q806" s="18" t="str">
        <f t="array" ref="Q806">if($F806="","",if($F806&lt;&gt;$F805,VLOOKUP($F806,{Index_Team!$A$2:$A$33,Index_Team!$D$2:$D$33},2,FALSE),Q805))</f>
        <v/>
      </c>
      <c r="R806" s="18" t="str">
        <f t="array" ref="R806">if($F806="","",if($F806&lt;&gt;$F805,VLOOKUP($F806,{Index_Team!$A$2:$A$33,Index_Team!$E$2:$E$33},2,FALSE),R805))</f>
        <v/>
      </c>
      <c r="S806" s="18" t="str">
        <f t="shared" ref="S806:T806" si="815">if($F806="","",if($F806&lt;&gt;$F805,0,V805))</f>
        <v/>
      </c>
      <c r="T806" s="18" t="str">
        <f t="shared" si="815"/>
        <v/>
      </c>
      <c r="U806" s="18" t="str">
        <f t="shared" si="5"/>
        <v/>
      </c>
      <c r="V806" s="18" t="str">
        <f t="shared" si="6"/>
        <v/>
      </c>
      <c r="W806" s="18" t="str">
        <f t="shared" si="7"/>
        <v/>
      </c>
      <c r="X806" s="18" t="str">
        <f t="shared" si="8"/>
        <v/>
      </c>
      <c r="Y806" s="18" t="str">
        <f t="shared" si="9"/>
        <v/>
      </c>
      <c r="Z806" s="18" t="str">
        <f>IFERROR(__xludf.DUMMYFUNCTION("if($F806="""","""",count(filter($S$2:$S888,$S$2:$S888=$S806,$T$2:$T888=$T806,$V$2:$V888=$V806,$W$2:$W888=$W806)))"),"")</f>
        <v/>
      </c>
      <c r="AA806" s="18" t="str">
        <f>IFERROR(__xludf.DUMMYFUNCTION("if($F806="""","""",1+Z806-count(filter($S806:$S888,$S806:$S888=$S806,$T806:$T888=$T806,$V806:$V888=$V806,$W806:$W888=$W806)))"),"")</f>
        <v/>
      </c>
      <c r="AB806" s="18" t="str">
        <f>IFERROR(__xludf.DUMMYFUNCTION("if($F806="""","""",count(filter($S$2:$S888,$S$2:$S888=$S806,$T$2:$T888=$T806,$V$2:$V888=$V806,$W$2:$W888=$W806,$Q$2:$Q888=$Q806)))"),"")</f>
        <v/>
      </c>
      <c r="AC806" s="18" t="str">
        <f>IFERROR(__xludf.DUMMYFUNCTION("if($F806="""","""",1+AB806-count(filter($S806:$S888,$S806:$S888=$S806,$T806:$T888=$T806,$V806:$V888=$V806,$W806:$W888=$W806,$Q806:$Q888=$Q806)))"),"")</f>
        <v/>
      </c>
      <c r="AD806" s="18" t="str">
        <f>IFERROR(__xludf.DUMMYFUNCTION("if($F806="""","""",count(filter($S$2:$S888,$S$2:$S888=$S806,$T$2:$T888=$T806,$V$2:$V888=$V806,$W$2:$W888=$W806,$R$2:$R888=$R806)))"),"")</f>
        <v/>
      </c>
      <c r="AE806" s="18" t="str">
        <f>IFERROR(__xludf.DUMMYFUNCTION("if($F806="""","""",1+AD806-count(filter($S806:$S888,$S806:$S888=$S806,$T806:$T888=$T806,$V806:$V888=$V806,$W806:$W888=$W806,$R806:$R888=$R806)))"),"")</f>
        <v/>
      </c>
      <c r="AF806" s="18" t="str">
        <f t="shared" si="10"/>
        <v/>
      </c>
      <c r="AG806" s="18"/>
      <c r="AH806" s="18" t="str">
        <f t="shared" si="12"/>
        <v/>
      </c>
    </row>
    <row r="807">
      <c r="A807" s="29"/>
      <c r="B807" s="29"/>
      <c r="C807" s="29"/>
      <c r="D807" s="37"/>
      <c r="E807" s="29"/>
      <c r="F807" s="32"/>
      <c r="G807" s="32"/>
      <c r="H807" s="38"/>
      <c r="I807" s="32"/>
      <c r="J807" s="38"/>
      <c r="K807" s="32"/>
      <c r="L807" s="31"/>
      <c r="M807" s="38"/>
      <c r="N807" s="31"/>
      <c r="O807" s="18" t="str">
        <f t="shared" si="2"/>
        <v/>
      </c>
      <c r="P807" s="18" t="str">
        <f t="shared" si="3"/>
        <v/>
      </c>
      <c r="Q807" s="18" t="str">
        <f t="array" ref="Q807">if($F807="","",if($F807&lt;&gt;$F806,VLOOKUP($F807,{Index_Team!$A$2:$A$33,Index_Team!$D$2:$D$33},2,FALSE),Q806))</f>
        <v/>
      </c>
      <c r="R807" s="18" t="str">
        <f t="array" ref="R807">if($F807="","",if($F807&lt;&gt;$F806,VLOOKUP($F807,{Index_Team!$A$2:$A$33,Index_Team!$E$2:$E$33},2,FALSE),R806))</f>
        <v/>
      </c>
      <c r="S807" s="18" t="str">
        <f t="shared" ref="S807:T807" si="816">if($F807="","",if($F807&lt;&gt;$F806,0,V806))</f>
        <v/>
      </c>
      <c r="T807" s="18" t="str">
        <f t="shared" si="816"/>
        <v/>
      </c>
      <c r="U807" s="18" t="str">
        <f t="shared" si="5"/>
        <v/>
      </c>
      <c r="V807" s="18" t="str">
        <f t="shared" si="6"/>
        <v/>
      </c>
      <c r="W807" s="18" t="str">
        <f t="shared" si="7"/>
        <v/>
      </c>
      <c r="X807" s="18" t="str">
        <f t="shared" si="8"/>
        <v/>
      </c>
      <c r="Y807" s="18" t="str">
        <f t="shared" si="9"/>
        <v/>
      </c>
      <c r="Z807" s="18" t="str">
        <f>IFERROR(__xludf.DUMMYFUNCTION("if($F807="""","""",count(filter($S$2:$S888,$S$2:$S888=$S807,$T$2:$T888=$T807,$V$2:$V888=$V807,$W$2:$W888=$W807)))"),"")</f>
        <v/>
      </c>
      <c r="AA807" s="18" t="str">
        <f>IFERROR(__xludf.DUMMYFUNCTION("if($F807="""","""",1+Z807-count(filter($S807:$S888,$S807:$S888=$S807,$T807:$T888=$T807,$V807:$V888=$V807,$W807:$W888=$W807)))"),"")</f>
        <v/>
      </c>
      <c r="AB807" s="18" t="str">
        <f>IFERROR(__xludf.DUMMYFUNCTION("if($F807="""","""",count(filter($S$2:$S888,$S$2:$S888=$S807,$T$2:$T888=$T807,$V$2:$V888=$V807,$W$2:$W888=$W807,$Q$2:$Q888=$Q807)))"),"")</f>
        <v/>
      </c>
      <c r="AC807" s="18" t="str">
        <f>IFERROR(__xludf.DUMMYFUNCTION("if($F807="""","""",1+AB807-count(filter($S807:$S888,$S807:$S888=$S807,$T807:$T888=$T807,$V807:$V888=$V807,$W807:$W888=$W807,$Q807:$Q888=$Q807)))"),"")</f>
        <v/>
      </c>
      <c r="AD807" s="18" t="str">
        <f>IFERROR(__xludf.DUMMYFUNCTION("if($F807="""","""",count(filter($S$2:$S888,$S$2:$S888=$S807,$T$2:$T888=$T807,$V$2:$V888=$V807,$W$2:$W888=$W807,$R$2:$R888=$R807)))"),"")</f>
        <v/>
      </c>
      <c r="AE807" s="18" t="str">
        <f>IFERROR(__xludf.DUMMYFUNCTION("if($F807="""","""",1+AD807-count(filter($S807:$S888,$S807:$S888=$S807,$T807:$T888=$T807,$V807:$V888=$V807,$W807:$W888=$W807,$R807:$R888=$R807)))"),"")</f>
        <v/>
      </c>
      <c r="AF807" s="18" t="str">
        <f t="shared" si="10"/>
        <v/>
      </c>
      <c r="AG807" s="18"/>
      <c r="AH807" s="18" t="str">
        <f t="shared" si="12"/>
        <v/>
      </c>
    </row>
    <row r="808">
      <c r="A808" s="29"/>
      <c r="B808" s="29"/>
      <c r="C808" s="29"/>
      <c r="D808" s="37"/>
      <c r="E808" s="29"/>
      <c r="F808" s="32"/>
      <c r="G808" s="32"/>
      <c r="H808" s="38"/>
      <c r="I808" s="32"/>
      <c r="J808" s="38"/>
      <c r="K808" s="32"/>
      <c r="L808" s="31"/>
      <c r="M808" s="38"/>
      <c r="N808" s="31"/>
      <c r="O808" s="18" t="str">
        <f t="shared" si="2"/>
        <v/>
      </c>
      <c r="P808" s="18" t="str">
        <f t="shared" si="3"/>
        <v/>
      </c>
      <c r="Q808" s="18" t="str">
        <f t="array" ref="Q808">if($F808="","",if($F808&lt;&gt;$F807,VLOOKUP($F808,{Index_Team!$A$2:$A$33,Index_Team!$D$2:$D$33},2,FALSE),Q807))</f>
        <v/>
      </c>
      <c r="R808" s="18" t="str">
        <f t="array" ref="R808">if($F808="","",if($F808&lt;&gt;$F807,VLOOKUP($F808,{Index_Team!$A$2:$A$33,Index_Team!$E$2:$E$33},2,FALSE),R807))</f>
        <v/>
      </c>
      <c r="S808" s="18" t="str">
        <f t="shared" ref="S808:T808" si="817">if($F808="","",if($F808&lt;&gt;$F807,0,V807))</f>
        <v/>
      </c>
      <c r="T808" s="18" t="str">
        <f t="shared" si="817"/>
        <v/>
      </c>
      <c r="U808" s="18" t="str">
        <f t="shared" si="5"/>
        <v/>
      </c>
      <c r="V808" s="18" t="str">
        <f t="shared" si="6"/>
        <v/>
      </c>
      <c r="W808" s="18" t="str">
        <f t="shared" si="7"/>
        <v/>
      </c>
      <c r="X808" s="18" t="str">
        <f t="shared" si="8"/>
        <v/>
      </c>
      <c r="Y808" s="18" t="str">
        <f t="shared" si="9"/>
        <v/>
      </c>
      <c r="Z808" s="18" t="str">
        <f>IFERROR(__xludf.DUMMYFUNCTION("if($F808="""","""",count(filter($S$2:$S888,$S$2:$S888=$S808,$T$2:$T888=$T808,$V$2:$V888=$V808,$W$2:$W888=$W808)))"),"")</f>
        <v/>
      </c>
      <c r="AA808" s="18" t="str">
        <f>IFERROR(__xludf.DUMMYFUNCTION("if($F808="""","""",1+Z808-count(filter($S808:$S888,$S808:$S888=$S808,$T808:$T888=$T808,$V808:$V888=$V808,$W808:$W888=$W808)))"),"")</f>
        <v/>
      </c>
      <c r="AB808" s="18" t="str">
        <f>IFERROR(__xludf.DUMMYFUNCTION("if($F808="""","""",count(filter($S$2:$S888,$S$2:$S888=$S808,$T$2:$T888=$T808,$V$2:$V888=$V808,$W$2:$W888=$W808,$Q$2:$Q888=$Q808)))"),"")</f>
        <v/>
      </c>
      <c r="AC808" s="18" t="str">
        <f>IFERROR(__xludf.DUMMYFUNCTION("if($F808="""","""",1+AB808-count(filter($S808:$S888,$S808:$S888=$S808,$T808:$T888=$T808,$V808:$V888=$V808,$W808:$W888=$W808,$Q808:$Q888=$Q808)))"),"")</f>
        <v/>
      </c>
      <c r="AD808" s="18" t="str">
        <f>IFERROR(__xludf.DUMMYFUNCTION("if($F808="""","""",count(filter($S$2:$S888,$S$2:$S888=$S808,$T$2:$T888=$T808,$V$2:$V888=$V808,$W$2:$W888=$W808,$R$2:$R888=$R808)))"),"")</f>
        <v/>
      </c>
      <c r="AE808" s="18" t="str">
        <f>IFERROR(__xludf.DUMMYFUNCTION("if($F808="""","""",1+AD808-count(filter($S808:$S888,$S808:$S888=$S808,$T808:$T888=$T808,$V808:$V888=$V808,$W808:$W888=$W808,$R808:$R888=$R808)))"),"")</f>
        <v/>
      </c>
      <c r="AF808" s="18" t="str">
        <f t="shared" si="10"/>
        <v/>
      </c>
      <c r="AG808" s="18"/>
      <c r="AH808" s="18" t="str">
        <f t="shared" si="12"/>
        <v/>
      </c>
    </row>
    <row r="809">
      <c r="A809" s="29"/>
      <c r="B809" s="29"/>
      <c r="C809" s="29"/>
      <c r="D809" s="37"/>
      <c r="E809" s="29"/>
      <c r="F809" s="32"/>
      <c r="G809" s="32"/>
      <c r="H809" s="38"/>
      <c r="I809" s="32"/>
      <c r="J809" s="38"/>
      <c r="K809" s="32"/>
      <c r="L809" s="31"/>
      <c r="M809" s="38"/>
      <c r="N809" s="31"/>
      <c r="O809" s="18" t="str">
        <f t="shared" si="2"/>
        <v/>
      </c>
      <c r="P809" s="18" t="str">
        <f t="shared" si="3"/>
        <v/>
      </c>
      <c r="Q809" s="18" t="str">
        <f t="array" ref="Q809">if($F809="","",if($F809&lt;&gt;$F808,VLOOKUP($F809,{Index_Team!$A$2:$A$33,Index_Team!$D$2:$D$33},2,FALSE),Q808))</f>
        <v/>
      </c>
      <c r="R809" s="18" t="str">
        <f t="array" ref="R809">if($F809="","",if($F809&lt;&gt;$F808,VLOOKUP($F809,{Index_Team!$A$2:$A$33,Index_Team!$E$2:$E$33},2,FALSE),R808))</f>
        <v/>
      </c>
      <c r="S809" s="18" t="str">
        <f t="shared" ref="S809:T809" si="818">if($F809="","",if($F809&lt;&gt;$F808,0,V808))</f>
        <v/>
      </c>
      <c r="T809" s="18" t="str">
        <f t="shared" si="818"/>
        <v/>
      </c>
      <c r="U809" s="18" t="str">
        <f t="shared" si="5"/>
        <v/>
      </c>
      <c r="V809" s="18" t="str">
        <f t="shared" si="6"/>
        <v/>
      </c>
      <c r="W809" s="18" t="str">
        <f t="shared" si="7"/>
        <v/>
      </c>
      <c r="X809" s="18" t="str">
        <f t="shared" si="8"/>
        <v/>
      </c>
      <c r="Y809" s="18" t="str">
        <f t="shared" si="9"/>
        <v/>
      </c>
      <c r="Z809" s="18" t="str">
        <f>IFERROR(__xludf.DUMMYFUNCTION("if($F809="""","""",count(filter($S$2:$S888,$S$2:$S888=$S809,$T$2:$T888=$T809,$V$2:$V888=$V809,$W$2:$W888=$W809)))"),"")</f>
        <v/>
      </c>
      <c r="AA809" s="18" t="str">
        <f>IFERROR(__xludf.DUMMYFUNCTION("if($F809="""","""",1+Z809-count(filter($S809:$S888,$S809:$S888=$S809,$T809:$T888=$T809,$V809:$V888=$V809,$W809:$W888=$W809)))"),"")</f>
        <v/>
      </c>
      <c r="AB809" s="18" t="str">
        <f>IFERROR(__xludf.DUMMYFUNCTION("if($F809="""","""",count(filter($S$2:$S888,$S$2:$S888=$S809,$T$2:$T888=$T809,$V$2:$V888=$V809,$W$2:$W888=$W809,$Q$2:$Q888=$Q809)))"),"")</f>
        <v/>
      </c>
      <c r="AC809" s="18" t="str">
        <f>IFERROR(__xludf.DUMMYFUNCTION("if($F809="""","""",1+AB809-count(filter($S809:$S888,$S809:$S888=$S809,$T809:$T888=$T809,$V809:$V888=$V809,$W809:$W888=$W809,$Q809:$Q888=$Q809)))"),"")</f>
        <v/>
      </c>
      <c r="AD809" s="18" t="str">
        <f>IFERROR(__xludf.DUMMYFUNCTION("if($F809="""","""",count(filter($S$2:$S888,$S$2:$S888=$S809,$T$2:$T888=$T809,$V$2:$V888=$V809,$W$2:$W888=$W809,$R$2:$R888=$R809)))"),"")</f>
        <v/>
      </c>
      <c r="AE809" s="18" t="str">
        <f>IFERROR(__xludf.DUMMYFUNCTION("if($F809="""","""",1+AD809-count(filter($S809:$S888,$S809:$S888=$S809,$T809:$T888=$T809,$V809:$V888=$V809,$W809:$W888=$W809,$R809:$R888=$R809)))"),"")</f>
        <v/>
      </c>
      <c r="AF809" s="18" t="str">
        <f t="shared" si="10"/>
        <v/>
      </c>
      <c r="AG809" s="18"/>
      <c r="AH809" s="18" t="str">
        <f t="shared" si="12"/>
        <v/>
      </c>
    </row>
    <row r="810">
      <c r="A810" s="29"/>
      <c r="B810" s="29"/>
      <c r="C810" s="29"/>
      <c r="D810" s="37"/>
      <c r="E810" s="29"/>
      <c r="F810" s="32"/>
      <c r="G810" s="32"/>
      <c r="H810" s="38"/>
      <c r="I810" s="32"/>
      <c r="J810" s="38"/>
      <c r="K810" s="32"/>
      <c r="L810" s="31"/>
      <c r="M810" s="38"/>
      <c r="N810" s="31"/>
      <c r="O810" s="18" t="str">
        <f t="shared" si="2"/>
        <v/>
      </c>
      <c r="P810" s="18" t="str">
        <f t="shared" si="3"/>
        <v/>
      </c>
      <c r="Q810" s="18" t="str">
        <f t="array" ref="Q810">if($F810="","",if($F810&lt;&gt;$F809,VLOOKUP($F810,{Index_Team!$A$2:$A$33,Index_Team!$D$2:$D$33},2,FALSE),Q809))</f>
        <v/>
      </c>
      <c r="R810" s="18" t="str">
        <f t="array" ref="R810">if($F810="","",if($F810&lt;&gt;$F809,VLOOKUP($F810,{Index_Team!$A$2:$A$33,Index_Team!$E$2:$E$33},2,FALSE),R809))</f>
        <v/>
      </c>
      <c r="S810" s="18" t="str">
        <f t="shared" ref="S810:T810" si="819">if($F810="","",if($F810&lt;&gt;$F809,0,V809))</f>
        <v/>
      </c>
      <c r="T810" s="18" t="str">
        <f t="shared" si="819"/>
        <v/>
      </c>
      <c r="U810" s="18" t="str">
        <f t="shared" si="5"/>
        <v/>
      </c>
      <c r="V810" s="18" t="str">
        <f t="shared" si="6"/>
        <v/>
      </c>
      <c r="W810" s="18" t="str">
        <f t="shared" si="7"/>
        <v/>
      </c>
      <c r="X810" s="18" t="str">
        <f t="shared" si="8"/>
        <v/>
      </c>
      <c r="Y810" s="18" t="str">
        <f t="shared" si="9"/>
        <v/>
      </c>
      <c r="Z810" s="18" t="str">
        <f>IFERROR(__xludf.DUMMYFUNCTION("if($F810="""","""",count(filter($S$2:$S888,$S$2:$S888=$S810,$T$2:$T888=$T810,$V$2:$V888=$V810,$W$2:$W888=$W810)))"),"")</f>
        <v/>
      </c>
      <c r="AA810" s="18" t="str">
        <f>IFERROR(__xludf.DUMMYFUNCTION("if($F810="""","""",1+Z810-count(filter($S810:$S888,$S810:$S888=$S810,$T810:$T888=$T810,$V810:$V888=$V810,$W810:$W888=$W810)))"),"")</f>
        <v/>
      </c>
      <c r="AB810" s="18" t="str">
        <f>IFERROR(__xludf.DUMMYFUNCTION("if($F810="""","""",count(filter($S$2:$S888,$S$2:$S888=$S810,$T$2:$T888=$T810,$V$2:$V888=$V810,$W$2:$W888=$W810,$Q$2:$Q888=$Q810)))"),"")</f>
        <v/>
      </c>
      <c r="AC810" s="18" t="str">
        <f>IFERROR(__xludf.DUMMYFUNCTION("if($F810="""","""",1+AB810-count(filter($S810:$S888,$S810:$S888=$S810,$T810:$T888=$T810,$V810:$V888=$V810,$W810:$W888=$W810,$Q810:$Q888=$Q810)))"),"")</f>
        <v/>
      </c>
      <c r="AD810" s="18" t="str">
        <f>IFERROR(__xludf.DUMMYFUNCTION("if($F810="""","""",count(filter($S$2:$S888,$S$2:$S888=$S810,$T$2:$T888=$T810,$V$2:$V888=$V810,$W$2:$W888=$W810,$R$2:$R888=$R810)))"),"")</f>
        <v/>
      </c>
      <c r="AE810" s="18" t="str">
        <f>IFERROR(__xludf.DUMMYFUNCTION("if($F810="""","""",1+AD810-count(filter($S810:$S888,$S810:$S888=$S810,$T810:$T888=$T810,$V810:$V888=$V810,$W810:$W888=$W810,$R810:$R888=$R810)))"),"")</f>
        <v/>
      </c>
      <c r="AF810" s="18" t="str">
        <f t="shared" si="10"/>
        <v/>
      </c>
      <c r="AG810" s="18"/>
      <c r="AH810" s="18" t="str">
        <f t="shared" si="12"/>
        <v/>
      </c>
    </row>
    <row r="811">
      <c r="A811" s="29"/>
      <c r="B811" s="29"/>
      <c r="C811" s="29"/>
      <c r="D811" s="37"/>
      <c r="E811" s="29"/>
      <c r="F811" s="32"/>
      <c r="G811" s="32"/>
      <c r="H811" s="38"/>
      <c r="I811" s="32"/>
      <c r="J811" s="38"/>
      <c r="K811" s="32"/>
      <c r="L811" s="31"/>
      <c r="M811" s="38"/>
      <c r="N811" s="31"/>
      <c r="O811" s="18" t="str">
        <f t="shared" si="2"/>
        <v/>
      </c>
      <c r="P811" s="18" t="str">
        <f t="shared" si="3"/>
        <v/>
      </c>
      <c r="Q811" s="18" t="str">
        <f t="array" ref="Q811">if($F811="","",if($F811&lt;&gt;$F810,VLOOKUP($F811,{Index_Team!$A$2:$A$33,Index_Team!$D$2:$D$33},2,FALSE),Q810))</f>
        <v/>
      </c>
      <c r="R811" s="18" t="str">
        <f t="array" ref="R811">if($F811="","",if($F811&lt;&gt;$F810,VLOOKUP($F811,{Index_Team!$A$2:$A$33,Index_Team!$E$2:$E$33},2,FALSE),R810))</f>
        <v/>
      </c>
      <c r="S811" s="18" t="str">
        <f t="shared" ref="S811:T811" si="820">if($F811="","",if($F811&lt;&gt;$F810,0,V810))</f>
        <v/>
      </c>
      <c r="T811" s="18" t="str">
        <f t="shared" si="820"/>
        <v/>
      </c>
      <c r="U811" s="18" t="str">
        <f t="shared" si="5"/>
        <v/>
      </c>
      <c r="V811" s="18" t="str">
        <f t="shared" si="6"/>
        <v/>
      </c>
      <c r="W811" s="18" t="str">
        <f t="shared" si="7"/>
        <v/>
      </c>
      <c r="X811" s="18" t="str">
        <f t="shared" si="8"/>
        <v/>
      </c>
      <c r="Y811" s="18" t="str">
        <f t="shared" si="9"/>
        <v/>
      </c>
      <c r="Z811" s="18" t="str">
        <f>IFERROR(__xludf.DUMMYFUNCTION("if($F811="""","""",count(filter($S$2:$S888,$S$2:$S888=$S811,$T$2:$T888=$T811,$V$2:$V888=$V811,$W$2:$W888=$W811)))"),"")</f>
        <v/>
      </c>
      <c r="AA811" s="18" t="str">
        <f>IFERROR(__xludf.DUMMYFUNCTION("if($F811="""","""",1+Z811-count(filter($S811:$S888,$S811:$S888=$S811,$T811:$T888=$T811,$V811:$V888=$V811,$W811:$W888=$W811)))"),"")</f>
        <v/>
      </c>
      <c r="AB811" s="18" t="str">
        <f>IFERROR(__xludf.DUMMYFUNCTION("if($F811="""","""",count(filter($S$2:$S888,$S$2:$S888=$S811,$T$2:$T888=$T811,$V$2:$V888=$V811,$W$2:$W888=$W811,$Q$2:$Q888=$Q811)))"),"")</f>
        <v/>
      </c>
      <c r="AC811" s="18" t="str">
        <f>IFERROR(__xludf.DUMMYFUNCTION("if($F811="""","""",1+AB811-count(filter($S811:$S888,$S811:$S888=$S811,$T811:$T888=$T811,$V811:$V888=$V811,$W811:$W888=$W811,$Q811:$Q888=$Q811)))"),"")</f>
        <v/>
      </c>
      <c r="AD811" s="18" t="str">
        <f>IFERROR(__xludf.DUMMYFUNCTION("if($F811="""","""",count(filter($S$2:$S888,$S$2:$S888=$S811,$T$2:$T888=$T811,$V$2:$V888=$V811,$W$2:$W888=$W811,$R$2:$R888=$R811)))"),"")</f>
        <v/>
      </c>
      <c r="AE811" s="18" t="str">
        <f>IFERROR(__xludf.DUMMYFUNCTION("if($F811="""","""",1+AD811-count(filter($S811:$S888,$S811:$S888=$S811,$T811:$T888=$T811,$V811:$V888=$V811,$W811:$W888=$W811,$R811:$R888=$R811)))"),"")</f>
        <v/>
      </c>
      <c r="AF811" s="18" t="str">
        <f t="shared" si="10"/>
        <v/>
      </c>
      <c r="AG811" s="18"/>
      <c r="AH811" s="18" t="str">
        <f t="shared" si="12"/>
        <v/>
      </c>
    </row>
    <row r="812">
      <c r="A812" s="29"/>
      <c r="B812" s="29"/>
      <c r="C812" s="29"/>
      <c r="D812" s="37"/>
      <c r="E812" s="29"/>
      <c r="F812" s="32"/>
      <c r="G812" s="32"/>
      <c r="H812" s="38"/>
      <c r="I812" s="32"/>
      <c r="J812" s="38"/>
      <c r="K812" s="32"/>
      <c r="L812" s="31"/>
      <c r="M812" s="38"/>
      <c r="N812" s="31"/>
      <c r="O812" s="18" t="str">
        <f t="shared" si="2"/>
        <v/>
      </c>
      <c r="P812" s="18" t="str">
        <f t="shared" si="3"/>
        <v/>
      </c>
      <c r="Q812" s="18" t="str">
        <f t="array" ref="Q812">if($F812="","",if($F812&lt;&gt;$F811,VLOOKUP($F812,{Index_Team!$A$2:$A$33,Index_Team!$D$2:$D$33},2,FALSE),Q811))</f>
        <v/>
      </c>
      <c r="R812" s="18" t="str">
        <f t="array" ref="R812">if($F812="","",if($F812&lt;&gt;$F811,VLOOKUP($F812,{Index_Team!$A$2:$A$33,Index_Team!$E$2:$E$33},2,FALSE),R811))</f>
        <v/>
      </c>
      <c r="S812" s="18" t="str">
        <f t="shared" ref="S812:T812" si="821">if($F812="","",if($F812&lt;&gt;$F811,0,V811))</f>
        <v/>
      </c>
      <c r="T812" s="18" t="str">
        <f t="shared" si="821"/>
        <v/>
      </c>
      <c r="U812" s="18" t="str">
        <f t="shared" si="5"/>
        <v/>
      </c>
      <c r="V812" s="18" t="str">
        <f t="shared" si="6"/>
        <v/>
      </c>
      <c r="W812" s="18" t="str">
        <f t="shared" si="7"/>
        <v/>
      </c>
      <c r="X812" s="18" t="str">
        <f t="shared" si="8"/>
        <v/>
      </c>
      <c r="Y812" s="18" t="str">
        <f t="shared" si="9"/>
        <v/>
      </c>
      <c r="Z812" s="18" t="str">
        <f>IFERROR(__xludf.DUMMYFUNCTION("if($F812="""","""",count(filter($S$2:$S888,$S$2:$S888=$S812,$T$2:$T888=$T812,$V$2:$V888=$V812,$W$2:$W888=$W812)))"),"")</f>
        <v/>
      </c>
      <c r="AA812" s="18" t="str">
        <f>IFERROR(__xludf.DUMMYFUNCTION("if($F812="""","""",1+Z812-count(filter($S812:$S888,$S812:$S888=$S812,$T812:$T888=$T812,$V812:$V888=$V812,$W812:$W888=$W812)))"),"")</f>
        <v/>
      </c>
      <c r="AB812" s="18" t="str">
        <f>IFERROR(__xludf.DUMMYFUNCTION("if($F812="""","""",count(filter($S$2:$S888,$S$2:$S888=$S812,$T$2:$T888=$T812,$V$2:$V888=$V812,$W$2:$W888=$W812,$Q$2:$Q888=$Q812)))"),"")</f>
        <v/>
      </c>
      <c r="AC812" s="18" t="str">
        <f>IFERROR(__xludf.DUMMYFUNCTION("if($F812="""","""",1+AB812-count(filter($S812:$S888,$S812:$S888=$S812,$T812:$T888=$T812,$V812:$V888=$V812,$W812:$W888=$W812,$Q812:$Q888=$Q812)))"),"")</f>
        <v/>
      </c>
      <c r="AD812" s="18" t="str">
        <f>IFERROR(__xludf.DUMMYFUNCTION("if($F812="""","""",count(filter($S$2:$S888,$S$2:$S888=$S812,$T$2:$T888=$T812,$V$2:$V888=$V812,$W$2:$W888=$W812,$R$2:$R888=$R812)))"),"")</f>
        <v/>
      </c>
      <c r="AE812" s="18" t="str">
        <f>IFERROR(__xludf.DUMMYFUNCTION("if($F812="""","""",1+AD812-count(filter($S812:$S888,$S812:$S888=$S812,$T812:$T888=$T812,$V812:$V888=$V812,$W812:$W888=$W812,$R812:$R888=$R812)))"),"")</f>
        <v/>
      </c>
      <c r="AF812" s="18" t="str">
        <f t="shared" si="10"/>
        <v/>
      </c>
      <c r="AG812" s="18"/>
      <c r="AH812" s="18" t="str">
        <f t="shared" si="12"/>
        <v/>
      </c>
    </row>
    <row r="813">
      <c r="A813" s="29"/>
      <c r="B813" s="29"/>
      <c r="C813" s="29"/>
      <c r="D813" s="37"/>
      <c r="E813" s="29"/>
      <c r="F813" s="32"/>
      <c r="G813" s="32"/>
      <c r="H813" s="38"/>
      <c r="I813" s="32"/>
      <c r="J813" s="38"/>
      <c r="K813" s="32"/>
      <c r="L813" s="31"/>
      <c r="M813" s="38"/>
      <c r="N813" s="31"/>
      <c r="O813" s="18" t="str">
        <f t="shared" si="2"/>
        <v/>
      </c>
      <c r="P813" s="18" t="str">
        <f t="shared" si="3"/>
        <v/>
      </c>
      <c r="Q813" s="18" t="str">
        <f t="array" ref="Q813">if($F813="","",if($F813&lt;&gt;$F812,VLOOKUP($F813,{Index_Team!$A$2:$A$33,Index_Team!$D$2:$D$33},2,FALSE),Q812))</f>
        <v/>
      </c>
      <c r="R813" s="18" t="str">
        <f t="array" ref="R813">if($F813="","",if($F813&lt;&gt;$F812,VLOOKUP($F813,{Index_Team!$A$2:$A$33,Index_Team!$E$2:$E$33},2,FALSE),R812))</f>
        <v/>
      </c>
      <c r="S813" s="18" t="str">
        <f t="shared" ref="S813:T813" si="822">if($F813="","",if($F813&lt;&gt;$F812,0,V812))</f>
        <v/>
      </c>
      <c r="T813" s="18" t="str">
        <f t="shared" si="822"/>
        <v/>
      </c>
      <c r="U813" s="18" t="str">
        <f t="shared" si="5"/>
        <v/>
      </c>
      <c r="V813" s="18" t="str">
        <f t="shared" si="6"/>
        <v/>
      </c>
      <c r="W813" s="18" t="str">
        <f t="shared" si="7"/>
        <v/>
      </c>
      <c r="X813" s="18" t="str">
        <f t="shared" si="8"/>
        <v/>
      </c>
      <c r="Y813" s="18" t="str">
        <f t="shared" si="9"/>
        <v/>
      </c>
      <c r="Z813" s="18" t="str">
        <f>IFERROR(__xludf.DUMMYFUNCTION("if($F813="""","""",count(filter($S$2:$S888,$S$2:$S888=$S813,$T$2:$T888=$T813,$V$2:$V888=$V813,$W$2:$W888=$W813)))"),"")</f>
        <v/>
      </c>
      <c r="AA813" s="18" t="str">
        <f>IFERROR(__xludf.DUMMYFUNCTION("if($F813="""","""",1+Z813-count(filter($S813:$S888,$S813:$S888=$S813,$T813:$T888=$T813,$V813:$V888=$V813,$W813:$W888=$W813)))"),"")</f>
        <v/>
      </c>
      <c r="AB813" s="18" t="str">
        <f>IFERROR(__xludf.DUMMYFUNCTION("if($F813="""","""",count(filter($S$2:$S888,$S$2:$S888=$S813,$T$2:$T888=$T813,$V$2:$V888=$V813,$W$2:$W888=$W813,$Q$2:$Q888=$Q813)))"),"")</f>
        <v/>
      </c>
      <c r="AC813" s="18" t="str">
        <f>IFERROR(__xludf.DUMMYFUNCTION("if($F813="""","""",1+AB813-count(filter($S813:$S888,$S813:$S888=$S813,$T813:$T888=$T813,$V813:$V888=$V813,$W813:$W888=$W813,$Q813:$Q888=$Q813)))"),"")</f>
        <v/>
      </c>
      <c r="AD813" s="18" t="str">
        <f>IFERROR(__xludf.DUMMYFUNCTION("if($F813="""","""",count(filter($S$2:$S888,$S$2:$S888=$S813,$T$2:$T888=$T813,$V$2:$V888=$V813,$W$2:$W888=$W813,$R$2:$R888=$R813)))"),"")</f>
        <v/>
      </c>
      <c r="AE813" s="18" t="str">
        <f>IFERROR(__xludf.DUMMYFUNCTION("if($F813="""","""",1+AD813-count(filter($S813:$S888,$S813:$S888=$S813,$T813:$T888=$T813,$V813:$V888=$V813,$W813:$W888=$W813,$R813:$R888=$R813)))"),"")</f>
        <v/>
      </c>
      <c r="AF813" s="18" t="str">
        <f t="shared" si="10"/>
        <v/>
      </c>
      <c r="AG813" s="18"/>
      <c r="AH813" s="18" t="str">
        <f t="shared" si="12"/>
        <v/>
      </c>
    </row>
    <row r="814">
      <c r="A814" s="29"/>
      <c r="B814" s="29"/>
      <c r="C814" s="29"/>
      <c r="D814" s="37"/>
      <c r="E814" s="29"/>
      <c r="F814" s="32"/>
      <c r="G814" s="32"/>
      <c r="H814" s="38"/>
      <c r="I814" s="32"/>
      <c r="J814" s="38"/>
      <c r="K814" s="32"/>
      <c r="L814" s="31"/>
      <c r="M814" s="38"/>
      <c r="N814" s="31"/>
      <c r="O814" s="18" t="str">
        <f t="shared" si="2"/>
        <v/>
      </c>
      <c r="P814" s="18" t="str">
        <f t="shared" si="3"/>
        <v/>
      </c>
      <c r="Q814" s="18" t="str">
        <f t="array" ref="Q814">if($F814="","",if($F814&lt;&gt;$F813,VLOOKUP($F814,{Index_Team!$A$2:$A$33,Index_Team!$D$2:$D$33},2,FALSE),Q813))</f>
        <v/>
      </c>
      <c r="R814" s="18" t="str">
        <f t="array" ref="R814">if($F814="","",if($F814&lt;&gt;$F813,VLOOKUP($F814,{Index_Team!$A$2:$A$33,Index_Team!$E$2:$E$33},2,FALSE),R813))</f>
        <v/>
      </c>
      <c r="S814" s="18" t="str">
        <f t="shared" ref="S814:T814" si="823">if($F814="","",if($F814&lt;&gt;$F813,0,V813))</f>
        <v/>
      </c>
      <c r="T814" s="18" t="str">
        <f t="shared" si="823"/>
        <v/>
      </c>
      <c r="U814" s="18" t="str">
        <f t="shared" si="5"/>
        <v/>
      </c>
      <c r="V814" s="18" t="str">
        <f t="shared" si="6"/>
        <v/>
      </c>
      <c r="W814" s="18" t="str">
        <f t="shared" si="7"/>
        <v/>
      </c>
      <c r="X814" s="18" t="str">
        <f t="shared" si="8"/>
        <v/>
      </c>
      <c r="Y814" s="18" t="str">
        <f t="shared" si="9"/>
        <v/>
      </c>
      <c r="Z814" s="18" t="str">
        <f>IFERROR(__xludf.DUMMYFUNCTION("if($F814="""","""",count(filter($S$2:$S888,$S$2:$S888=$S814,$T$2:$T888=$T814,$V$2:$V888=$V814,$W$2:$W888=$W814)))"),"")</f>
        <v/>
      </c>
      <c r="AA814" s="18" t="str">
        <f>IFERROR(__xludf.DUMMYFUNCTION("if($F814="""","""",1+Z814-count(filter($S814:$S888,$S814:$S888=$S814,$T814:$T888=$T814,$V814:$V888=$V814,$W814:$W888=$W814)))"),"")</f>
        <v/>
      </c>
      <c r="AB814" s="18" t="str">
        <f>IFERROR(__xludf.DUMMYFUNCTION("if($F814="""","""",count(filter($S$2:$S888,$S$2:$S888=$S814,$T$2:$T888=$T814,$V$2:$V888=$V814,$W$2:$W888=$W814,$Q$2:$Q888=$Q814)))"),"")</f>
        <v/>
      </c>
      <c r="AC814" s="18" t="str">
        <f>IFERROR(__xludf.DUMMYFUNCTION("if($F814="""","""",1+AB814-count(filter($S814:$S888,$S814:$S888=$S814,$T814:$T888=$T814,$V814:$V888=$V814,$W814:$W888=$W814,$Q814:$Q888=$Q814)))"),"")</f>
        <v/>
      </c>
      <c r="AD814" s="18" t="str">
        <f>IFERROR(__xludf.DUMMYFUNCTION("if($F814="""","""",count(filter($S$2:$S888,$S$2:$S888=$S814,$T$2:$T888=$T814,$V$2:$V888=$V814,$W$2:$W888=$W814,$R$2:$R888=$R814)))"),"")</f>
        <v/>
      </c>
      <c r="AE814" s="18" t="str">
        <f>IFERROR(__xludf.DUMMYFUNCTION("if($F814="""","""",1+AD814-count(filter($S814:$S888,$S814:$S888=$S814,$T814:$T888=$T814,$V814:$V888=$V814,$W814:$W888=$W814,$R814:$R888=$R814)))"),"")</f>
        <v/>
      </c>
      <c r="AF814" s="18" t="str">
        <f t="shared" si="10"/>
        <v/>
      </c>
      <c r="AG814" s="18"/>
      <c r="AH814" s="18" t="str">
        <f t="shared" si="12"/>
        <v/>
      </c>
    </row>
    <row r="815">
      <c r="A815" s="29"/>
      <c r="B815" s="29"/>
      <c r="C815" s="29"/>
      <c r="D815" s="37"/>
      <c r="E815" s="29"/>
      <c r="F815" s="32"/>
      <c r="G815" s="32"/>
      <c r="H815" s="38"/>
      <c r="I815" s="32"/>
      <c r="J815" s="38"/>
      <c r="K815" s="32"/>
      <c r="L815" s="31"/>
      <c r="M815" s="38"/>
      <c r="N815" s="31"/>
      <c r="O815" s="18" t="str">
        <f t="shared" si="2"/>
        <v/>
      </c>
      <c r="P815" s="18" t="str">
        <f t="shared" si="3"/>
        <v/>
      </c>
      <c r="Q815" s="18" t="str">
        <f t="array" ref="Q815">if($F815="","",if($F815&lt;&gt;$F814,VLOOKUP($F815,{Index_Team!$A$2:$A$33,Index_Team!$D$2:$D$33},2,FALSE),Q814))</f>
        <v/>
      </c>
      <c r="R815" s="18" t="str">
        <f t="array" ref="R815">if($F815="","",if($F815&lt;&gt;$F814,VLOOKUP($F815,{Index_Team!$A$2:$A$33,Index_Team!$E$2:$E$33},2,FALSE),R814))</f>
        <v/>
      </c>
      <c r="S815" s="18" t="str">
        <f t="shared" ref="S815:T815" si="824">if($F815="","",if($F815&lt;&gt;$F814,0,V814))</f>
        <v/>
      </c>
      <c r="T815" s="18" t="str">
        <f t="shared" si="824"/>
        <v/>
      </c>
      <c r="U815" s="18" t="str">
        <f t="shared" si="5"/>
        <v/>
      </c>
      <c r="V815" s="18" t="str">
        <f t="shared" si="6"/>
        <v/>
      </c>
      <c r="W815" s="18" t="str">
        <f t="shared" si="7"/>
        <v/>
      </c>
      <c r="X815" s="18" t="str">
        <f t="shared" si="8"/>
        <v/>
      </c>
      <c r="Y815" s="18" t="str">
        <f t="shared" si="9"/>
        <v/>
      </c>
      <c r="Z815" s="18" t="str">
        <f>IFERROR(__xludf.DUMMYFUNCTION("if($F815="""","""",count(filter($S$2:$S888,$S$2:$S888=$S815,$T$2:$T888=$T815,$V$2:$V888=$V815,$W$2:$W888=$W815)))"),"")</f>
        <v/>
      </c>
      <c r="AA815" s="18" t="str">
        <f>IFERROR(__xludf.DUMMYFUNCTION("if($F815="""","""",1+Z815-count(filter($S815:$S888,$S815:$S888=$S815,$T815:$T888=$T815,$V815:$V888=$V815,$W815:$W888=$W815)))"),"")</f>
        <v/>
      </c>
      <c r="AB815" s="18" t="str">
        <f>IFERROR(__xludf.DUMMYFUNCTION("if($F815="""","""",count(filter($S$2:$S888,$S$2:$S888=$S815,$T$2:$T888=$T815,$V$2:$V888=$V815,$W$2:$W888=$W815,$Q$2:$Q888=$Q815)))"),"")</f>
        <v/>
      </c>
      <c r="AC815" s="18" t="str">
        <f>IFERROR(__xludf.DUMMYFUNCTION("if($F815="""","""",1+AB815-count(filter($S815:$S888,$S815:$S888=$S815,$T815:$T888=$T815,$V815:$V888=$V815,$W815:$W888=$W815,$Q815:$Q888=$Q815)))"),"")</f>
        <v/>
      </c>
      <c r="AD815" s="18" t="str">
        <f>IFERROR(__xludf.DUMMYFUNCTION("if($F815="""","""",count(filter($S$2:$S888,$S$2:$S888=$S815,$T$2:$T888=$T815,$V$2:$V888=$V815,$W$2:$W888=$W815,$R$2:$R888=$R815)))"),"")</f>
        <v/>
      </c>
      <c r="AE815" s="18" t="str">
        <f>IFERROR(__xludf.DUMMYFUNCTION("if($F815="""","""",1+AD815-count(filter($S815:$S888,$S815:$S888=$S815,$T815:$T888=$T815,$V815:$V888=$V815,$W815:$W888=$W815,$R815:$R888=$R815)))"),"")</f>
        <v/>
      </c>
      <c r="AF815" s="18" t="str">
        <f t="shared" si="10"/>
        <v/>
      </c>
      <c r="AG815" s="18"/>
      <c r="AH815" s="18" t="str">
        <f t="shared" si="12"/>
        <v/>
      </c>
    </row>
    <row r="816">
      <c r="A816" s="29"/>
      <c r="B816" s="29"/>
      <c r="C816" s="29"/>
      <c r="D816" s="37"/>
      <c r="E816" s="29"/>
      <c r="F816" s="32"/>
      <c r="G816" s="32"/>
      <c r="H816" s="38"/>
      <c r="I816" s="32"/>
      <c r="J816" s="38"/>
      <c r="K816" s="32"/>
      <c r="L816" s="31"/>
      <c r="M816" s="38"/>
      <c r="N816" s="31"/>
      <c r="O816" s="18" t="str">
        <f t="shared" si="2"/>
        <v/>
      </c>
      <c r="P816" s="18" t="str">
        <f t="shared" si="3"/>
        <v/>
      </c>
      <c r="Q816" s="18" t="str">
        <f t="array" ref="Q816">if($F816="","",if($F816&lt;&gt;$F815,VLOOKUP($F816,{Index_Team!$A$2:$A$33,Index_Team!$D$2:$D$33},2,FALSE),Q815))</f>
        <v/>
      </c>
      <c r="R816" s="18" t="str">
        <f t="array" ref="R816">if($F816="","",if($F816&lt;&gt;$F815,VLOOKUP($F816,{Index_Team!$A$2:$A$33,Index_Team!$E$2:$E$33},2,FALSE),R815))</f>
        <v/>
      </c>
      <c r="S816" s="18" t="str">
        <f t="shared" ref="S816:T816" si="825">if($F816="","",if($F816&lt;&gt;$F815,0,V815))</f>
        <v/>
      </c>
      <c r="T816" s="18" t="str">
        <f t="shared" si="825"/>
        <v/>
      </c>
      <c r="U816" s="18" t="str">
        <f t="shared" si="5"/>
        <v/>
      </c>
      <c r="V816" s="18" t="str">
        <f t="shared" si="6"/>
        <v/>
      </c>
      <c r="W816" s="18" t="str">
        <f t="shared" si="7"/>
        <v/>
      </c>
      <c r="X816" s="18" t="str">
        <f t="shared" si="8"/>
        <v/>
      </c>
      <c r="Y816" s="18" t="str">
        <f t="shared" si="9"/>
        <v/>
      </c>
      <c r="Z816" s="18" t="str">
        <f>IFERROR(__xludf.DUMMYFUNCTION("if($F816="""","""",count(filter($S$2:$S888,$S$2:$S888=$S816,$T$2:$T888=$T816,$V$2:$V888=$V816,$W$2:$W888=$W816)))"),"")</f>
        <v/>
      </c>
      <c r="AA816" s="18" t="str">
        <f>IFERROR(__xludf.DUMMYFUNCTION("if($F816="""","""",1+Z816-count(filter($S816:$S888,$S816:$S888=$S816,$T816:$T888=$T816,$V816:$V888=$V816,$W816:$W888=$W816)))"),"")</f>
        <v/>
      </c>
      <c r="AB816" s="18" t="str">
        <f>IFERROR(__xludf.DUMMYFUNCTION("if($F816="""","""",count(filter($S$2:$S888,$S$2:$S888=$S816,$T$2:$T888=$T816,$V$2:$V888=$V816,$W$2:$W888=$W816,$Q$2:$Q888=$Q816)))"),"")</f>
        <v/>
      </c>
      <c r="AC816" s="18" t="str">
        <f>IFERROR(__xludf.DUMMYFUNCTION("if($F816="""","""",1+AB816-count(filter($S816:$S888,$S816:$S888=$S816,$T816:$T888=$T816,$V816:$V888=$V816,$W816:$W888=$W816,$Q816:$Q888=$Q816)))"),"")</f>
        <v/>
      </c>
      <c r="AD816" s="18" t="str">
        <f>IFERROR(__xludf.DUMMYFUNCTION("if($F816="""","""",count(filter($S$2:$S888,$S$2:$S888=$S816,$T$2:$T888=$T816,$V$2:$V888=$V816,$W$2:$W888=$W816,$R$2:$R888=$R816)))"),"")</f>
        <v/>
      </c>
      <c r="AE816" s="18" t="str">
        <f>IFERROR(__xludf.DUMMYFUNCTION("if($F816="""","""",1+AD816-count(filter($S816:$S888,$S816:$S888=$S816,$T816:$T888=$T816,$V816:$V888=$V816,$W816:$W888=$W816,$R816:$R888=$R816)))"),"")</f>
        <v/>
      </c>
      <c r="AF816" s="18" t="str">
        <f t="shared" si="10"/>
        <v/>
      </c>
      <c r="AG816" s="18"/>
      <c r="AH816" s="18" t="str">
        <f t="shared" si="12"/>
        <v/>
      </c>
    </row>
    <row r="817">
      <c r="A817" s="29"/>
      <c r="B817" s="29"/>
      <c r="C817" s="29"/>
      <c r="D817" s="37"/>
      <c r="E817" s="29"/>
      <c r="F817" s="32"/>
      <c r="G817" s="32"/>
      <c r="H817" s="38"/>
      <c r="I817" s="32"/>
      <c r="J817" s="38"/>
      <c r="K817" s="32"/>
      <c r="L817" s="31"/>
      <c r="M817" s="38"/>
      <c r="N817" s="31"/>
      <c r="O817" s="18" t="str">
        <f t="shared" si="2"/>
        <v/>
      </c>
      <c r="P817" s="18" t="str">
        <f t="shared" si="3"/>
        <v/>
      </c>
      <c r="Q817" s="18" t="str">
        <f t="array" ref="Q817">if($F817="","",if($F817&lt;&gt;$F816,VLOOKUP($F817,{Index_Team!$A$2:$A$33,Index_Team!$D$2:$D$33},2,FALSE),Q816))</f>
        <v/>
      </c>
      <c r="R817" s="18" t="str">
        <f t="array" ref="R817">if($F817="","",if($F817&lt;&gt;$F816,VLOOKUP($F817,{Index_Team!$A$2:$A$33,Index_Team!$E$2:$E$33},2,FALSE),R816))</f>
        <v/>
      </c>
      <c r="S817" s="18" t="str">
        <f t="shared" ref="S817:T817" si="826">if($F817="","",if($F817&lt;&gt;$F816,0,V816))</f>
        <v/>
      </c>
      <c r="T817" s="18" t="str">
        <f t="shared" si="826"/>
        <v/>
      </c>
      <c r="U817" s="18" t="str">
        <f t="shared" si="5"/>
        <v/>
      </c>
      <c r="V817" s="18" t="str">
        <f t="shared" si="6"/>
        <v/>
      </c>
      <c r="W817" s="18" t="str">
        <f t="shared" si="7"/>
        <v/>
      </c>
      <c r="X817" s="18" t="str">
        <f t="shared" si="8"/>
        <v/>
      </c>
      <c r="Y817" s="18" t="str">
        <f t="shared" si="9"/>
        <v/>
      </c>
      <c r="Z817" s="18" t="str">
        <f>IFERROR(__xludf.DUMMYFUNCTION("if($F817="""","""",count(filter($S$2:$S888,$S$2:$S888=$S817,$T$2:$T888=$T817,$V$2:$V888=$V817,$W$2:$W888=$W817)))"),"")</f>
        <v/>
      </c>
      <c r="AA817" s="18" t="str">
        <f>IFERROR(__xludf.DUMMYFUNCTION("if($F817="""","""",1+Z817-count(filter($S817:$S888,$S817:$S888=$S817,$T817:$T888=$T817,$V817:$V888=$V817,$W817:$W888=$W817)))"),"")</f>
        <v/>
      </c>
      <c r="AB817" s="18" t="str">
        <f>IFERROR(__xludf.DUMMYFUNCTION("if($F817="""","""",count(filter($S$2:$S888,$S$2:$S888=$S817,$T$2:$T888=$T817,$V$2:$V888=$V817,$W$2:$W888=$W817,$Q$2:$Q888=$Q817)))"),"")</f>
        <v/>
      </c>
      <c r="AC817" s="18" t="str">
        <f>IFERROR(__xludf.DUMMYFUNCTION("if($F817="""","""",1+AB817-count(filter($S817:$S888,$S817:$S888=$S817,$T817:$T888=$T817,$V817:$V888=$V817,$W817:$W888=$W817,$Q817:$Q888=$Q817)))"),"")</f>
        <v/>
      </c>
      <c r="AD817" s="18" t="str">
        <f>IFERROR(__xludf.DUMMYFUNCTION("if($F817="""","""",count(filter($S$2:$S888,$S$2:$S888=$S817,$T$2:$T888=$T817,$V$2:$V888=$V817,$W$2:$W888=$W817,$R$2:$R888=$R817)))"),"")</f>
        <v/>
      </c>
      <c r="AE817" s="18" t="str">
        <f>IFERROR(__xludf.DUMMYFUNCTION("if($F817="""","""",1+AD817-count(filter($S817:$S888,$S817:$S888=$S817,$T817:$T888=$T817,$V817:$V888=$V817,$W817:$W888=$W817,$R817:$R888=$R817)))"),"")</f>
        <v/>
      </c>
      <c r="AF817" s="18" t="str">
        <f t="shared" si="10"/>
        <v/>
      </c>
      <c r="AG817" s="18"/>
      <c r="AH817" s="18" t="str">
        <f t="shared" si="12"/>
        <v/>
      </c>
    </row>
    <row r="818">
      <c r="A818" s="29"/>
      <c r="B818" s="29"/>
      <c r="C818" s="29"/>
      <c r="D818" s="37"/>
      <c r="E818" s="29"/>
      <c r="F818" s="32"/>
      <c r="G818" s="32"/>
      <c r="H818" s="38"/>
      <c r="I818" s="32"/>
      <c r="J818" s="38"/>
      <c r="K818" s="32"/>
      <c r="L818" s="31"/>
      <c r="M818" s="38"/>
      <c r="N818" s="31"/>
      <c r="O818" s="18" t="str">
        <f t="shared" si="2"/>
        <v/>
      </c>
      <c r="P818" s="18" t="str">
        <f t="shared" si="3"/>
        <v/>
      </c>
      <c r="Q818" s="18" t="str">
        <f t="array" ref="Q818">if($F818="","",if($F818&lt;&gt;$F817,VLOOKUP($F818,{Index_Team!$A$2:$A$33,Index_Team!$D$2:$D$33},2,FALSE),Q817))</f>
        <v/>
      </c>
      <c r="R818" s="18" t="str">
        <f t="array" ref="R818">if($F818="","",if($F818&lt;&gt;$F817,VLOOKUP($F818,{Index_Team!$A$2:$A$33,Index_Team!$E$2:$E$33},2,FALSE),R817))</f>
        <v/>
      </c>
      <c r="S818" s="18" t="str">
        <f t="shared" ref="S818:T818" si="827">if($F818="","",if($F818&lt;&gt;$F817,0,V817))</f>
        <v/>
      </c>
      <c r="T818" s="18" t="str">
        <f t="shared" si="827"/>
        <v/>
      </c>
      <c r="U818" s="18" t="str">
        <f t="shared" si="5"/>
        <v/>
      </c>
      <c r="V818" s="18" t="str">
        <f t="shared" si="6"/>
        <v/>
      </c>
      <c r="W818" s="18" t="str">
        <f t="shared" si="7"/>
        <v/>
      </c>
      <c r="X818" s="18" t="str">
        <f t="shared" si="8"/>
        <v/>
      </c>
      <c r="Y818" s="18" t="str">
        <f t="shared" si="9"/>
        <v/>
      </c>
      <c r="Z818" s="18" t="str">
        <f>IFERROR(__xludf.DUMMYFUNCTION("if($F818="""","""",count(filter($S$2:$S888,$S$2:$S888=$S818,$T$2:$T888=$T818,$V$2:$V888=$V818,$W$2:$W888=$W818)))"),"")</f>
        <v/>
      </c>
      <c r="AA818" s="18" t="str">
        <f>IFERROR(__xludf.DUMMYFUNCTION("if($F818="""","""",1+Z818-count(filter($S818:$S888,$S818:$S888=$S818,$T818:$T888=$T818,$V818:$V888=$V818,$W818:$W888=$W818)))"),"")</f>
        <v/>
      </c>
      <c r="AB818" s="18" t="str">
        <f>IFERROR(__xludf.DUMMYFUNCTION("if($F818="""","""",count(filter($S$2:$S888,$S$2:$S888=$S818,$T$2:$T888=$T818,$V$2:$V888=$V818,$W$2:$W888=$W818,$Q$2:$Q888=$Q818)))"),"")</f>
        <v/>
      </c>
      <c r="AC818" s="18" t="str">
        <f>IFERROR(__xludf.DUMMYFUNCTION("if($F818="""","""",1+AB818-count(filter($S818:$S888,$S818:$S888=$S818,$T818:$T888=$T818,$V818:$V888=$V818,$W818:$W888=$W818,$Q818:$Q888=$Q818)))"),"")</f>
        <v/>
      </c>
      <c r="AD818" s="18" t="str">
        <f>IFERROR(__xludf.DUMMYFUNCTION("if($F818="""","""",count(filter($S$2:$S888,$S$2:$S888=$S818,$T$2:$T888=$T818,$V$2:$V888=$V818,$W$2:$W888=$W818,$R$2:$R888=$R818)))"),"")</f>
        <v/>
      </c>
      <c r="AE818" s="18" t="str">
        <f>IFERROR(__xludf.DUMMYFUNCTION("if($F818="""","""",1+AD818-count(filter($S818:$S888,$S818:$S888=$S818,$T818:$T888=$T818,$V818:$V888=$V818,$W818:$W888=$W818,$R818:$R888=$R818)))"),"")</f>
        <v/>
      </c>
      <c r="AF818" s="18" t="str">
        <f t="shared" si="10"/>
        <v/>
      </c>
      <c r="AG818" s="18"/>
      <c r="AH818" s="18" t="str">
        <f t="shared" si="12"/>
        <v/>
      </c>
    </row>
    <row r="819">
      <c r="A819" s="29"/>
      <c r="B819" s="29"/>
      <c r="C819" s="29"/>
      <c r="D819" s="37"/>
      <c r="E819" s="29"/>
      <c r="F819" s="32"/>
      <c r="G819" s="32"/>
      <c r="H819" s="38"/>
      <c r="I819" s="32"/>
      <c r="J819" s="38"/>
      <c r="K819" s="32"/>
      <c r="L819" s="31"/>
      <c r="M819" s="38"/>
      <c r="N819" s="31"/>
      <c r="O819" s="18" t="str">
        <f t="shared" si="2"/>
        <v/>
      </c>
      <c r="P819" s="18" t="str">
        <f t="shared" si="3"/>
        <v/>
      </c>
      <c r="Q819" s="18" t="str">
        <f t="array" ref="Q819">if($F819="","",if($F819&lt;&gt;$F818,VLOOKUP($F819,{Index_Team!$A$2:$A$33,Index_Team!$D$2:$D$33},2,FALSE),Q818))</f>
        <v/>
      </c>
      <c r="R819" s="18" t="str">
        <f t="array" ref="R819">if($F819="","",if($F819&lt;&gt;$F818,VLOOKUP($F819,{Index_Team!$A$2:$A$33,Index_Team!$E$2:$E$33},2,FALSE),R818))</f>
        <v/>
      </c>
      <c r="S819" s="18" t="str">
        <f t="shared" ref="S819:T819" si="828">if($F819="","",if($F819&lt;&gt;$F818,0,V818))</f>
        <v/>
      </c>
      <c r="T819" s="18" t="str">
        <f t="shared" si="828"/>
        <v/>
      </c>
      <c r="U819" s="18" t="str">
        <f t="shared" si="5"/>
        <v/>
      </c>
      <c r="V819" s="18" t="str">
        <f t="shared" si="6"/>
        <v/>
      </c>
      <c r="W819" s="18" t="str">
        <f t="shared" si="7"/>
        <v/>
      </c>
      <c r="X819" s="18" t="str">
        <f t="shared" si="8"/>
        <v/>
      </c>
      <c r="Y819" s="18" t="str">
        <f t="shared" si="9"/>
        <v/>
      </c>
      <c r="Z819" s="18" t="str">
        <f>IFERROR(__xludf.DUMMYFUNCTION("if($F819="""","""",count(filter($S$2:$S888,$S$2:$S888=$S819,$T$2:$T888=$T819,$V$2:$V888=$V819,$W$2:$W888=$W819)))"),"")</f>
        <v/>
      </c>
      <c r="AA819" s="18" t="str">
        <f>IFERROR(__xludf.DUMMYFUNCTION("if($F819="""","""",1+Z819-count(filter($S819:$S888,$S819:$S888=$S819,$T819:$T888=$T819,$V819:$V888=$V819,$W819:$W888=$W819)))"),"")</f>
        <v/>
      </c>
      <c r="AB819" s="18" t="str">
        <f>IFERROR(__xludf.DUMMYFUNCTION("if($F819="""","""",count(filter($S$2:$S888,$S$2:$S888=$S819,$T$2:$T888=$T819,$V$2:$V888=$V819,$W$2:$W888=$W819,$Q$2:$Q888=$Q819)))"),"")</f>
        <v/>
      </c>
      <c r="AC819" s="18" t="str">
        <f>IFERROR(__xludf.DUMMYFUNCTION("if($F819="""","""",1+AB819-count(filter($S819:$S888,$S819:$S888=$S819,$T819:$T888=$T819,$V819:$V888=$V819,$W819:$W888=$W819,$Q819:$Q888=$Q819)))"),"")</f>
        <v/>
      </c>
      <c r="AD819" s="18" t="str">
        <f>IFERROR(__xludf.DUMMYFUNCTION("if($F819="""","""",count(filter($S$2:$S888,$S$2:$S888=$S819,$T$2:$T888=$T819,$V$2:$V888=$V819,$W$2:$W888=$W819,$R$2:$R888=$R819)))"),"")</f>
        <v/>
      </c>
      <c r="AE819" s="18" t="str">
        <f>IFERROR(__xludf.DUMMYFUNCTION("if($F819="""","""",1+AD819-count(filter($S819:$S888,$S819:$S888=$S819,$T819:$T888=$T819,$V819:$V888=$V819,$W819:$W888=$W819,$R819:$R888=$R819)))"),"")</f>
        <v/>
      </c>
      <c r="AF819" s="18" t="str">
        <f t="shared" si="10"/>
        <v/>
      </c>
      <c r="AG819" s="18"/>
      <c r="AH819" s="18" t="str">
        <f t="shared" si="12"/>
        <v/>
      </c>
    </row>
    <row r="820">
      <c r="A820" s="29"/>
      <c r="B820" s="29"/>
      <c r="C820" s="29"/>
      <c r="D820" s="37"/>
      <c r="E820" s="29"/>
      <c r="F820" s="32"/>
      <c r="G820" s="32"/>
      <c r="H820" s="38"/>
      <c r="I820" s="32"/>
      <c r="J820" s="38"/>
      <c r="K820" s="32"/>
      <c r="L820" s="31"/>
      <c r="M820" s="38"/>
      <c r="N820" s="31"/>
      <c r="O820" s="18" t="str">
        <f t="shared" si="2"/>
        <v/>
      </c>
      <c r="P820" s="18" t="str">
        <f t="shared" si="3"/>
        <v/>
      </c>
      <c r="Q820" s="18" t="str">
        <f t="array" ref="Q820">if($F820="","",if($F820&lt;&gt;$F819,VLOOKUP($F820,{Index_Team!$A$2:$A$33,Index_Team!$D$2:$D$33},2,FALSE),Q819))</f>
        <v/>
      </c>
      <c r="R820" s="18" t="str">
        <f t="array" ref="R820">if($F820="","",if($F820&lt;&gt;$F819,VLOOKUP($F820,{Index_Team!$A$2:$A$33,Index_Team!$E$2:$E$33},2,FALSE),R819))</f>
        <v/>
      </c>
      <c r="S820" s="18" t="str">
        <f t="shared" ref="S820:T820" si="829">if($F820="","",if($F820&lt;&gt;$F819,0,V819))</f>
        <v/>
      </c>
      <c r="T820" s="18" t="str">
        <f t="shared" si="829"/>
        <v/>
      </c>
      <c r="U820" s="18" t="str">
        <f t="shared" si="5"/>
        <v/>
      </c>
      <c r="V820" s="18" t="str">
        <f t="shared" si="6"/>
        <v/>
      </c>
      <c r="W820" s="18" t="str">
        <f t="shared" si="7"/>
        <v/>
      </c>
      <c r="X820" s="18" t="str">
        <f t="shared" si="8"/>
        <v/>
      </c>
      <c r="Y820" s="18" t="str">
        <f t="shared" si="9"/>
        <v/>
      </c>
      <c r="Z820" s="18" t="str">
        <f>IFERROR(__xludf.DUMMYFUNCTION("if($F820="""","""",count(filter($S$2:$S888,$S$2:$S888=$S820,$T$2:$T888=$T820,$V$2:$V888=$V820,$W$2:$W888=$W820)))"),"")</f>
        <v/>
      </c>
      <c r="AA820" s="18" t="str">
        <f>IFERROR(__xludf.DUMMYFUNCTION("if($F820="""","""",1+Z820-count(filter($S820:$S888,$S820:$S888=$S820,$T820:$T888=$T820,$V820:$V888=$V820,$W820:$W888=$W820)))"),"")</f>
        <v/>
      </c>
      <c r="AB820" s="18" t="str">
        <f>IFERROR(__xludf.DUMMYFUNCTION("if($F820="""","""",count(filter($S$2:$S888,$S$2:$S888=$S820,$T$2:$T888=$T820,$V$2:$V888=$V820,$W$2:$W888=$W820,$Q$2:$Q888=$Q820)))"),"")</f>
        <v/>
      </c>
      <c r="AC820" s="18" t="str">
        <f>IFERROR(__xludf.DUMMYFUNCTION("if($F820="""","""",1+AB820-count(filter($S820:$S888,$S820:$S888=$S820,$T820:$T888=$T820,$V820:$V888=$V820,$W820:$W888=$W820,$Q820:$Q888=$Q820)))"),"")</f>
        <v/>
      </c>
      <c r="AD820" s="18" t="str">
        <f>IFERROR(__xludf.DUMMYFUNCTION("if($F820="""","""",count(filter($S$2:$S888,$S$2:$S888=$S820,$T$2:$T888=$T820,$V$2:$V888=$V820,$W$2:$W888=$W820,$R$2:$R888=$R820)))"),"")</f>
        <v/>
      </c>
      <c r="AE820" s="18" t="str">
        <f>IFERROR(__xludf.DUMMYFUNCTION("if($F820="""","""",1+AD820-count(filter($S820:$S888,$S820:$S888=$S820,$T820:$T888=$T820,$V820:$V888=$V820,$W820:$W888=$W820,$R820:$R888=$R820)))"),"")</f>
        <v/>
      </c>
      <c r="AF820" s="18" t="str">
        <f t="shared" si="10"/>
        <v/>
      </c>
      <c r="AG820" s="18"/>
      <c r="AH820" s="18" t="str">
        <f t="shared" si="12"/>
        <v/>
      </c>
    </row>
    <row r="821">
      <c r="A821" s="29"/>
      <c r="B821" s="29"/>
      <c r="C821" s="29"/>
      <c r="D821" s="37"/>
      <c r="E821" s="29"/>
      <c r="F821" s="32"/>
      <c r="G821" s="32"/>
      <c r="H821" s="38"/>
      <c r="I821" s="32"/>
      <c r="J821" s="38"/>
      <c r="K821" s="32"/>
      <c r="L821" s="31"/>
      <c r="M821" s="38"/>
      <c r="N821" s="31"/>
      <c r="O821" s="18" t="str">
        <f t="shared" si="2"/>
        <v/>
      </c>
      <c r="P821" s="18" t="str">
        <f t="shared" si="3"/>
        <v/>
      </c>
      <c r="Q821" s="18" t="str">
        <f t="array" ref="Q821">if($F821="","",if($F821&lt;&gt;$F820,VLOOKUP($F821,{Index_Team!$A$2:$A$33,Index_Team!$D$2:$D$33},2,FALSE),Q820))</f>
        <v/>
      </c>
      <c r="R821" s="18" t="str">
        <f t="array" ref="R821">if($F821="","",if($F821&lt;&gt;$F820,VLOOKUP($F821,{Index_Team!$A$2:$A$33,Index_Team!$E$2:$E$33},2,FALSE),R820))</f>
        <v/>
      </c>
      <c r="S821" s="18" t="str">
        <f t="shared" ref="S821:T821" si="830">if($F821="","",if($F821&lt;&gt;$F820,0,V820))</f>
        <v/>
      </c>
      <c r="T821" s="18" t="str">
        <f t="shared" si="830"/>
        <v/>
      </c>
      <c r="U821" s="18" t="str">
        <f t="shared" si="5"/>
        <v/>
      </c>
      <c r="V821" s="18" t="str">
        <f t="shared" si="6"/>
        <v/>
      </c>
      <c r="W821" s="18" t="str">
        <f t="shared" si="7"/>
        <v/>
      </c>
      <c r="X821" s="18" t="str">
        <f t="shared" si="8"/>
        <v/>
      </c>
      <c r="Y821" s="18" t="str">
        <f t="shared" si="9"/>
        <v/>
      </c>
      <c r="Z821" s="18" t="str">
        <f>IFERROR(__xludf.DUMMYFUNCTION("if($F821="""","""",count(filter($S$2:$S888,$S$2:$S888=$S821,$T$2:$T888=$T821,$V$2:$V888=$V821,$W$2:$W888=$W821)))"),"")</f>
        <v/>
      </c>
      <c r="AA821" s="18" t="str">
        <f>IFERROR(__xludf.DUMMYFUNCTION("if($F821="""","""",1+Z821-count(filter($S821:$S888,$S821:$S888=$S821,$T821:$T888=$T821,$V821:$V888=$V821,$W821:$W888=$W821)))"),"")</f>
        <v/>
      </c>
      <c r="AB821" s="18" t="str">
        <f>IFERROR(__xludf.DUMMYFUNCTION("if($F821="""","""",count(filter($S$2:$S888,$S$2:$S888=$S821,$T$2:$T888=$T821,$V$2:$V888=$V821,$W$2:$W888=$W821,$Q$2:$Q888=$Q821)))"),"")</f>
        <v/>
      </c>
      <c r="AC821" s="18" t="str">
        <f>IFERROR(__xludf.DUMMYFUNCTION("if($F821="""","""",1+AB821-count(filter($S821:$S888,$S821:$S888=$S821,$T821:$T888=$T821,$V821:$V888=$V821,$W821:$W888=$W821,$Q821:$Q888=$Q821)))"),"")</f>
        <v/>
      </c>
      <c r="AD821" s="18" t="str">
        <f>IFERROR(__xludf.DUMMYFUNCTION("if($F821="""","""",count(filter($S$2:$S888,$S$2:$S888=$S821,$T$2:$T888=$T821,$V$2:$V888=$V821,$W$2:$W888=$W821,$R$2:$R888=$R821)))"),"")</f>
        <v/>
      </c>
      <c r="AE821" s="18" t="str">
        <f>IFERROR(__xludf.DUMMYFUNCTION("if($F821="""","""",1+AD821-count(filter($S821:$S888,$S821:$S888=$S821,$T821:$T888=$T821,$V821:$V888=$V821,$W821:$W888=$W821,$R821:$R888=$R821)))"),"")</f>
        <v/>
      </c>
      <c r="AF821" s="18" t="str">
        <f t="shared" si="10"/>
        <v/>
      </c>
      <c r="AG821" s="18"/>
      <c r="AH821" s="18" t="str">
        <f t="shared" si="12"/>
        <v/>
      </c>
    </row>
    <row r="822">
      <c r="A822" s="29"/>
      <c r="B822" s="29"/>
      <c r="C822" s="29"/>
      <c r="D822" s="37"/>
      <c r="E822" s="29"/>
      <c r="F822" s="32"/>
      <c r="G822" s="32"/>
      <c r="H822" s="38"/>
      <c r="I822" s="32"/>
      <c r="J822" s="38"/>
      <c r="K822" s="32"/>
      <c r="L822" s="31"/>
      <c r="M822" s="38"/>
      <c r="N822" s="31"/>
      <c r="O822" s="18" t="str">
        <f t="shared" si="2"/>
        <v/>
      </c>
      <c r="P822" s="18" t="str">
        <f t="shared" si="3"/>
        <v/>
      </c>
      <c r="Q822" s="18" t="str">
        <f t="array" ref="Q822">if($F822="","",if($F822&lt;&gt;$F821,VLOOKUP($F822,{Index_Team!$A$2:$A$33,Index_Team!$D$2:$D$33},2,FALSE),Q821))</f>
        <v/>
      </c>
      <c r="R822" s="18" t="str">
        <f t="array" ref="R822">if($F822="","",if($F822&lt;&gt;$F821,VLOOKUP($F822,{Index_Team!$A$2:$A$33,Index_Team!$E$2:$E$33},2,FALSE),R821))</f>
        <v/>
      </c>
      <c r="S822" s="18" t="str">
        <f t="shared" ref="S822:T822" si="831">if($F822="","",if($F822&lt;&gt;$F821,0,V821))</f>
        <v/>
      </c>
      <c r="T822" s="18" t="str">
        <f t="shared" si="831"/>
        <v/>
      </c>
      <c r="U822" s="18" t="str">
        <f t="shared" si="5"/>
        <v/>
      </c>
      <c r="V822" s="18" t="str">
        <f t="shared" si="6"/>
        <v/>
      </c>
      <c r="W822" s="18" t="str">
        <f t="shared" si="7"/>
        <v/>
      </c>
      <c r="X822" s="18" t="str">
        <f t="shared" si="8"/>
        <v/>
      </c>
      <c r="Y822" s="18" t="str">
        <f t="shared" si="9"/>
        <v/>
      </c>
      <c r="Z822" s="18" t="str">
        <f>IFERROR(__xludf.DUMMYFUNCTION("if($F822="""","""",count(filter($S$2:$S888,$S$2:$S888=$S822,$T$2:$T888=$T822,$V$2:$V888=$V822,$W$2:$W888=$W822)))"),"")</f>
        <v/>
      </c>
      <c r="AA822" s="18" t="str">
        <f>IFERROR(__xludf.DUMMYFUNCTION("if($F822="""","""",1+Z822-count(filter($S822:$S888,$S822:$S888=$S822,$T822:$T888=$T822,$V822:$V888=$V822,$W822:$W888=$W822)))"),"")</f>
        <v/>
      </c>
      <c r="AB822" s="18" t="str">
        <f>IFERROR(__xludf.DUMMYFUNCTION("if($F822="""","""",count(filter($S$2:$S888,$S$2:$S888=$S822,$T$2:$T888=$T822,$V$2:$V888=$V822,$W$2:$W888=$W822,$Q$2:$Q888=$Q822)))"),"")</f>
        <v/>
      </c>
      <c r="AC822" s="18" t="str">
        <f>IFERROR(__xludf.DUMMYFUNCTION("if($F822="""","""",1+AB822-count(filter($S822:$S888,$S822:$S888=$S822,$T822:$T888=$T822,$V822:$V888=$V822,$W822:$W888=$W822,$Q822:$Q888=$Q822)))"),"")</f>
        <v/>
      </c>
      <c r="AD822" s="18" t="str">
        <f>IFERROR(__xludf.DUMMYFUNCTION("if($F822="""","""",count(filter($S$2:$S888,$S$2:$S888=$S822,$T$2:$T888=$T822,$V$2:$V888=$V822,$W$2:$W888=$W822,$R$2:$R888=$R822)))"),"")</f>
        <v/>
      </c>
      <c r="AE822" s="18" t="str">
        <f>IFERROR(__xludf.DUMMYFUNCTION("if($F822="""","""",1+AD822-count(filter($S822:$S888,$S822:$S888=$S822,$T822:$T888=$T822,$V822:$V888=$V822,$W822:$W888=$W822,$R822:$R888=$R822)))"),"")</f>
        <v/>
      </c>
      <c r="AF822" s="18" t="str">
        <f t="shared" si="10"/>
        <v/>
      </c>
      <c r="AG822" s="18"/>
      <c r="AH822" s="18" t="str">
        <f t="shared" si="12"/>
        <v/>
      </c>
    </row>
    <row r="823">
      <c r="A823" s="29"/>
      <c r="B823" s="29"/>
      <c r="C823" s="29"/>
      <c r="D823" s="37"/>
      <c r="E823" s="29"/>
      <c r="F823" s="32"/>
      <c r="G823" s="32"/>
      <c r="H823" s="38"/>
      <c r="I823" s="32"/>
      <c r="J823" s="38"/>
      <c r="K823" s="32"/>
      <c r="L823" s="31"/>
      <c r="M823" s="38"/>
      <c r="N823" s="31"/>
      <c r="O823" s="18" t="str">
        <f t="shared" si="2"/>
        <v/>
      </c>
      <c r="P823" s="18" t="str">
        <f t="shared" si="3"/>
        <v/>
      </c>
      <c r="Q823" s="18" t="str">
        <f t="array" ref="Q823">if($F823="","",if($F823&lt;&gt;$F822,VLOOKUP($F823,{Index_Team!$A$2:$A$33,Index_Team!$D$2:$D$33},2,FALSE),Q822))</f>
        <v/>
      </c>
      <c r="R823" s="18" t="str">
        <f t="array" ref="R823">if($F823="","",if($F823&lt;&gt;$F822,VLOOKUP($F823,{Index_Team!$A$2:$A$33,Index_Team!$E$2:$E$33},2,FALSE),R822))</f>
        <v/>
      </c>
      <c r="S823" s="18" t="str">
        <f t="shared" ref="S823:T823" si="832">if($F823="","",if($F823&lt;&gt;$F822,0,V822))</f>
        <v/>
      </c>
      <c r="T823" s="18" t="str">
        <f t="shared" si="832"/>
        <v/>
      </c>
      <c r="U823" s="18" t="str">
        <f t="shared" si="5"/>
        <v/>
      </c>
      <c r="V823" s="18" t="str">
        <f t="shared" si="6"/>
        <v/>
      </c>
      <c r="W823" s="18" t="str">
        <f t="shared" si="7"/>
        <v/>
      </c>
      <c r="X823" s="18" t="str">
        <f t="shared" si="8"/>
        <v/>
      </c>
      <c r="Y823" s="18" t="str">
        <f t="shared" si="9"/>
        <v/>
      </c>
      <c r="Z823" s="18" t="str">
        <f>IFERROR(__xludf.DUMMYFUNCTION("if($F823="""","""",count(filter($S$2:$S888,$S$2:$S888=$S823,$T$2:$T888=$T823,$V$2:$V888=$V823,$W$2:$W888=$W823)))"),"")</f>
        <v/>
      </c>
      <c r="AA823" s="18" t="str">
        <f>IFERROR(__xludf.DUMMYFUNCTION("if($F823="""","""",1+Z823-count(filter($S823:$S888,$S823:$S888=$S823,$T823:$T888=$T823,$V823:$V888=$V823,$W823:$W888=$W823)))"),"")</f>
        <v/>
      </c>
      <c r="AB823" s="18" t="str">
        <f>IFERROR(__xludf.DUMMYFUNCTION("if($F823="""","""",count(filter($S$2:$S888,$S$2:$S888=$S823,$T$2:$T888=$T823,$V$2:$V888=$V823,$W$2:$W888=$W823,$Q$2:$Q888=$Q823)))"),"")</f>
        <v/>
      </c>
      <c r="AC823" s="18" t="str">
        <f>IFERROR(__xludf.DUMMYFUNCTION("if($F823="""","""",1+AB823-count(filter($S823:$S888,$S823:$S888=$S823,$T823:$T888=$T823,$V823:$V888=$V823,$W823:$W888=$W823,$Q823:$Q888=$Q823)))"),"")</f>
        <v/>
      </c>
      <c r="AD823" s="18" t="str">
        <f>IFERROR(__xludf.DUMMYFUNCTION("if($F823="""","""",count(filter($S$2:$S888,$S$2:$S888=$S823,$T$2:$T888=$T823,$V$2:$V888=$V823,$W$2:$W888=$W823,$R$2:$R888=$R823)))"),"")</f>
        <v/>
      </c>
      <c r="AE823" s="18" t="str">
        <f>IFERROR(__xludf.DUMMYFUNCTION("if($F823="""","""",1+AD823-count(filter($S823:$S888,$S823:$S888=$S823,$T823:$T888=$T823,$V823:$V888=$V823,$W823:$W888=$W823,$R823:$R888=$R823)))"),"")</f>
        <v/>
      </c>
      <c r="AF823" s="18" t="str">
        <f t="shared" si="10"/>
        <v/>
      </c>
      <c r="AG823" s="18"/>
      <c r="AH823" s="18" t="str">
        <f t="shared" si="12"/>
        <v/>
      </c>
    </row>
    <row r="824">
      <c r="A824" s="29"/>
      <c r="B824" s="29"/>
      <c r="C824" s="29"/>
      <c r="D824" s="37"/>
      <c r="E824" s="29"/>
      <c r="F824" s="32"/>
      <c r="G824" s="32"/>
      <c r="H824" s="38"/>
      <c r="I824" s="32"/>
      <c r="J824" s="38"/>
      <c r="K824" s="32"/>
      <c r="L824" s="31"/>
      <c r="M824" s="38"/>
      <c r="N824" s="31"/>
      <c r="O824" s="18" t="str">
        <f t="shared" si="2"/>
        <v/>
      </c>
      <c r="P824" s="18" t="str">
        <f t="shared" si="3"/>
        <v/>
      </c>
      <c r="Q824" s="18" t="str">
        <f t="array" ref="Q824">if($F824="","",if($F824&lt;&gt;$F823,VLOOKUP($F824,{Index_Team!$A$2:$A$33,Index_Team!$D$2:$D$33},2,FALSE),Q823))</f>
        <v/>
      </c>
      <c r="R824" s="18" t="str">
        <f t="array" ref="R824">if($F824="","",if($F824&lt;&gt;$F823,VLOOKUP($F824,{Index_Team!$A$2:$A$33,Index_Team!$E$2:$E$33},2,FALSE),R823))</f>
        <v/>
      </c>
      <c r="S824" s="18" t="str">
        <f t="shared" ref="S824:T824" si="833">if($F824="","",if($F824&lt;&gt;$F823,0,V823))</f>
        <v/>
      </c>
      <c r="T824" s="18" t="str">
        <f t="shared" si="833"/>
        <v/>
      </c>
      <c r="U824" s="18" t="str">
        <f t="shared" si="5"/>
        <v/>
      </c>
      <c r="V824" s="18" t="str">
        <f t="shared" si="6"/>
        <v/>
      </c>
      <c r="W824" s="18" t="str">
        <f t="shared" si="7"/>
        <v/>
      </c>
      <c r="X824" s="18" t="str">
        <f t="shared" si="8"/>
        <v/>
      </c>
      <c r="Y824" s="18" t="str">
        <f t="shared" si="9"/>
        <v/>
      </c>
      <c r="Z824" s="18" t="str">
        <f>IFERROR(__xludf.DUMMYFUNCTION("if($F824="""","""",count(filter($S$2:$S888,$S$2:$S888=$S824,$T$2:$T888=$T824,$V$2:$V888=$V824,$W$2:$W888=$W824)))"),"")</f>
        <v/>
      </c>
      <c r="AA824" s="18" t="str">
        <f>IFERROR(__xludf.DUMMYFUNCTION("if($F824="""","""",1+Z824-count(filter($S824:$S888,$S824:$S888=$S824,$T824:$T888=$T824,$V824:$V888=$V824,$W824:$W888=$W824)))"),"")</f>
        <v/>
      </c>
      <c r="AB824" s="18" t="str">
        <f>IFERROR(__xludf.DUMMYFUNCTION("if($F824="""","""",count(filter($S$2:$S888,$S$2:$S888=$S824,$T$2:$T888=$T824,$V$2:$V888=$V824,$W$2:$W888=$W824,$Q$2:$Q888=$Q824)))"),"")</f>
        <v/>
      </c>
      <c r="AC824" s="18" t="str">
        <f>IFERROR(__xludf.DUMMYFUNCTION("if($F824="""","""",1+AB824-count(filter($S824:$S888,$S824:$S888=$S824,$T824:$T888=$T824,$V824:$V888=$V824,$W824:$W888=$W824,$Q824:$Q888=$Q824)))"),"")</f>
        <v/>
      </c>
      <c r="AD824" s="18" t="str">
        <f>IFERROR(__xludf.DUMMYFUNCTION("if($F824="""","""",count(filter($S$2:$S888,$S$2:$S888=$S824,$T$2:$T888=$T824,$V$2:$V888=$V824,$W$2:$W888=$W824,$R$2:$R888=$R824)))"),"")</f>
        <v/>
      </c>
      <c r="AE824" s="18" t="str">
        <f>IFERROR(__xludf.DUMMYFUNCTION("if($F824="""","""",1+AD824-count(filter($S824:$S888,$S824:$S888=$S824,$T824:$T888=$T824,$V824:$V888=$V824,$W824:$W888=$W824,$R824:$R888=$R824)))"),"")</f>
        <v/>
      </c>
      <c r="AF824" s="18" t="str">
        <f t="shared" si="10"/>
        <v/>
      </c>
      <c r="AG824" s="18"/>
      <c r="AH824" s="18" t="str">
        <f t="shared" si="12"/>
        <v/>
      </c>
    </row>
    <row r="825">
      <c r="A825" s="29"/>
      <c r="B825" s="29"/>
      <c r="C825" s="29"/>
      <c r="D825" s="37"/>
      <c r="E825" s="29"/>
      <c r="F825" s="32"/>
      <c r="G825" s="32"/>
      <c r="H825" s="38"/>
      <c r="I825" s="32"/>
      <c r="J825" s="38"/>
      <c r="K825" s="32"/>
      <c r="L825" s="31"/>
      <c r="M825" s="38"/>
      <c r="N825" s="31"/>
      <c r="O825" s="18" t="str">
        <f t="shared" si="2"/>
        <v/>
      </c>
      <c r="P825" s="18" t="str">
        <f t="shared" si="3"/>
        <v/>
      </c>
      <c r="Q825" s="18" t="str">
        <f t="array" ref="Q825">if($F825="","",if($F825&lt;&gt;$F824,VLOOKUP($F825,{Index_Team!$A$2:$A$33,Index_Team!$D$2:$D$33},2,FALSE),Q824))</f>
        <v/>
      </c>
      <c r="R825" s="18" t="str">
        <f t="array" ref="R825">if($F825="","",if($F825&lt;&gt;$F824,VLOOKUP($F825,{Index_Team!$A$2:$A$33,Index_Team!$E$2:$E$33},2,FALSE),R824))</f>
        <v/>
      </c>
      <c r="S825" s="18" t="str">
        <f t="shared" ref="S825:T825" si="834">if($F825="","",if($F825&lt;&gt;$F824,0,V824))</f>
        <v/>
      </c>
      <c r="T825" s="18" t="str">
        <f t="shared" si="834"/>
        <v/>
      </c>
      <c r="U825" s="18" t="str">
        <f t="shared" si="5"/>
        <v/>
      </c>
      <c r="V825" s="18" t="str">
        <f t="shared" si="6"/>
        <v/>
      </c>
      <c r="W825" s="18" t="str">
        <f t="shared" si="7"/>
        <v/>
      </c>
      <c r="X825" s="18" t="str">
        <f t="shared" si="8"/>
        <v/>
      </c>
      <c r="Y825" s="18" t="str">
        <f t="shared" si="9"/>
        <v/>
      </c>
      <c r="Z825" s="18" t="str">
        <f>IFERROR(__xludf.DUMMYFUNCTION("if($F825="""","""",count(filter($S$2:$S888,$S$2:$S888=$S825,$T$2:$T888=$T825,$V$2:$V888=$V825,$W$2:$W888=$W825)))"),"")</f>
        <v/>
      </c>
      <c r="AA825" s="18" t="str">
        <f>IFERROR(__xludf.DUMMYFUNCTION("if($F825="""","""",1+Z825-count(filter($S825:$S888,$S825:$S888=$S825,$T825:$T888=$T825,$V825:$V888=$V825,$W825:$W888=$W825)))"),"")</f>
        <v/>
      </c>
      <c r="AB825" s="18" t="str">
        <f>IFERROR(__xludf.DUMMYFUNCTION("if($F825="""","""",count(filter($S$2:$S888,$S$2:$S888=$S825,$T$2:$T888=$T825,$V$2:$V888=$V825,$W$2:$W888=$W825,$Q$2:$Q888=$Q825)))"),"")</f>
        <v/>
      </c>
      <c r="AC825" s="18" t="str">
        <f>IFERROR(__xludf.DUMMYFUNCTION("if($F825="""","""",1+AB825-count(filter($S825:$S888,$S825:$S888=$S825,$T825:$T888=$T825,$V825:$V888=$V825,$W825:$W888=$W825,$Q825:$Q888=$Q825)))"),"")</f>
        <v/>
      </c>
      <c r="AD825" s="18" t="str">
        <f>IFERROR(__xludf.DUMMYFUNCTION("if($F825="""","""",count(filter($S$2:$S888,$S$2:$S888=$S825,$T$2:$T888=$T825,$V$2:$V888=$V825,$W$2:$W888=$W825,$R$2:$R888=$R825)))"),"")</f>
        <v/>
      </c>
      <c r="AE825" s="18" t="str">
        <f>IFERROR(__xludf.DUMMYFUNCTION("if($F825="""","""",1+AD825-count(filter($S825:$S888,$S825:$S888=$S825,$T825:$T888=$T825,$V825:$V888=$V825,$W825:$W888=$W825,$R825:$R888=$R825)))"),"")</f>
        <v/>
      </c>
      <c r="AF825" s="18" t="str">
        <f t="shared" si="10"/>
        <v/>
      </c>
      <c r="AG825" s="18"/>
      <c r="AH825" s="18" t="str">
        <f t="shared" si="12"/>
        <v/>
      </c>
    </row>
    <row r="826">
      <c r="A826" s="29"/>
      <c r="B826" s="29"/>
      <c r="C826" s="29"/>
      <c r="D826" s="37"/>
      <c r="E826" s="29"/>
      <c r="F826" s="32"/>
      <c r="G826" s="32"/>
      <c r="H826" s="38"/>
      <c r="I826" s="32"/>
      <c r="J826" s="38"/>
      <c r="K826" s="32"/>
      <c r="L826" s="31"/>
      <c r="M826" s="38"/>
      <c r="N826" s="31"/>
      <c r="O826" s="18" t="str">
        <f t="shared" si="2"/>
        <v/>
      </c>
      <c r="P826" s="18" t="str">
        <f t="shared" si="3"/>
        <v/>
      </c>
      <c r="Q826" s="18" t="str">
        <f t="array" ref="Q826">if($F826="","",if($F826&lt;&gt;$F825,VLOOKUP($F826,{Index_Team!$A$2:$A$33,Index_Team!$D$2:$D$33},2,FALSE),Q825))</f>
        <v/>
      </c>
      <c r="R826" s="18" t="str">
        <f t="array" ref="R826">if($F826="","",if($F826&lt;&gt;$F825,VLOOKUP($F826,{Index_Team!$A$2:$A$33,Index_Team!$E$2:$E$33},2,FALSE),R825))</f>
        <v/>
      </c>
      <c r="S826" s="18" t="str">
        <f t="shared" ref="S826:T826" si="835">if($F826="","",if($F826&lt;&gt;$F825,0,V825))</f>
        <v/>
      </c>
      <c r="T826" s="18" t="str">
        <f t="shared" si="835"/>
        <v/>
      </c>
      <c r="U826" s="18" t="str">
        <f t="shared" si="5"/>
        <v/>
      </c>
      <c r="V826" s="18" t="str">
        <f t="shared" si="6"/>
        <v/>
      </c>
      <c r="W826" s="18" t="str">
        <f t="shared" si="7"/>
        <v/>
      </c>
      <c r="X826" s="18" t="str">
        <f t="shared" si="8"/>
        <v/>
      </c>
      <c r="Y826" s="18" t="str">
        <f t="shared" si="9"/>
        <v/>
      </c>
      <c r="Z826" s="18" t="str">
        <f>IFERROR(__xludf.DUMMYFUNCTION("if($F826="""","""",count(filter($S$2:$S888,$S$2:$S888=$S826,$T$2:$T888=$T826,$V$2:$V888=$V826,$W$2:$W888=$W826)))"),"")</f>
        <v/>
      </c>
      <c r="AA826" s="18" t="str">
        <f>IFERROR(__xludf.DUMMYFUNCTION("if($F826="""","""",1+Z826-count(filter($S826:$S888,$S826:$S888=$S826,$T826:$T888=$T826,$V826:$V888=$V826,$W826:$W888=$W826)))"),"")</f>
        <v/>
      </c>
      <c r="AB826" s="18" t="str">
        <f>IFERROR(__xludf.DUMMYFUNCTION("if($F826="""","""",count(filter($S$2:$S888,$S$2:$S888=$S826,$T$2:$T888=$T826,$V$2:$V888=$V826,$W$2:$W888=$W826,$Q$2:$Q888=$Q826)))"),"")</f>
        <v/>
      </c>
      <c r="AC826" s="18" t="str">
        <f>IFERROR(__xludf.DUMMYFUNCTION("if($F826="""","""",1+AB826-count(filter($S826:$S888,$S826:$S888=$S826,$T826:$T888=$T826,$V826:$V888=$V826,$W826:$W888=$W826,$Q826:$Q888=$Q826)))"),"")</f>
        <v/>
      </c>
      <c r="AD826" s="18" t="str">
        <f>IFERROR(__xludf.DUMMYFUNCTION("if($F826="""","""",count(filter($S$2:$S888,$S$2:$S888=$S826,$T$2:$T888=$T826,$V$2:$V888=$V826,$W$2:$W888=$W826,$R$2:$R888=$R826)))"),"")</f>
        <v/>
      </c>
      <c r="AE826" s="18" t="str">
        <f>IFERROR(__xludf.DUMMYFUNCTION("if($F826="""","""",1+AD826-count(filter($S826:$S888,$S826:$S888=$S826,$T826:$T888=$T826,$V826:$V888=$V826,$W826:$W888=$W826,$R826:$R888=$R826)))"),"")</f>
        <v/>
      </c>
      <c r="AF826" s="18" t="str">
        <f t="shared" si="10"/>
        <v/>
      </c>
      <c r="AG826" s="18"/>
      <c r="AH826" s="18" t="str">
        <f t="shared" si="12"/>
        <v/>
      </c>
    </row>
    <row r="827">
      <c r="A827" s="29"/>
      <c r="B827" s="29"/>
      <c r="C827" s="29"/>
      <c r="D827" s="37"/>
      <c r="E827" s="29"/>
      <c r="F827" s="32"/>
      <c r="G827" s="32"/>
      <c r="H827" s="38"/>
      <c r="I827" s="32"/>
      <c r="J827" s="38"/>
      <c r="K827" s="32"/>
      <c r="L827" s="31"/>
      <c r="M827" s="38"/>
      <c r="N827" s="31"/>
      <c r="O827" s="18" t="str">
        <f t="shared" si="2"/>
        <v/>
      </c>
      <c r="P827" s="18" t="str">
        <f t="shared" si="3"/>
        <v/>
      </c>
      <c r="Q827" s="18" t="str">
        <f t="array" ref="Q827">if($F827="","",if($F827&lt;&gt;$F826,VLOOKUP($F827,{Index_Team!$A$2:$A$33,Index_Team!$D$2:$D$33},2,FALSE),Q826))</f>
        <v/>
      </c>
      <c r="R827" s="18" t="str">
        <f t="array" ref="R827">if($F827="","",if($F827&lt;&gt;$F826,VLOOKUP($F827,{Index_Team!$A$2:$A$33,Index_Team!$E$2:$E$33},2,FALSE),R826))</f>
        <v/>
      </c>
      <c r="S827" s="18" t="str">
        <f t="shared" ref="S827:T827" si="836">if($F827="","",if($F827&lt;&gt;$F826,0,V826))</f>
        <v/>
      </c>
      <c r="T827" s="18" t="str">
        <f t="shared" si="836"/>
        <v/>
      </c>
      <c r="U827" s="18" t="str">
        <f t="shared" si="5"/>
        <v/>
      </c>
      <c r="V827" s="18" t="str">
        <f t="shared" si="6"/>
        <v/>
      </c>
      <c r="W827" s="18" t="str">
        <f t="shared" si="7"/>
        <v/>
      </c>
      <c r="X827" s="18" t="str">
        <f t="shared" si="8"/>
        <v/>
      </c>
      <c r="Y827" s="18" t="str">
        <f t="shared" si="9"/>
        <v/>
      </c>
      <c r="Z827" s="18" t="str">
        <f>IFERROR(__xludf.DUMMYFUNCTION("if($F827="""","""",count(filter($S$2:$S888,$S$2:$S888=$S827,$T$2:$T888=$T827,$V$2:$V888=$V827,$W$2:$W888=$W827)))"),"")</f>
        <v/>
      </c>
      <c r="AA827" s="18" t="str">
        <f>IFERROR(__xludf.DUMMYFUNCTION("if($F827="""","""",1+Z827-count(filter($S827:$S888,$S827:$S888=$S827,$T827:$T888=$T827,$V827:$V888=$V827,$W827:$W888=$W827)))"),"")</f>
        <v/>
      </c>
      <c r="AB827" s="18" t="str">
        <f>IFERROR(__xludf.DUMMYFUNCTION("if($F827="""","""",count(filter($S$2:$S888,$S$2:$S888=$S827,$T$2:$T888=$T827,$V$2:$V888=$V827,$W$2:$W888=$W827,$Q$2:$Q888=$Q827)))"),"")</f>
        <v/>
      </c>
      <c r="AC827" s="18" t="str">
        <f>IFERROR(__xludf.DUMMYFUNCTION("if($F827="""","""",1+AB827-count(filter($S827:$S888,$S827:$S888=$S827,$T827:$T888=$T827,$V827:$V888=$V827,$W827:$W888=$W827,$Q827:$Q888=$Q827)))"),"")</f>
        <v/>
      </c>
      <c r="AD827" s="18" t="str">
        <f>IFERROR(__xludf.DUMMYFUNCTION("if($F827="""","""",count(filter($S$2:$S888,$S$2:$S888=$S827,$T$2:$T888=$T827,$V$2:$V888=$V827,$W$2:$W888=$W827,$R$2:$R888=$R827)))"),"")</f>
        <v/>
      </c>
      <c r="AE827" s="18" t="str">
        <f>IFERROR(__xludf.DUMMYFUNCTION("if($F827="""","""",1+AD827-count(filter($S827:$S888,$S827:$S888=$S827,$T827:$T888=$T827,$V827:$V888=$V827,$W827:$W888=$W827,$R827:$R888=$R827)))"),"")</f>
        <v/>
      </c>
      <c r="AF827" s="18" t="str">
        <f t="shared" si="10"/>
        <v/>
      </c>
      <c r="AG827" s="18"/>
      <c r="AH827" s="18" t="str">
        <f t="shared" si="12"/>
        <v/>
      </c>
    </row>
    <row r="828">
      <c r="A828" s="29"/>
      <c r="B828" s="29"/>
      <c r="C828" s="29"/>
      <c r="D828" s="37"/>
      <c r="E828" s="29"/>
      <c r="F828" s="32"/>
      <c r="G828" s="32"/>
      <c r="H828" s="38"/>
      <c r="I828" s="32"/>
      <c r="J828" s="38"/>
      <c r="K828" s="32"/>
      <c r="L828" s="31"/>
      <c r="M828" s="38"/>
      <c r="N828" s="31"/>
      <c r="O828" s="18" t="str">
        <f t="shared" si="2"/>
        <v/>
      </c>
      <c r="P828" s="18" t="str">
        <f t="shared" si="3"/>
        <v/>
      </c>
      <c r="Q828" s="18" t="str">
        <f t="array" ref="Q828">if($F828="","",if($F828&lt;&gt;$F827,VLOOKUP($F828,{Index_Team!$A$2:$A$33,Index_Team!$D$2:$D$33},2,FALSE),Q827))</f>
        <v/>
      </c>
      <c r="R828" s="18" t="str">
        <f t="array" ref="R828">if($F828="","",if($F828&lt;&gt;$F827,VLOOKUP($F828,{Index_Team!$A$2:$A$33,Index_Team!$E$2:$E$33},2,FALSE),R827))</f>
        <v/>
      </c>
      <c r="S828" s="18" t="str">
        <f t="shared" ref="S828:T828" si="837">if($F828="","",if($F828&lt;&gt;$F827,0,V827))</f>
        <v/>
      </c>
      <c r="T828" s="18" t="str">
        <f t="shared" si="837"/>
        <v/>
      </c>
      <c r="U828" s="18" t="str">
        <f t="shared" si="5"/>
        <v/>
      </c>
      <c r="V828" s="18" t="str">
        <f t="shared" si="6"/>
        <v/>
      </c>
      <c r="W828" s="18" t="str">
        <f t="shared" si="7"/>
        <v/>
      </c>
      <c r="X828" s="18" t="str">
        <f t="shared" si="8"/>
        <v/>
      </c>
      <c r="Y828" s="18" t="str">
        <f t="shared" si="9"/>
        <v/>
      </c>
      <c r="Z828" s="18" t="str">
        <f>IFERROR(__xludf.DUMMYFUNCTION("if($F828="""","""",count(filter($S$2:$S888,$S$2:$S888=$S828,$T$2:$T888=$T828,$V$2:$V888=$V828,$W$2:$W888=$W828)))"),"")</f>
        <v/>
      </c>
      <c r="AA828" s="18" t="str">
        <f>IFERROR(__xludf.DUMMYFUNCTION("if($F828="""","""",1+Z828-count(filter($S828:$S888,$S828:$S888=$S828,$T828:$T888=$T828,$V828:$V888=$V828,$W828:$W888=$W828)))"),"")</f>
        <v/>
      </c>
      <c r="AB828" s="18" t="str">
        <f>IFERROR(__xludf.DUMMYFUNCTION("if($F828="""","""",count(filter($S$2:$S888,$S$2:$S888=$S828,$T$2:$T888=$T828,$V$2:$V888=$V828,$W$2:$W888=$W828,$Q$2:$Q888=$Q828)))"),"")</f>
        <v/>
      </c>
      <c r="AC828" s="18" t="str">
        <f>IFERROR(__xludf.DUMMYFUNCTION("if($F828="""","""",1+AB828-count(filter($S828:$S888,$S828:$S888=$S828,$T828:$T888=$T828,$V828:$V888=$V828,$W828:$W888=$W828,$Q828:$Q888=$Q828)))"),"")</f>
        <v/>
      </c>
      <c r="AD828" s="18" t="str">
        <f>IFERROR(__xludf.DUMMYFUNCTION("if($F828="""","""",count(filter($S$2:$S888,$S$2:$S888=$S828,$T$2:$T888=$T828,$V$2:$V888=$V828,$W$2:$W888=$W828,$R$2:$R888=$R828)))"),"")</f>
        <v/>
      </c>
      <c r="AE828" s="18" t="str">
        <f>IFERROR(__xludf.DUMMYFUNCTION("if($F828="""","""",1+AD828-count(filter($S828:$S888,$S828:$S888=$S828,$T828:$T888=$T828,$V828:$V888=$V828,$W828:$W888=$W828,$R828:$R888=$R828)))"),"")</f>
        <v/>
      </c>
      <c r="AF828" s="18" t="str">
        <f t="shared" si="10"/>
        <v/>
      </c>
      <c r="AG828" s="18"/>
      <c r="AH828" s="18" t="str">
        <f t="shared" si="12"/>
        <v/>
      </c>
    </row>
    <row r="829">
      <c r="A829" s="29"/>
      <c r="B829" s="29"/>
      <c r="C829" s="29"/>
      <c r="D829" s="37"/>
      <c r="E829" s="29"/>
      <c r="F829" s="32"/>
      <c r="G829" s="32"/>
      <c r="H829" s="38"/>
      <c r="I829" s="32"/>
      <c r="J829" s="38"/>
      <c r="K829" s="32"/>
      <c r="L829" s="31"/>
      <c r="M829" s="38"/>
      <c r="N829" s="31"/>
      <c r="O829" s="18" t="str">
        <f t="shared" si="2"/>
        <v/>
      </c>
      <c r="P829" s="18" t="str">
        <f t="shared" si="3"/>
        <v/>
      </c>
      <c r="Q829" s="18" t="str">
        <f t="array" ref="Q829">if($F829="","",if($F829&lt;&gt;$F828,VLOOKUP($F829,{Index_Team!$A$2:$A$33,Index_Team!$D$2:$D$33},2,FALSE),Q828))</f>
        <v/>
      </c>
      <c r="R829" s="18" t="str">
        <f t="array" ref="R829">if($F829="","",if($F829&lt;&gt;$F828,VLOOKUP($F829,{Index_Team!$A$2:$A$33,Index_Team!$E$2:$E$33},2,FALSE),R828))</f>
        <v/>
      </c>
      <c r="S829" s="18" t="str">
        <f t="shared" ref="S829:T829" si="838">if($F829="","",if($F829&lt;&gt;$F828,0,V828))</f>
        <v/>
      </c>
      <c r="T829" s="18" t="str">
        <f t="shared" si="838"/>
        <v/>
      </c>
      <c r="U829" s="18" t="str">
        <f t="shared" si="5"/>
        <v/>
      </c>
      <c r="V829" s="18" t="str">
        <f t="shared" si="6"/>
        <v/>
      </c>
      <c r="W829" s="18" t="str">
        <f t="shared" si="7"/>
        <v/>
      </c>
      <c r="X829" s="18" t="str">
        <f t="shared" si="8"/>
        <v/>
      </c>
      <c r="Y829" s="18" t="str">
        <f t="shared" si="9"/>
        <v/>
      </c>
      <c r="Z829" s="18" t="str">
        <f>IFERROR(__xludf.DUMMYFUNCTION("if($F829="""","""",count(filter($S$2:$S888,$S$2:$S888=$S829,$T$2:$T888=$T829,$V$2:$V888=$V829,$W$2:$W888=$W829)))"),"")</f>
        <v/>
      </c>
      <c r="AA829" s="18" t="str">
        <f>IFERROR(__xludf.DUMMYFUNCTION("if($F829="""","""",1+Z829-count(filter($S829:$S888,$S829:$S888=$S829,$T829:$T888=$T829,$V829:$V888=$V829,$W829:$W888=$W829)))"),"")</f>
        <v/>
      </c>
      <c r="AB829" s="18" t="str">
        <f>IFERROR(__xludf.DUMMYFUNCTION("if($F829="""","""",count(filter($S$2:$S888,$S$2:$S888=$S829,$T$2:$T888=$T829,$V$2:$V888=$V829,$W$2:$W888=$W829,$Q$2:$Q888=$Q829)))"),"")</f>
        <v/>
      </c>
      <c r="AC829" s="18" t="str">
        <f>IFERROR(__xludf.DUMMYFUNCTION("if($F829="""","""",1+AB829-count(filter($S829:$S888,$S829:$S888=$S829,$T829:$T888=$T829,$V829:$V888=$V829,$W829:$W888=$W829,$Q829:$Q888=$Q829)))"),"")</f>
        <v/>
      </c>
      <c r="AD829" s="18" t="str">
        <f>IFERROR(__xludf.DUMMYFUNCTION("if($F829="""","""",count(filter($S$2:$S888,$S$2:$S888=$S829,$T$2:$T888=$T829,$V$2:$V888=$V829,$W$2:$W888=$W829,$R$2:$R888=$R829)))"),"")</f>
        <v/>
      </c>
      <c r="AE829" s="18" t="str">
        <f>IFERROR(__xludf.DUMMYFUNCTION("if($F829="""","""",1+AD829-count(filter($S829:$S888,$S829:$S888=$S829,$T829:$T888=$T829,$V829:$V888=$V829,$W829:$W888=$W829,$R829:$R888=$R829)))"),"")</f>
        <v/>
      </c>
      <c r="AF829" s="18" t="str">
        <f t="shared" si="10"/>
        <v/>
      </c>
      <c r="AG829" s="18"/>
      <c r="AH829" s="18" t="str">
        <f t="shared" si="12"/>
        <v/>
      </c>
    </row>
    <row r="830">
      <c r="A830" s="29"/>
      <c r="B830" s="29"/>
      <c r="C830" s="29"/>
      <c r="D830" s="37"/>
      <c r="E830" s="29"/>
      <c r="F830" s="32"/>
      <c r="G830" s="32"/>
      <c r="H830" s="38"/>
      <c r="I830" s="32"/>
      <c r="J830" s="38"/>
      <c r="K830" s="32"/>
      <c r="L830" s="31"/>
      <c r="M830" s="38"/>
      <c r="N830" s="31"/>
      <c r="O830" s="18" t="str">
        <f t="shared" si="2"/>
        <v/>
      </c>
      <c r="P830" s="18" t="str">
        <f t="shared" si="3"/>
        <v/>
      </c>
      <c r="Q830" s="18" t="str">
        <f t="array" ref="Q830">if($F830="","",if($F830&lt;&gt;$F829,VLOOKUP($F830,{Index_Team!$A$2:$A$33,Index_Team!$D$2:$D$33},2,FALSE),Q829))</f>
        <v/>
      </c>
      <c r="R830" s="18" t="str">
        <f t="array" ref="R830">if($F830="","",if($F830&lt;&gt;$F829,VLOOKUP($F830,{Index_Team!$A$2:$A$33,Index_Team!$E$2:$E$33},2,FALSE),R829))</f>
        <v/>
      </c>
      <c r="S830" s="18" t="str">
        <f t="shared" ref="S830:T830" si="839">if($F830="","",if($F830&lt;&gt;$F829,0,V829))</f>
        <v/>
      </c>
      <c r="T830" s="18" t="str">
        <f t="shared" si="839"/>
        <v/>
      </c>
      <c r="U830" s="18" t="str">
        <f t="shared" si="5"/>
        <v/>
      </c>
      <c r="V830" s="18" t="str">
        <f t="shared" si="6"/>
        <v/>
      </c>
      <c r="W830" s="18" t="str">
        <f t="shared" si="7"/>
        <v/>
      </c>
      <c r="X830" s="18" t="str">
        <f t="shared" si="8"/>
        <v/>
      </c>
      <c r="Y830" s="18" t="str">
        <f t="shared" si="9"/>
        <v/>
      </c>
      <c r="Z830" s="18" t="str">
        <f>IFERROR(__xludf.DUMMYFUNCTION("if($F830="""","""",count(filter($S$2:$S888,$S$2:$S888=$S830,$T$2:$T888=$T830,$V$2:$V888=$V830,$W$2:$W888=$W830)))"),"")</f>
        <v/>
      </c>
      <c r="AA830" s="18" t="str">
        <f>IFERROR(__xludf.DUMMYFUNCTION("if($F830="""","""",1+Z830-count(filter($S830:$S888,$S830:$S888=$S830,$T830:$T888=$T830,$V830:$V888=$V830,$W830:$W888=$W830)))"),"")</f>
        <v/>
      </c>
      <c r="AB830" s="18" t="str">
        <f>IFERROR(__xludf.DUMMYFUNCTION("if($F830="""","""",count(filter($S$2:$S888,$S$2:$S888=$S830,$T$2:$T888=$T830,$V$2:$V888=$V830,$W$2:$W888=$W830,$Q$2:$Q888=$Q830)))"),"")</f>
        <v/>
      </c>
      <c r="AC830" s="18" t="str">
        <f>IFERROR(__xludf.DUMMYFUNCTION("if($F830="""","""",1+AB830-count(filter($S830:$S888,$S830:$S888=$S830,$T830:$T888=$T830,$V830:$V888=$V830,$W830:$W888=$W830,$Q830:$Q888=$Q830)))"),"")</f>
        <v/>
      </c>
      <c r="AD830" s="18" t="str">
        <f>IFERROR(__xludf.DUMMYFUNCTION("if($F830="""","""",count(filter($S$2:$S888,$S$2:$S888=$S830,$T$2:$T888=$T830,$V$2:$V888=$V830,$W$2:$W888=$W830,$R$2:$R888=$R830)))"),"")</f>
        <v/>
      </c>
      <c r="AE830" s="18" t="str">
        <f>IFERROR(__xludf.DUMMYFUNCTION("if($F830="""","""",1+AD830-count(filter($S830:$S888,$S830:$S888=$S830,$T830:$T888=$T830,$V830:$V888=$V830,$W830:$W888=$W830,$R830:$R888=$R830)))"),"")</f>
        <v/>
      </c>
      <c r="AF830" s="18" t="str">
        <f t="shared" si="10"/>
        <v/>
      </c>
      <c r="AG830" s="18"/>
      <c r="AH830" s="18" t="str">
        <f t="shared" si="12"/>
        <v/>
      </c>
    </row>
    <row r="831">
      <c r="A831" s="29"/>
      <c r="B831" s="29"/>
      <c r="C831" s="29"/>
      <c r="D831" s="37"/>
      <c r="E831" s="29"/>
      <c r="F831" s="32"/>
      <c r="G831" s="32"/>
      <c r="H831" s="38"/>
      <c r="I831" s="32"/>
      <c r="J831" s="38"/>
      <c r="K831" s="32"/>
      <c r="L831" s="31"/>
      <c r="M831" s="38"/>
      <c r="N831" s="31"/>
      <c r="O831" s="18" t="str">
        <f t="shared" si="2"/>
        <v/>
      </c>
      <c r="P831" s="18" t="str">
        <f t="shared" si="3"/>
        <v/>
      </c>
      <c r="Q831" s="18" t="str">
        <f t="array" ref="Q831">if($F831="","",if($F831&lt;&gt;$F830,VLOOKUP($F831,{Index_Team!$A$2:$A$33,Index_Team!$D$2:$D$33},2,FALSE),Q830))</f>
        <v/>
      </c>
      <c r="R831" s="18" t="str">
        <f t="array" ref="R831">if($F831="","",if($F831&lt;&gt;$F830,VLOOKUP($F831,{Index_Team!$A$2:$A$33,Index_Team!$E$2:$E$33},2,FALSE),R830))</f>
        <v/>
      </c>
      <c r="S831" s="18" t="str">
        <f t="shared" ref="S831:T831" si="840">if($F831="","",if($F831&lt;&gt;$F830,0,V830))</f>
        <v/>
      </c>
      <c r="T831" s="18" t="str">
        <f t="shared" si="840"/>
        <v/>
      </c>
      <c r="U831" s="18" t="str">
        <f t="shared" si="5"/>
        <v/>
      </c>
      <c r="V831" s="18" t="str">
        <f t="shared" si="6"/>
        <v/>
      </c>
      <c r="W831" s="18" t="str">
        <f t="shared" si="7"/>
        <v/>
      </c>
      <c r="X831" s="18" t="str">
        <f t="shared" si="8"/>
        <v/>
      </c>
      <c r="Y831" s="18" t="str">
        <f t="shared" si="9"/>
        <v/>
      </c>
      <c r="Z831" s="18" t="str">
        <f>IFERROR(__xludf.DUMMYFUNCTION("if($F831="""","""",count(filter($S$2:$S888,$S$2:$S888=$S831,$T$2:$T888=$T831,$V$2:$V888=$V831,$W$2:$W888=$W831)))"),"")</f>
        <v/>
      </c>
      <c r="AA831" s="18" t="str">
        <f>IFERROR(__xludf.DUMMYFUNCTION("if($F831="""","""",1+Z831-count(filter($S831:$S888,$S831:$S888=$S831,$T831:$T888=$T831,$V831:$V888=$V831,$W831:$W888=$W831)))"),"")</f>
        <v/>
      </c>
      <c r="AB831" s="18" t="str">
        <f>IFERROR(__xludf.DUMMYFUNCTION("if($F831="""","""",count(filter($S$2:$S888,$S$2:$S888=$S831,$T$2:$T888=$T831,$V$2:$V888=$V831,$W$2:$W888=$W831,$Q$2:$Q888=$Q831)))"),"")</f>
        <v/>
      </c>
      <c r="AC831" s="18" t="str">
        <f>IFERROR(__xludf.DUMMYFUNCTION("if($F831="""","""",1+AB831-count(filter($S831:$S888,$S831:$S888=$S831,$T831:$T888=$T831,$V831:$V888=$V831,$W831:$W888=$W831,$Q831:$Q888=$Q831)))"),"")</f>
        <v/>
      </c>
      <c r="AD831" s="18" t="str">
        <f>IFERROR(__xludf.DUMMYFUNCTION("if($F831="""","""",count(filter($S$2:$S888,$S$2:$S888=$S831,$T$2:$T888=$T831,$V$2:$V888=$V831,$W$2:$W888=$W831,$R$2:$R888=$R831)))"),"")</f>
        <v/>
      </c>
      <c r="AE831" s="18" t="str">
        <f>IFERROR(__xludf.DUMMYFUNCTION("if($F831="""","""",1+AD831-count(filter($S831:$S888,$S831:$S888=$S831,$T831:$T888=$T831,$V831:$V888=$V831,$W831:$W888=$W831,$R831:$R888=$R831)))"),"")</f>
        <v/>
      </c>
      <c r="AF831" s="18" t="str">
        <f t="shared" si="10"/>
        <v/>
      </c>
      <c r="AG831" s="18"/>
      <c r="AH831" s="18" t="str">
        <f t="shared" si="12"/>
        <v/>
      </c>
    </row>
    <row r="832">
      <c r="A832" s="29"/>
      <c r="B832" s="29"/>
      <c r="C832" s="29"/>
      <c r="D832" s="37"/>
      <c r="E832" s="29"/>
      <c r="F832" s="32"/>
      <c r="G832" s="32"/>
      <c r="H832" s="38"/>
      <c r="I832" s="32"/>
      <c r="J832" s="38"/>
      <c r="K832" s="32"/>
      <c r="L832" s="31"/>
      <c r="M832" s="38"/>
      <c r="N832" s="31"/>
      <c r="O832" s="18" t="str">
        <f t="shared" si="2"/>
        <v/>
      </c>
      <c r="P832" s="18" t="str">
        <f t="shared" si="3"/>
        <v/>
      </c>
      <c r="Q832" s="18" t="str">
        <f t="array" ref="Q832">if($F832="","",if($F832&lt;&gt;$F831,VLOOKUP($F832,{Index_Team!$A$2:$A$33,Index_Team!$D$2:$D$33},2,FALSE),Q831))</f>
        <v/>
      </c>
      <c r="R832" s="18" t="str">
        <f t="array" ref="R832">if($F832="","",if($F832&lt;&gt;$F831,VLOOKUP($F832,{Index_Team!$A$2:$A$33,Index_Team!$E$2:$E$33},2,FALSE),R831))</f>
        <v/>
      </c>
      <c r="S832" s="18" t="str">
        <f t="shared" ref="S832:T832" si="841">if($F832="","",if($F832&lt;&gt;$F831,0,V831))</f>
        <v/>
      </c>
      <c r="T832" s="18" t="str">
        <f t="shared" si="841"/>
        <v/>
      </c>
      <c r="U832" s="18" t="str">
        <f t="shared" si="5"/>
        <v/>
      </c>
      <c r="V832" s="18" t="str">
        <f t="shared" si="6"/>
        <v/>
      </c>
      <c r="W832" s="18" t="str">
        <f t="shared" si="7"/>
        <v/>
      </c>
      <c r="X832" s="18" t="str">
        <f t="shared" si="8"/>
        <v/>
      </c>
      <c r="Y832" s="18" t="str">
        <f t="shared" si="9"/>
        <v/>
      </c>
      <c r="Z832" s="18" t="str">
        <f>IFERROR(__xludf.DUMMYFUNCTION("if($F832="""","""",count(filter($S$2:$S888,$S$2:$S888=$S832,$T$2:$T888=$T832,$V$2:$V888=$V832,$W$2:$W888=$W832)))"),"")</f>
        <v/>
      </c>
      <c r="AA832" s="18" t="str">
        <f>IFERROR(__xludf.DUMMYFUNCTION("if($F832="""","""",1+Z832-count(filter($S832:$S888,$S832:$S888=$S832,$T832:$T888=$T832,$V832:$V888=$V832,$W832:$W888=$W832)))"),"")</f>
        <v/>
      </c>
      <c r="AB832" s="18" t="str">
        <f>IFERROR(__xludf.DUMMYFUNCTION("if($F832="""","""",count(filter($S$2:$S888,$S$2:$S888=$S832,$T$2:$T888=$T832,$V$2:$V888=$V832,$W$2:$W888=$W832,$Q$2:$Q888=$Q832)))"),"")</f>
        <v/>
      </c>
      <c r="AC832" s="18" t="str">
        <f>IFERROR(__xludf.DUMMYFUNCTION("if($F832="""","""",1+AB832-count(filter($S832:$S888,$S832:$S888=$S832,$T832:$T888=$T832,$V832:$V888=$V832,$W832:$W888=$W832,$Q832:$Q888=$Q832)))"),"")</f>
        <v/>
      </c>
      <c r="AD832" s="18" t="str">
        <f>IFERROR(__xludf.DUMMYFUNCTION("if($F832="""","""",count(filter($S$2:$S888,$S$2:$S888=$S832,$T$2:$T888=$T832,$V$2:$V888=$V832,$W$2:$W888=$W832,$R$2:$R888=$R832)))"),"")</f>
        <v/>
      </c>
      <c r="AE832" s="18" t="str">
        <f>IFERROR(__xludf.DUMMYFUNCTION("if($F832="""","""",1+AD832-count(filter($S832:$S888,$S832:$S888=$S832,$T832:$T888=$T832,$V832:$V888=$V832,$W832:$W888=$W832,$R832:$R888=$R832)))"),"")</f>
        <v/>
      </c>
      <c r="AF832" s="18" t="str">
        <f t="shared" si="10"/>
        <v/>
      </c>
      <c r="AG832" s="18"/>
      <c r="AH832" s="18" t="str">
        <f t="shared" si="12"/>
        <v/>
      </c>
    </row>
    <row r="833">
      <c r="A833" s="29"/>
      <c r="B833" s="29"/>
      <c r="C833" s="29"/>
      <c r="D833" s="37"/>
      <c r="E833" s="29"/>
      <c r="F833" s="32"/>
      <c r="G833" s="32"/>
      <c r="H833" s="38"/>
      <c r="I833" s="32"/>
      <c r="J833" s="38"/>
      <c r="K833" s="32"/>
      <c r="L833" s="31"/>
      <c r="M833" s="38"/>
      <c r="N833" s="31"/>
      <c r="O833" s="18" t="str">
        <f t="shared" si="2"/>
        <v/>
      </c>
      <c r="P833" s="18" t="str">
        <f t="shared" si="3"/>
        <v/>
      </c>
      <c r="Q833" s="18" t="str">
        <f t="array" ref="Q833">if($F833="","",if($F833&lt;&gt;$F832,VLOOKUP($F833,{Index_Team!$A$2:$A$33,Index_Team!$D$2:$D$33},2,FALSE),Q832))</f>
        <v/>
      </c>
      <c r="R833" s="18" t="str">
        <f t="array" ref="R833">if($F833="","",if($F833&lt;&gt;$F832,VLOOKUP($F833,{Index_Team!$A$2:$A$33,Index_Team!$E$2:$E$33},2,FALSE),R832))</f>
        <v/>
      </c>
      <c r="S833" s="18" t="str">
        <f t="shared" ref="S833:T833" si="842">if($F833="","",if($F833&lt;&gt;$F832,0,V832))</f>
        <v/>
      </c>
      <c r="T833" s="18" t="str">
        <f t="shared" si="842"/>
        <v/>
      </c>
      <c r="U833" s="18" t="str">
        <f t="shared" si="5"/>
        <v/>
      </c>
      <c r="V833" s="18" t="str">
        <f t="shared" si="6"/>
        <v/>
      </c>
      <c r="W833" s="18" t="str">
        <f t="shared" si="7"/>
        <v/>
      </c>
      <c r="X833" s="18" t="str">
        <f t="shared" si="8"/>
        <v/>
      </c>
      <c r="Y833" s="18" t="str">
        <f t="shared" si="9"/>
        <v/>
      </c>
      <c r="Z833" s="18" t="str">
        <f>IFERROR(__xludf.DUMMYFUNCTION("if($F833="""","""",count(filter($S$2:$S888,$S$2:$S888=$S833,$T$2:$T888=$T833,$V$2:$V888=$V833,$W$2:$W888=$W833)))"),"")</f>
        <v/>
      </c>
      <c r="AA833" s="18" t="str">
        <f>IFERROR(__xludf.DUMMYFUNCTION("if($F833="""","""",1+Z833-count(filter($S833:$S888,$S833:$S888=$S833,$T833:$T888=$T833,$V833:$V888=$V833,$W833:$W888=$W833)))"),"")</f>
        <v/>
      </c>
      <c r="AB833" s="18" t="str">
        <f>IFERROR(__xludf.DUMMYFUNCTION("if($F833="""","""",count(filter($S$2:$S888,$S$2:$S888=$S833,$T$2:$T888=$T833,$V$2:$V888=$V833,$W$2:$W888=$W833,$Q$2:$Q888=$Q833)))"),"")</f>
        <v/>
      </c>
      <c r="AC833" s="18" t="str">
        <f>IFERROR(__xludf.DUMMYFUNCTION("if($F833="""","""",1+AB833-count(filter($S833:$S888,$S833:$S888=$S833,$T833:$T888=$T833,$V833:$V888=$V833,$W833:$W888=$W833,$Q833:$Q888=$Q833)))"),"")</f>
        <v/>
      </c>
      <c r="AD833" s="18" t="str">
        <f>IFERROR(__xludf.DUMMYFUNCTION("if($F833="""","""",count(filter($S$2:$S888,$S$2:$S888=$S833,$T$2:$T888=$T833,$V$2:$V888=$V833,$W$2:$W888=$W833,$R$2:$R888=$R833)))"),"")</f>
        <v/>
      </c>
      <c r="AE833" s="18" t="str">
        <f>IFERROR(__xludf.DUMMYFUNCTION("if($F833="""","""",1+AD833-count(filter($S833:$S888,$S833:$S888=$S833,$T833:$T888=$T833,$V833:$V888=$V833,$W833:$W888=$W833,$R833:$R888=$R833)))"),"")</f>
        <v/>
      </c>
      <c r="AF833" s="18" t="str">
        <f t="shared" si="10"/>
        <v/>
      </c>
      <c r="AG833" s="18"/>
      <c r="AH833" s="18" t="str">
        <f t="shared" si="12"/>
        <v/>
      </c>
    </row>
    <row r="834">
      <c r="A834" s="29"/>
      <c r="B834" s="29"/>
      <c r="C834" s="29"/>
      <c r="D834" s="37"/>
      <c r="E834" s="29"/>
      <c r="F834" s="32"/>
      <c r="G834" s="32"/>
      <c r="H834" s="38"/>
      <c r="I834" s="32"/>
      <c r="J834" s="38"/>
      <c r="K834" s="32"/>
      <c r="L834" s="31"/>
      <c r="M834" s="38"/>
      <c r="N834" s="31"/>
      <c r="O834" s="18" t="str">
        <f t="shared" si="2"/>
        <v/>
      </c>
      <c r="P834" s="18" t="str">
        <f t="shared" si="3"/>
        <v/>
      </c>
      <c r="Q834" s="18" t="str">
        <f t="array" ref="Q834">if($F834="","",if($F834&lt;&gt;$F833,VLOOKUP($F834,{Index_Team!$A$2:$A$33,Index_Team!$D$2:$D$33},2,FALSE),Q833))</f>
        <v/>
      </c>
      <c r="R834" s="18" t="str">
        <f t="array" ref="R834">if($F834="","",if($F834&lt;&gt;$F833,VLOOKUP($F834,{Index_Team!$A$2:$A$33,Index_Team!$E$2:$E$33},2,FALSE),R833))</f>
        <v/>
      </c>
      <c r="S834" s="18" t="str">
        <f t="shared" ref="S834:T834" si="843">if($F834="","",if($F834&lt;&gt;$F833,0,V833))</f>
        <v/>
      </c>
      <c r="T834" s="18" t="str">
        <f t="shared" si="843"/>
        <v/>
      </c>
      <c r="U834" s="18" t="str">
        <f t="shared" si="5"/>
        <v/>
      </c>
      <c r="V834" s="18" t="str">
        <f t="shared" si="6"/>
        <v/>
      </c>
      <c r="W834" s="18" t="str">
        <f t="shared" si="7"/>
        <v/>
      </c>
      <c r="X834" s="18" t="str">
        <f t="shared" si="8"/>
        <v/>
      </c>
      <c r="Y834" s="18" t="str">
        <f t="shared" si="9"/>
        <v/>
      </c>
      <c r="Z834" s="18" t="str">
        <f>IFERROR(__xludf.DUMMYFUNCTION("if($F834="""","""",count(filter($S$2:$S888,$S$2:$S888=$S834,$T$2:$T888=$T834,$V$2:$V888=$V834,$W$2:$W888=$W834)))"),"")</f>
        <v/>
      </c>
      <c r="AA834" s="18" t="str">
        <f>IFERROR(__xludf.DUMMYFUNCTION("if($F834="""","""",1+Z834-count(filter($S834:$S888,$S834:$S888=$S834,$T834:$T888=$T834,$V834:$V888=$V834,$W834:$W888=$W834)))"),"")</f>
        <v/>
      </c>
      <c r="AB834" s="18" t="str">
        <f>IFERROR(__xludf.DUMMYFUNCTION("if($F834="""","""",count(filter($S$2:$S888,$S$2:$S888=$S834,$T$2:$T888=$T834,$V$2:$V888=$V834,$W$2:$W888=$W834,$Q$2:$Q888=$Q834)))"),"")</f>
        <v/>
      </c>
      <c r="AC834" s="18" t="str">
        <f>IFERROR(__xludf.DUMMYFUNCTION("if($F834="""","""",1+AB834-count(filter($S834:$S888,$S834:$S888=$S834,$T834:$T888=$T834,$V834:$V888=$V834,$W834:$W888=$W834,$Q834:$Q888=$Q834)))"),"")</f>
        <v/>
      </c>
      <c r="AD834" s="18" t="str">
        <f>IFERROR(__xludf.DUMMYFUNCTION("if($F834="""","""",count(filter($S$2:$S888,$S$2:$S888=$S834,$T$2:$T888=$T834,$V$2:$V888=$V834,$W$2:$W888=$W834,$R$2:$R888=$R834)))"),"")</f>
        <v/>
      </c>
      <c r="AE834" s="18" t="str">
        <f>IFERROR(__xludf.DUMMYFUNCTION("if($F834="""","""",1+AD834-count(filter($S834:$S888,$S834:$S888=$S834,$T834:$T888=$T834,$V834:$V888=$V834,$W834:$W888=$W834,$R834:$R888=$R834)))"),"")</f>
        <v/>
      </c>
      <c r="AF834" s="18" t="str">
        <f t="shared" si="10"/>
        <v/>
      </c>
      <c r="AG834" s="18"/>
      <c r="AH834" s="18" t="str">
        <f t="shared" si="12"/>
        <v/>
      </c>
    </row>
    <row r="835">
      <c r="A835" s="29"/>
      <c r="B835" s="29"/>
      <c r="C835" s="29"/>
      <c r="D835" s="37"/>
      <c r="E835" s="29"/>
      <c r="F835" s="32"/>
      <c r="G835" s="32"/>
      <c r="H835" s="38"/>
      <c r="I835" s="32"/>
      <c r="J835" s="38"/>
      <c r="K835" s="32"/>
      <c r="L835" s="31"/>
      <c r="M835" s="38"/>
      <c r="N835" s="31"/>
      <c r="O835" s="18" t="str">
        <f t="shared" si="2"/>
        <v/>
      </c>
      <c r="P835" s="18" t="str">
        <f t="shared" si="3"/>
        <v/>
      </c>
      <c r="Q835" s="18" t="str">
        <f t="array" ref="Q835">if($F835="","",if($F835&lt;&gt;$F834,VLOOKUP($F835,{Index_Team!$A$2:$A$33,Index_Team!$D$2:$D$33},2,FALSE),Q834))</f>
        <v/>
      </c>
      <c r="R835" s="18" t="str">
        <f t="array" ref="R835">if($F835="","",if($F835&lt;&gt;$F834,VLOOKUP($F835,{Index_Team!$A$2:$A$33,Index_Team!$E$2:$E$33},2,FALSE),R834))</f>
        <v/>
      </c>
      <c r="S835" s="18" t="str">
        <f t="shared" ref="S835:T835" si="844">if($F835="","",if($F835&lt;&gt;$F834,0,V834))</f>
        <v/>
      </c>
      <c r="T835" s="18" t="str">
        <f t="shared" si="844"/>
        <v/>
      </c>
      <c r="U835" s="18" t="str">
        <f t="shared" si="5"/>
        <v/>
      </c>
      <c r="V835" s="18" t="str">
        <f t="shared" si="6"/>
        <v/>
      </c>
      <c r="W835" s="18" t="str">
        <f t="shared" si="7"/>
        <v/>
      </c>
      <c r="X835" s="18" t="str">
        <f t="shared" si="8"/>
        <v/>
      </c>
      <c r="Y835" s="18" t="str">
        <f t="shared" si="9"/>
        <v/>
      </c>
      <c r="Z835" s="18" t="str">
        <f>IFERROR(__xludf.DUMMYFUNCTION("if($F835="""","""",count(filter($S$2:$S888,$S$2:$S888=$S835,$T$2:$T888=$T835,$V$2:$V888=$V835,$W$2:$W888=$W835)))"),"")</f>
        <v/>
      </c>
      <c r="AA835" s="18" t="str">
        <f>IFERROR(__xludf.DUMMYFUNCTION("if($F835="""","""",1+Z835-count(filter($S835:$S888,$S835:$S888=$S835,$T835:$T888=$T835,$V835:$V888=$V835,$W835:$W888=$W835)))"),"")</f>
        <v/>
      </c>
      <c r="AB835" s="18" t="str">
        <f>IFERROR(__xludf.DUMMYFUNCTION("if($F835="""","""",count(filter($S$2:$S888,$S$2:$S888=$S835,$T$2:$T888=$T835,$V$2:$V888=$V835,$W$2:$W888=$W835,$Q$2:$Q888=$Q835)))"),"")</f>
        <v/>
      </c>
      <c r="AC835" s="18" t="str">
        <f>IFERROR(__xludf.DUMMYFUNCTION("if($F835="""","""",1+AB835-count(filter($S835:$S888,$S835:$S888=$S835,$T835:$T888=$T835,$V835:$V888=$V835,$W835:$W888=$W835,$Q835:$Q888=$Q835)))"),"")</f>
        <v/>
      </c>
      <c r="AD835" s="18" t="str">
        <f>IFERROR(__xludf.DUMMYFUNCTION("if($F835="""","""",count(filter($S$2:$S888,$S$2:$S888=$S835,$T$2:$T888=$T835,$V$2:$V888=$V835,$W$2:$W888=$W835,$R$2:$R888=$R835)))"),"")</f>
        <v/>
      </c>
      <c r="AE835" s="18" t="str">
        <f>IFERROR(__xludf.DUMMYFUNCTION("if($F835="""","""",1+AD835-count(filter($S835:$S888,$S835:$S888=$S835,$T835:$T888=$T835,$V835:$V888=$V835,$W835:$W888=$W835,$R835:$R888=$R835)))"),"")</f>
        <v/>
      </c>
      <c r="AF835" s="18" t="str">
        <f t="shared" si="10"/>
        <v/>
      </c>
      <c r="AG835" s="18"/>
      <c r="AH835" s="18" t="str">
        <f t="shared" si="12"/>
        <v/>
      </c>
    </row>
    <row r="836">
      <c r="A836" s="29"/>
      <c r="B836" s="29"/>
      <c r="C836" s="29"/>
      <c r="D836" s="37"/>
      <c r="E836" s="29"/>
      <c r="F836" s="32"/>
      <c r="G836" s="32"/>
      <c r="H836" s="38"/>
      <c r="I836" s="32"/>
      <c r="J836" s="38"/>
      <c r="K836" s="32"/>
      <c r="L836" s="31"/>
      <c r="M836" s="38"/>
      <c r="N836" s="31"/>
      <c r="O836" s="18" t="str">
        <f t="shared" si="2"/>
        <v/>
      </c>
      <c r="P836" s="18" t="str">
        <f t="shared" si="3"/>
        <v/>
      </c>
      <c r="Q836" s="18" t="str">
        <f t="array" ref="Q836">if($F836="","",if($F836&lt;&gt;$F835,VLOOKUP($F836,{Index_Team!$A$2:$A$33,Index_Team!$D$2:$D$33},2,FALSE),Q835))</f>
        <v/>
      </c>
      <c r="R836" s="18" t="str">
        <f t="array" ref="R836">if($F836="","",if($F836&lt;&gt;$F835,VLOOKUP($F836,{Index_Team!$A$2:$A$33,Index_Team!$E$2:$E$33},2,FALSE),R835))</f>
        <v/>
      </c>
      <c r="S836" s="18" t="str">
        <f t="shared" ref="S836:T836" si="845">if($F836="","",if($F836&lt;&gt;$F835,0,V835))</f>
        <v/>
      </c>
      <c r="T836" s="18" t="str">
        <f t="shared" si="845"/>
        <v/>
      </c>
      <c r="U836" s="18" t="str">
        <f t="shared" si="5"/>
        <v/>
      </c>
      <c r="V836" s="18" t="str">
        <f t="shared" si="6"/>
        <v/>
      </c>
      <c r="W836" s="18" t="str">
        <f t="shared" si="7"/>
        <v/>
      </c>
      <c r="X836" s="18" t="str">
        <f t="shared" si="8"/>
        <v/>
      </c>
      <c r="Y836" s="18" t="str">
        <f t="shared" si="9"/>
        <v/>
      </c>
      <c r="Z836" s="18" t="str">
        <f>IFERROR(__xludf.DUMMYFUNCTION("if($F836="""","""",count(filter($S$2:$S888,$S$2:$S888=$S836,$T$2:$T888=$T836,$V$2:$V888=$V836,$W$2:$W888=$W836)))"),"")</f>
        <v/>
      </c>
      <c r="AA836" s="18" t="str">
        <f>IFERROR(__xludf.DUMMYFUNCTION("if($F836="""","""",1+Z836-count(filter($S836:$S888,$S836:$S888=$S836,$T836:$T888=$T836,$V836:$V888=$V836,$W836:$W888=$W836)))"),"")</f>
        <v/>
      </c>
      <c r="AB836" s="18" t="str">
        <f>IFERROR(__xludf.DUMMYFUNCTION("if($F836="""","""",count(filter($S$2:$S888,$S$2:$S888=$S836,$T$2:$T888=$T836,$V$2:$V888=$V836,$W$2:$W888=$W836,$Q$2:$Q888=$Q836)))"),"")</f>
        <v/>
      </c>
      <c r="AC836" s="18" t="str">
        <f>IFERROR(__xludf.DUMMYFUNCTION("if($F836="""","""",1+AB836-count(filter($S836:$S888,$S836:$S888=$S836,$T836:$T888=$T836,$V836:$V888=$V836,$W836:$W888=$W836,$Q836:$Q888=$Q836)))"),"")</f>
        <v/>
      </c>
      <c r="AD836" s="18" t="str">
        <f>IFERROR(__xludf.DUMMYFUNCTION("if($F836="""","""",count(filter($S$2:$S888,$S$2:$S888=$S836,$T$2:$T888=$T836,$V$2:$V888=$V836,$W$2:$W888=$W836,$R$2:$R888=$R836)))"),"")</f>
        <v/>
      </c>
      <c r="AE836" s="18" t="str">
        <f>IFERROR(__xludf.DUMMYFUNCTION("if($F836="""","""",1+AD836-count(filter($S836:$S888,$S836:$S888=$S836,$T836:$T888=$T836,$V836:$V888=$V836,$W836:$W888=$W836,$R836:$R888=$R836)))"),"")</f>
        <v/>
      </c>
      <c r="AF836" s="18" t="str">
        <f t="shared" si="10"/>
        <v/>
      </c>
      <c r="AG836" s="18"/>
      <c r="AH836" s="18" t="str">
        <f t="shared" si="12"/>
        <v/>
      </c>
    </row>
    <row r="837">
      <c r="A837" s="29"/>
      <c r="B837" s="29"/>
      <c r="C837" s="29"/>
      <c r="D837" s="37"/>
      <c r="E837" s="29"/>
      <c r="F837" s="32"/>
      <c r="G837" s="32"/>
      <c r="H837" s="38"/>
      <c r="I837" s="32"/>
      <c r="J837" s="38"/>
      <c r="K837" s="32"/>
      <c r="L837" s="31"/>
      <c r="M837" s="38"/>
      <c r="N837" s="31"/>
      <c r="O837" s="18" t="str">
        <f t="shared" si="2"/>
        <v/>
      </c>
      <c r="P837" s="18" t="str">
        <f t="shared" si="3"/>
        <v/>
      </c>
      <c r="Q837" s="18" t="str">
        <f t="array" ref="Q837">if($F837="","",if($F837&lt;&gt;$F836,VLOOKUP($F837,{Index_Team!$A$2:$A$33,Index_Team!$D$2:$D$33},2,FALSE),Q836))</f>
        <v/>
      </c>
      <c r="R837" s="18" t="str">
        <f t="array" ref="R837">if($F837="","",if($F837&lt;&gt;$F836,VLOOKUP($F837,{Index_Team!$A$2:$A$33,Index_Team!$E$2:$E$33},2,FALSE),R836))</f>
        <v/>
      </c>
      <c r="S837" s="18" t="str">
        <f t="shared" ref="S837:T837" si="846">if($F837="","",if($F837&lt;&gt;$F836,0,V836))</f>
        <v/>
      </c>
      <c r="T837" s="18" t="str">
        <f t="shared" si="846"/>
        <v/>
      </c>
      <c r="U837" s="18" t="str">
        <f t="shared" si="5"/>
        <v/>
      </c>
      <c r="V837" s="18" t="str">
        <f t="shared" si="6"/>
        <v/>
      </c>
      <c r="W837" s="18" t="str">
        <f t="shared" si="7"/>
        <v/>
      </c>
      <c r="X837" s="18" t="str">
        <f t="shared" si="8"/>
        <v/>
      </c>
      <c r="Y837" s="18" t="str">
        <f t="shared" si="9"/>
        <v/>
      </c>
      <c r="Z837" s="18" t="str">
        <f>IFERROR(__xludf.DUMMYFUNCTION("if($F837="""","""",count(filter($S$2:$S888,$S$2:$S888=$S837,$T$2:$T888=$T837,$V$2:$V888=$V837,$W$2:$W888=$W837)))"),"")</f>
        <v/>
      </c>
      <c r="AA837" s="18" t="str">
        <f>IFERROR(__xludf.DUMMYFUNCTION("if($F837="""","""",1+Z837-count(filter($S837:$S888,$S837:$S888=$S837,$T837:$T888=$T837,$V837:$V888=$V837,$W837:$W888=$W837)))"),"")</f>
        <v/>
      </c>
      <c r="AB837" s="18" t="str">
        <f>IFERROR(__xludf.DUMMYFUNCTION("if($F837="""","""",count(filter($S$2:$S888,$S$2:$S888=$S837,$T$2:$T888=$T837,$V$2:$V888=$V837,$W$2:$W888=$W837,$Q$2:$Q888=$Q837)))"),"")</f>
        <v/>
      </c>
      <c r="AC837" s="18" t="str">
        <f>IFERROR(__xludf.DUMMYFUNCTION("if($F837="""","""",1+AB837-count(filter($S837:$S888,$S837:$S888=$S837,$T837:$T888=$T837,$V837:$V888=$V837,$W837:$W888=$W837,$Q837:$Q888=$Q837)))"),"")</f>
        <v/>
      </c>
      <c r="AD837" s="18" t="str">
        <f>IFERROR(__xludf.DUMMYFUNCTION("if($F837="""","""",count(filter($S$2:$S888,$S$2:$S888=$S837,$T$2:$T888=$T837,$V$2:$V888=$V837,$W$2:$W888=$W837,$R$2:$R888=$R837)))"),"")</f>
        <v/>
      </c>
      <c r="AE837" s="18" t="str">
        <f>IFERROR(__xludf.DUMMYFUNCTION("if($F837="""","""",1+AD837-count(filter($S837:$S888,$S837:$S888=$S837,$T837:$T888=$T837,$V837:$V888=$V837,$W837:$W888=$W837,$R837:$R888=$R837)))"),"")</f>
        <v/>
      </c>
      <c r="AF837" s="18" t="str">
        <f t="shared" si="10"/>
        <v/>
      </c>
      <c r="AG837" s="18"/>
      <c r="AH837" s="18" t="str">
        <f t="shared" si="12"/>
        <v/>
      </c>
    </row>
    <row r="838">
      <c r="A838" s="29"/>
      <c r="B838" s="29"/>
      <c r="C838" s="29"/>
      <c r="D838" s="37"/>
      <c r="E838" s="29"/>
      <c r="F838" s="32"/>
      <c r="G838" s="32"/>
      <c r="H838" s="38"/>
      <c r="I838" s="32"/>
      <c r="J838" s="38"/>
      <c r="K838" s="32"/>
      <c r="L838" s="31"/>
      <c r="M838" s="38"/>
      <c r="N838" s="31"/>
      <c r="O838" s="18" t="str">
        <f t="shared" si="2"/>
        <v/>
      </c>
      <c r="P838" s="18" t="str">
        <f t="shared" si="3"/>
        <v/>
      </c>
      <c r="Q838" s="18" t="str">
        <f t="array" ref="Q838">if($F838="","",if($F838&lt;&gt;$F837,VLOOKUP($F838,{Index_Team!$A$2:$A$33,Index_Team!$D$2:$D$33},2,FALSE),Q837))</f>
        <v/>
      </c>
      <c r="R838" s="18" t="str">
        <f t="array" ref="R838">if($F838="","",if($F838&lt;&gt;$F837,VLOOKUP($F838,{Index_Team!$A$2:$A$33,Index_Team!$E$2:$E$33},2,FALSE),R837))</f>
        <v/>
      </c>
      <c r="S838" s="18" t="str">
        <f t="shared" ref="S838:T838" si="847">if($F838="","",if($F838&lt;&gt;$F837,0,V837))</f>
        <v/>
      </c>
      <c r="T838" s="18" t="str">
        <f t="shared" si="847"/>
        <v/>
      </c>
      <c r="U838" s="18" t="str">
        <f t="shared" si="5"/>
        <v/>
      </c>
      <c r="V838" s="18" t="str">
        <f t="shared" si="6"/>
        <v/>
      </c>
      <c r="W838" s="18" t="str">
        <f t="shared" si="7"/>
        <v/>
      </c>
      <c r="X838" s="18" t="str">
        <f t="shared" si="8"/>
        <v/>
      </c>
      <c r="Y838" s="18" t="str">
        <f t="shared" si="9"/>
        <v/>
      </c>
      <c r="Z838" s="18" t="str">
        <f>IFERROR(__xludf.DUMMYFUNCTION("if($F838="""","""",count(filter($S$2:$S888,$S$2:$S888=$S838,$T$2:$T888=$T838,$V$2:$V888=$V838,$W$2:$W888=$W838)))"),"")</f>
        <v/>
      </c>
      <c r="AA838" s="18" t="str">
        <f>IFERROR(__xludf.DUMMYFUNCTION("if($F838="""","""",1+Z838-count(filter($S838:$S888,$S838:$S888=$S838,$T838:$T888=$T838,$V838:$V888=$V838,$W838:$W888=$W838)))"),"")</f>
        <v/>
      </c>
      <c r="AB838" s="18" t="str">
        <f>IFERROR(__xludf.DUMMYFUNCTION("if($F838="""","""",count(filter($S$2:$S888,$S$2:$S888=$S838,$T$2:$T888=$T838,$V$2:$V888=$V838,$W$2:$W888=$W838,$Q$2:$Q888=$Q838)))"),"")</f>
        <v/>
      </c>
      <c r="AC838" s="18" t="str">
        <f>IFERROR(__xludf.DUMMYFUNCTION("if($F838="""","""",1+AB838-count(filter($S838:$S888,$S838:$S888=$S838,$T838:$T888=$T838,$V838:$V888=$V838,$W838:$W888=$W838,$Q838:$Q888=$Q838)))"),"")</f>
        <v/>
      </c>
      <c r="AD838" s="18" t="str">
        <f>IFERROR(__xludf.DUMMYFUNCTION("if($F838="""","""",count(filter($S$2:$S888,$S$2:$S888=$S838,$T$2:$T888=$T838,$V$2:$V888=$V838,$W$2:$W888=$W838,$R$2:$R888=$R838)))"),"")</f>
        <v/>
      </c>
      <c r="AE838" s="18" t="str">
        <f>IFERROR(__xludf.DUMMYFUNCTION("if($F838="""","""",1+AD838-count(filter($S838:$S888,$S838:$S888=$S838,$T838:$T888=$T838,$V838:$V888=$V838,$W838:$W888=$W838,$R838:$R888=$R838)))"),"")</f>
        <v/>
      </c>
      <c r="AF838" s="18" t="str">
        <f t="shared" si="10"/>
        <v/>
      </c>
      <c r="AG838" s="18"/>
      <c r="AH838" s="18" t="str">
        <f t="shared" si="12"/>
        <v/>
      </c>
    </row>
    <row r="839">
      <c r="A839" s="29"/>
      <c r="B839" s="29"/>
      <c r="C839" s="29"/>
      <c r="D839" s="37"/>
      <c r="E839" s="29"/>
      <c r="F839" s="32"/>
      <c r="G839" s="32"/>
      <c r="H839" s="38"/>
      <c r="I839" s="32"/>
      <c r="J839" s="38"/>
      <c r="K839" s="32"/>
      <c r="L839" s="31"/>
      <c r="M839" s="38"/>
      <c r="N839" s="31"/>
      <c r="O839" s="18" t="str">
        <f t="shared" si="2"/>
        <v/>
      </c>
      <c r="P839" s="18" t="str">
        <f t="shared" si="3"/>
        <v/>
      </c>
      <c r="Q839" s="18" t="str">
        <f t="array" ref="Q839">if($F839="","",if($F839&lt;&gt;$F838,VLOOKUP($F839,{Index_Team!$A$2:$A$33,Index_Team!$D$2:$D$33},2,FALSE),Q838))</f>
        <v/>
      </c>
      <c r="R839" s="18" t="str">
        <f t="array" ref="R839">if($F839="","",if($F839&lt;&gt;$F838,VLOOKUP($F839,{Index_Team!$A$2:$A$33,Index_Team!$E$2:$E$33},2,FALSE),R838))</f>
        <v/>
      </c>
      <c r="S839" s="18" t="str">
        <f t="shared" ref="S839:T839" si="848">if($F839="","",if($F839&lt;&gt;$F838,0,V838))</f>
        <v/>
      </c>
      <c r="T839" s="18" t="str">
        <f t="shared" si="848"/>
        <v/>
      </c>
      <c r="U839" s="18" t="str">
        <f t="shared" si="5"/>
        <v/>
      </c>
      <c r="V839" s="18" t="str">
        <f t="shared" si="6"/>
        <v/>
      </c>
      <c r="W839" s="18" t="str">
        <f t="shared" si="7"/>
        <v/>
      </c>
      <c r="X839" s="18" t="str">
        <f t="shared" si="8"/>
        <v/>
      </c>
      <c r="Y839" s="18" t="str">
        <f t="shared" si="9"/>
        <v/>
      </c>
      <c r="Z839" s="18" t="str">
        <f>IFERROR(__xludf.DUMMYFUNCTION("if($F839="""","""",count(filter($S$2:$S888,$S$2:$S888=$S839,$T$2:$T888=$T839,$V$2:$V888=$V839,$W$2:$W888=$W839)))"),"")</f>
        <v/>
      </c>
      <c r="AA839" s="18" t="str">
        <f>IFERROR(__xludf.DUMMYFUNCTION("if($F839="""","""",1+Z839-count(filter($S839:$S888,$S839:$S888=$S839,$T839:$T888=$T839,$V839:$V888=$V839,$W839:$W888=$W839)))"),"")</f>
        <v/>
      </c>
      <c r="AB839" s="18" t="str">
        <f>IFERROR(__xludf.DUMMYFUNCTION("if($F839="""","""",count(filter($S$2:$S888,$S$2:$S888=$S839,$T$2:$T888=$T839,$V$2:$V888=$V839,$W$2:$W888=$W839,$Q$2:$Q888=$Q839)))"),"")</f>
        <v/>
      </c>
      <c r="AC839" s="18" t="str">
        <f>IFERROR(__xludf.DUMMYFUNCTION("if($F839="""","""",1+AB839-count(filter($S839:$S888,$S839:$S888=$S839,$T839:$T888=$T839,$V839:$V888=$V839,$W839:$W888=$W839,$Q839:$Q888=$Q839)))"),"")</f>
        <v/>
      </c>
      <c r="AD839" s="18" t="str">
        <f>IFERROR(__xludf.DUMMYFUNCTION("if($F839="""","""",count(filter($S$2:$S888,$S$2:$S888=$S839,$T$2:$T888=$T839,$V$2:$V888=$V839,$W$2:$W888=$W839,$R$2:$R888=$R839)))"),"")</f>
        <v/>
      </c>
      <c r="AE839" s="18" t="str">
        <f>IFERROR(__xludf.DUMMYFUNCTION("if($F839="""","""",1+AD839-count(filter($S839:$S888,$S839:$S888=$S839,$T839:$T888=$T839,$V839:$V888=$V839,$W839:$W888=$W839,$R839:$R888=$R839)))"),"")</f>
        <v/>
      </c>
      <c r="AF839" s="18" t="str">
        <f t="shared" si="10"/>
        <v/>
      </c>
      <c r="AG839" s="18"/>
      <c r="AH839" s="18" t="str">
        <f t="shared" si="12"/>
        <v/>
      </c>
    </row>
    <row r="840">
      <c r="A840" s="29"/>
      <c r="B840" s="29"/>
      <c r="C840" s="29"/>
      <c r="D840" s="37"/>
      <c r="E840" s="29"/>
      <c r="F840" s="32"/>
      <c r="G840" s="32"/>
      <c r="H840" s="38"/>
      <c r="I840" s="32"/>
      <c r="J840" s="38"/>
      <c r="K840" s="32"/>
      <c r="L840" s="31"/>
      <c r="M840" s="38"/>
      <c r="N840" s="31"/>
      <c r="O840" s="18" t="str">
        <f t="shared" si="2"/>
        <v/>
      </c>
      <c r="P840" s="18" t="str">
        <f t="shared" si="3"/>
        <v/>
      </c>
      <c r="Q840" s="18" t="str">
        <f t="array" ref="Q840">if($F840="","",if($F840&lt;&gt;$F839,VLOOKUP($F840,{Index_Team!$A$2:$A$33,Index_Team!$D$2:$D$33},2,FALSE),Q839))</f>
        <v/>
      </c>
      <c r="R840" s="18" t="str">
        <f t="array" ref="R840">if($F840="","",if($F840&lt;&gt;$F839,VLOOKUP($F840,{Index_Team!$A$2:$A$33,Index_Team!$E$2:$E$33},2,FALSE),R839))</f>
        <v/>
      </c>
      <c r="S840" s="18" t="str">
        <f t="shared" ref="S840:T840" si="849">if($F840="","",if($F840&lt;&gt;$F839,0,V839))</f>
        <v/>
      </c>
      <c r="T840" s="18" t="str">
        <f t="shared" si="849"/>
        <v/>
      </c>
      <c r="U840" s="18" t="str">
        <f t="shared" si="5"/>
        <v/>
      </c>
      <c r="V840" s="18" t="str">
        <f t="shared" si="6"/>
        <v/>
      </c>
      <c r="W840" s="18" t="str">
        <f t="shared" si="7"/>
        <v/>
      </c>
      <c r="X840" s="18" t="str">
        <f t="shared" si="8"/>
        <v/>
      </c>
      <c r="Y840" s="18" t="str">
        <f t="shared" si="9"/>
        <v/>
      </c>
      <c r="Z840" s="18" t="str">
        <f>IFERROR(__xludf.DUMMYFUNCTION("if($F840="""","""",count(filter($S$2:$S888,$S$2:$S888=$S840,$T$2:$T888=$T840,$V$2:$V888=$V840,$W$2:$W888=$W840)))"),"")</f>
        <v/>
      </c>
      <c r="AA840" s="18" t="str">
        <f>IFERROR(__xludf.DUMMYFUNCTION("if($F840="""","""",1+Z840-count(filter($S840:$S888,$S840:$S888=$S840,$T840:$T888=$T840,$V840:$V888=$V840,$W840:$W888=$W840)))"),"")</f>
        <v/>
      </c>
      <c r="AB840" s="18" t="str">
        <f>IFERROR(__xludf.DUMMYFUNCTION("if($F840="""","""",count(filter($S$2:$S888,$S$2:$S888=$S840,$T$2:$T888=$T840,$V$2:$V888=$V840,$W$2:$W888=$W840,$Q$2:$Q888=$Q840)))"),"")</f>
        <v/>
      </c>
      <c r="AC840" s="18" t="str">
        <f>IFERROR(__xludf.DUMMYFUNCTION("if($F840="""","""",1+AB840-count(filter($S840:$S888,$S840:$S888=$S840,$T840:$T888=$T840,$V840:$V888=$V840,$W840:$W888=$W840,$Q840:$Q888=$Q840)))"),"")</f>
        <v/>
      </c>
      <c r="AD840" s="18" t="str">
        <f>IFERROR(__xludf.DUMMYFUNCTION("if($F840="""","""",count(filter($S$2:$S888,$S$2:$S888=$S840,$T$2:$T888=$T840,$V$2:$V888=$V840,$W$2:$W888=$W840,$R$2:$R888=$R840)))"),"")</f>
        <v/>
      </c>
      <c r="AE840" s="18" t="str">
        <f>IFERROR(__xludf.DUMMYFUNCTION("if($F840="""","""",1+AD840-count(filter($S840:$S888,$S840:$S888=$S840,$T840:$T888=$T840,$V840:$V888=$V840,$W840:$W888=$W840,$R840:$R888=$R840)))"),"")</f>
        <v/>
      </c>
      <c r="AF840" s="18" t="str">
        <f t="shared" si="10"/>
        <v/>
      </c>
      <c r="AG840" s="18"/>
      <c r="AH840" s="18" t="str">
        <f t="shared" si="12"/>
        <v/>
      </c>
    </row>
    <row r="841">
      <c r="A841" s="29"/>
      <c r="B841" s="29"/>
      <c r="C841" s="29"/>
      <c r="D841" s="37"/>
      <c r="E841" s="29"/>
      <c r="F841" s="32"/>
      <c r="G841" s="32"/>
      <c r="H841" s="38"/>
      <c r="I841" s="32"/>
      <c r="J841" s="38"/>
      <c r="K841" s="32"/>
      <c r="L841" s="31"/>
      <c r="M841" s="38"/>
      <c r="N841" s="31"/>
      <c r="O841" s="18" t="str">
        <f t="shared" si="2"/>
        <v/>
      </c>
      <c r="P841" s="18" t="str">
        <f t="shared" si="3"/>
        <v/>
      </c>
      <c r="Q841" s="18" t="str">
        <f t="array" ref="Q841">if($F841="","",if($F841&lt;&gt;$F840,VLOOKUP($F841,{Index_Team!$A$2:$A$33,Index_Team!$D$2:$D$33},2,FALSE),Q840))</f>
        <v/>
      </c>
      <c r="R841" s="18" t="str">
        <f t="array" ref="R841">if($F841="","",if($F841&lt;&gt;$F840,VLOOKUP($F841,{Index_Team!$A$2:$A$33,Index_Team!$E$2:$E$33},2,FALSE),R840))</f>
        <v/>
      </c>
      <c r="S841" s="18" t="str">
        <f t="shared" ref="S841:T841" si="850">if($F841="","",if($F841&lt;&gt;$F840,0,V840))</f>
        <v/>
      </c>
      <c r="T841" s="18" t="str">
        <f t="shared" si="850"/>
        <v/>
      </c>
      <c r="U841" s="18" t="str">
        <f t="shared" si="5"/>
        <v/>
      </c>
      <c r="V841" s="18" t="str">
        <f t="shared" si="6"/>
        <v/>
      </c>
      <c r="W841" s="18" t="str">
        <f t="shared" si="7"/>
        <v/>
      </c>
      <c r="X841" s="18" t="str">
        <f t="shared" si="8"/>
        <v/>
      </c>
      <c r="Y841" s="18" t="str">
        <f t="shared" si="9"/>
        <v/>
      </c>
      <c r="Z841" s="18" t="str">
        <f>IFERROR(__xludf.DUMMYFUNCTION("if($F841="""","""",count(filter($S$2:$S888,$S$2:$S888=$S841,$T$2:$T888=$T841,$V$2:$V888=$V841,$W$2:$W888=$W841)))"),"")</f>
        <v/>
      </c>
      <c r="AA841" s="18" t="str">
        <f>IFERROR(__xludf.DUMMYFUNCTION("if($F841="""","""",1+Z841-count(filter($S841:$S888,$S841:$S888=$S841,$T841:$T888=$T841,$V841:$V888=$V841,$W841:$W888=$W841)))"),"")</f>
        <v/>
      </c>
      <c r="AB841" s="18" t="str">
        <f>IFERROR(__xludf.DUMMYFUNCTION("if($F841="""","""",count(filter($S$2:$S888,$S$2:$S888=$S841,$T$2:$T888=$T841,$V$2:$V888=$V841,$W$2:$W888=$W841,$Q$2:$Q888=$Q841)))"),"")</f>
        <v/>
      </c>
      <c r="AC841" s="18" t="str">
        <f>IFERROR(__xludf.DUMMYFUNCTION("if($F841="""","""",1+AB841-count(filter($S841:$S888,$S841:$S888=$S841,$T841:$T888=$T841,$V841:$V888=$V841,$W841:$W888=$W841,$Q841:$Q888=$Q841)))"),"")</f>
        <v/>
      </c>
      <c r="AD841" s="18" t="str">
        <f>IFERROR(__xludf.DUMMYFUNCTION("if($F841="""","""",count(filter($S$2:$S888,$S$2:$S888=$S841,$T$2:$T888=$T841,$V$2:$V888=$V841,$W$2:$W888=$W841,$R$2:$R888=$R841)))"),"")</f>
        <v/>
      </c>
      <c r="AE841" s="18" t="str">
        <f>IFERROR(__xludf.DUMMYFUNCTION("if($F841="""","""",1+AD841-count(filter($S841:$S888,$S841:$S888=$S841,$T841:$T888=$T841,$V841:$V888=$V841,$W841:$W888=$W841,$R841:$R888=$R841)))"),"")</f>
        <v/>
      </c>
      <c r="AF841" s="18" t="str">
        <f t="shared" si="10"/>
        <v/>
      </c>
      <c r="AG841" s="18"/>
      <c r="AH841" s="18" t="str">
        <f t="shared" si="12"/>
        <v/>
      </c>
    </row>
    <row r="842">
      <c r="A842" s="29"/>
      <c r="B842" s="29"/>
      <c r="C842" s="29"/>
      <c r="D842" s="37"/>
      <c r="E842" s="29"/>
      <c r="F842" s="32"/>
      <c r="G842" s="32"/>
      <c r="H842" s="38"/>
      <c r="I842" s="32"/>
      <c r="J842" s="38"/>
      <c r="K842" s="32"/>
      <c r="L842" s="31"/>
      <c r="M842" s="38"/>
      <c r="N842" s="31"/>
      <c r="O842" s="18" t="str">
        <f t="shared" si="2"/>
        <v/>
      </c>
      <c r="P842" s="18" t="str">
        <f t="shared" si="3"/>
        <v/>
      </c>
      <c r="Q842" s="18" t="str">
        <f t="array" ref="Q842">if($F842="","",if($F842&lt;&gt;$F841,VLOOKUP($F842,{Index_Team!$A$2:$A$33,Index_Team!$D$2:$D$33},2,FALSE),Q841))</f>
        <v/>
      </c>
      <c r="R842" s="18" t="str">
        <f t="array" ref="R842">if($F842="","",if($F842&lt;&gt;$F841,VLOOKUP($F842,{Index_Team!$A$2:$A$33,Index_Team!$E$2:$E$33},2,FALSE),R841))</f>
        <v/>
      </c>
      <c r="S842" s="18" t="str">
        <f t="shared" ref="S842:T842" si="851">if($F842="","",if($F842&lt;&gt;$F841,0,V841))</f>
        <v/>
      </c>
      <c r="T842" s="18" t="str">
        <f t="shared" si="851"/>
        <v/>
      </c>
      <c r="U842" s="18" t="str">
        <f t="shared" si="5"/>
        <v/>
      </c>
      <c r="V842" s="18" t="str">
        <f t="shared" si="6"/>
        <v/>
      </c>
      <c r="W842" s="18" t="str">
        <f t="shared" si="7"/>
        <v/>
      </c>
      <c r="X842" s="18" t="str">
        <f t="shared" si="8"/>
        <v/>
      </c>
      <c r="Y842" s="18" t="str">
        <f t="shared" si="9"/>
        <v/>
      </c>
      <c r="Z842" s="18" t="str">
        <f>IFERROR(__xludf.DUMMYFUNCTION("if($F842="""","""",count(filter($S$2:$S888,$S$2:$S888=$S842,$T$2:$T888=$T842,$V$2:$V888=$V842,$W$2:$W888=$W842)))"),"")</f>
        <v/>
      </c>
      <c r="AA842" s="18" t="str">
        <f>IFERROR(__xludf.DUMMYFUNCTION("if($F842="""","""",1+Z842-count(filter($S842:$S888,$S842:$S888=$S842,$T842:$T888=$T842,$V842:$V888=$V842,$W842:$W888=$W842)))"),"")</f>
        <v/>
      </c>
      <c r="AB842" s="18" t="str">
        <f>IFERROR(__xludf.DUMMYFUNCTION("if($F842="""","""",count(filter($S$2:$S888,$S$2:$S888=$S842,$T$2:$T888=$T842,$V$2:$V888=$V842,$W$2:$W888=$W842,$Q$2:$Q888=$Q842)))"),"")</f>
        <v/>
      </c>
      <c r="AC842" s="18" t="str">
        <f>IFERROR(__xludf.DUMMYFUNCTION("if($F842="""","""",1+AB842-count(filter($S842:$S888,$S842:$S888=$S842,$T842:$T888=$T842,$V842:$V888=$V842,$W842:$W888=$W842,$Q842:$Q888=$Q842)))"),"")</f>
        <v/>
      </c>
      <c r="AD842" s="18" t="str">
        <f>IFERROR(__xludf.DUMMYFUNCTION("if($F842="""","""",count(filter($S$2:$S888,$S$2:$S888=$S842,$T$2:$T888=$T842,$V$2:$V888=$V842,$W$2:$W888=$W842,$R$2:$R888=$R842)))"),"")</f>
        <v/>
      </c>
      <c r="AE842" s="18" t="str">
        <f>IFERROR(__xludf.DUMMYFUNCTION("if($F842="""","""",1+AD842-count(filter($S842:$S888,$S842:$S888=$S842,$T842:$T888=$T842,$V842:$V888=$V842,$W842:$W888=$W842,$R842:$R888=$R842)))"),"")</f>
        <v/>
      </c>
      <c r="AF842" s="18" t="str">
        <f t="shared" si="10"/>
        <v/>
      </c>
      <c r="AG842" s="18"/>
      <c r="AH842" s="18" t="str">
        <f t="shared" si="12"/>
        <v/>
      </c>
    </row>
    <row r="843">
      <c r="A843" s="29"/>
      <c r="B843" s="29"/>
      <c r="C843" s="29"/>
      <c r="D843" s="37"/>
      <c r="E843" s="29"/>
      <c r="F843" s="32"/>
      <c r="G843" s="32"/>
      <c r="H843" s="38"/>
      <c r="I843" s="32"/>
      <c r="J843" s="38"/>
      <c r="K843" s="32"/>
      <c r="L843" s="31"/>
      <c r="M843" s="38"/>
      <c r="N843" s="31"/>
      <c r="O843" s="18" t="str">
        <f t="shared" si="2"/>
        <v/>
      </c>
      <c r="P843" s="18" t="str">
        <f t="shared" si="3"/>
        <v/>
      </c>
      <c r="Q843" s="18" t="str">
        <f t="array" ref="Q843">if($F843="","",if($F843&lt;&gt;$F842,VLOOKUP($F843,{Index_Team!$A$2:$A$33,Index_Team!$D$2:$D$33},2,FALSE),Q842))</f>
        <v/>
      </c>
      <c r="R843" s="18" t="str">
        <f t="array" ref="R843">if($F843="","",if($F843&lt;&gt;$F842,VLOOKUP($F843,{Index_Team!$A$2:$A$33,Index_Team!$E$2:$E$33},2,FALSE),R842))</f>
        <v/>
      </c>
      <c r="S843" s="18" t="str">
        <f t="shared" ref="S843:T843" si="852">if($F843="","",if($F843&lt;&gt;$F842,0,V842))</f>
        <v/>
      </c>
      <c r="T843" s="18" t="str">
        <f t="shared" si="852"/>
        <v/>
      </c>
      <c r="U843" s="18" t="str">
        <f t="shared" si="5"/>
        <v/>
      </c>
      <c r="V843" s="18" t="str">
        <f t="shared" si="6"/>
        <v/>
      </c>
      <c r="W843" s="18" t="str">
        <f t="shared" si="7"/>
        <v/>
      </c>
      <c r="X843" s="18" t="str">
        <f t="shared" si="8"/>
        <v/>
      </c>
      <c r="Y843" s="18" t="str">
        <f t="shared" si="9"/>
        <v/>
      </c>
      <c r="Z843" s="18" t="str">
        <f>IFERROR(__xludf.DUMMYFUNCTION("if($F843="""","""",count(filter($S$2:$S888,$S$2:$S888=$S843,$T$2:$T888=$T843,$V$2:$V888=$V843,$W$2:$W888=$W843)))"),"")</f>
        <v/>
      </c>
      <c r="AA843" s="18" t="str">
        <f>IFERROR(__xludf.DUMMYFUNCTION("if($F843="""","""",1+Z843-count(filter($S843:$S888,$S843:$S888=$S843,$T843:$T888=$T843,$V843:$V888=$V843,$W843:$W888=$W843)))"),"")</f>
        <v/>
      </c>
      <c r="AB843" s="18" t="str">
        <f>IFERROR(__xludf.DUMMYFUNCTION("if($F843="""","""",count(filter($S$2:$S888,$S$2:$S888=$S843,$T$2:$T888=$T843,$V$2:$V888=$V843,$W$2:$W888=$W843,$Q$2:$Q888=$Q843)))"),"")</f>
        <v/>
      </c>
      <c r="AC843" s="18" t="str">
        <f>IFERROR(__xludf.DUMMYFUNCTION("if($F843="""","""",1+AB843-count(filter($S843:$S888,$S843:$S888=$S843,$T843:$T888=$T843,$V843:$V888=$V843,$W843:$W888=$W843,$Q843:$Q888=$Q843)))"),"")</f>
        <v/>
      </c>
      <c r="AD843" s="18" t="str">
        <f>IFERROR(__xludf.DUMMYFUNCTION("if($F843="""","""",count(filter($S$2:$S888,$S$2:$S888=$S843,$T$2:$T888=$T843,$V$2:$V888=$V843,$W$2:$W888=$W843,$R$2:$R888=$R843)))"),"")</f>
        <v/>
      </c>
      <c r="AE843" s="18" t="str">
        <f>IFERROR(__xludf.DUMMYFUNCTION("if($F843="""","""",1+AD843-count(filter($S843:$S888,$S843:$S888=$S843,$T843:$T888=$T843,$V843:$V888=$V843,$W843:$W888=$W843,$R843:$R888=$R843)))"),"")</f>
        <v/>
      </c>
      <c r="AF843" s="18" t="str">
        <f t="shared" si="10"/>
        <v/>
      </c>
      <c r="AG843" s="18"/>
      <c r="AH843" s="18" t="str">
        <f t="shared" si="12"/>
        <v/>
      </c>
    </row>
    <row r="844">
      <c r="A844" s="29"/>
      <c r="B844" s="29"/>
      <c r="C844" s="29"/>
      <c r="D844" s="37"/>
      <c r="E844" s="29"/>
      <c r="F844" s="32"/>
      <c r="G844" s="32"/>
      <c r="H844" s="38"/>
      <c r="I844" s="32"/>
      <c r="J844" s="38"/>
      <c r="K844" s="32"/>
      <c r="L844" s="31"/>
      <c r="M844" s="38"/>
      <c r="N844" s="31"/>
      <c r="O844" s="18" t="str">
        <f t="shared" si="2"/>
        <v/>
      </c>
      <c r="P844" s="18" t="str">
        <f t="shared" si="3"/>
        <v/>
      </c>
      <c r="Q844" s="18" t="str">
        <f t="array" ref="Q844">if($F844="","",if($F844&lt;&gt;$F843,VLOOKUP($F844,{Index_Team!$A$2:$A$33,Index_Team!$D$2:$D$33},2,FALSE),Q843))</f>
        <v/>
      </c>
      <c r="R844" s="18" t="str">
        <f t="array" ref="R844">if($F844="","",if($F844&lt;&gt;$F843,VLOOKUP($F844,{Index_Team!$A$2:$A$33,Index_Team!$E$2:$E$33},2,FALSE),R843))</f>
        <v/>
      </c>
      <c r="S844" s="18" t="str">
        <f t="shared" ref="S844:T844" si="853">if($F844="","",if($F844&lt;&gt;$F843,0,V843))</f>
        <v/>
      </c>
      <c r="T844" s="18" t="str">
        <f t="shared" si="853"/>
        <v/>
      </c>
      <c r="U844" s="18" t="str">
        <f t="shared" si="5"/>
        <v/>
      </c>
      <c r="V844" s="18" t="str">
        <f t="shared" si="6"/>
        <v/>
      </c>
      <c r="W844" s="18" t="str">
        <f t="shared" si="7"/>
        <v/>
      </c>
      <c r="X844" s="18" t="str">
        <f t="shared" si="8"/>
        <v/>
      </c>
      <c r="Y844" s="18" t="str">
        <f t="shared" si="9"/>
        <v/>
      </c>
      <c r="Z844" s="18" t="str">
        <f>IFERROR(__xludf.DUMMYFUNCTION("if($F844="""","""",count(filter($S$2:$S888,$S$2:$S888=$S844,$T$2:$T888=$T844,$V$2:$V888=$V844,$W$2:$W888=$W844)))"),"")</f>
        <v/>
      </c>
      <c r="AA844" s="18" t="str">
        <f>IFERROR(__xludf.DUMMYFUNCTION("if($F844="""","""",1+Z844-count(filter($S844:$S888,$S844:$S888=$S844,$T844:$T888=$T844,$V844:$V888=$V844,$W844:$W888=$W844)))"),"")</f>
        <v/>
      </c>
      <c r="AB844" s="18" t="str">
        <f>IFERROR(__xludf.DUMMYFUNCTION("if($F844="""","""",count(filter($S$2:$S888,$S$2:$S888=$S844,$T$2:$T888=$T844,$V$2:$V888=$V844,$W$2:$W888=$W844,$Q$2:$Q888=$Q844)))"),"")</f>
        <v/>
      </c>
      <c r="AC844" s="18" t="str">
        <f>IFERROR(__xludf.DUMMYFUNCTION("if($F844="""","""",1+AB844-count(filter($S844:$S888,$S844:$S888=$S844,$T844:$T888=$T844,$V844:$V888=$V844,$W844:$W888=$W844,$Q844:$Q888=$Q844)))"),"")</f>
        <v/>
      </c>
      <c r="AD844" s="18" t="str">
        <f>IFERROR(__xludf.DUMMYFUNCTION("if($F844="""","""",count(filter($S$2:$S888,$S$2:$S888=$S844,$T$2:$T888=$T844,$V$2:$V888=$V844,$W$2:$W888=$W844,$R$2:$R888=$R844)))"),"")</f>
        <v/>
      </c>
      <c r="AE844" s="18" t="str">
        <f>IFERROR(__xludf.DUMMYFUNCTION("if($F844="""","""",1+AD844-count(filter($S844:$S888,$S844:$S888=$S844,$T844:$T888=$T844,$V844:$V888=$V844,$W844:$W888=$W844,$R844:$R888=$R844)))"),"")</f>
        <v/>
      </c>
      <c r="AF844" s="18" t="str">
        <f t="shared" si="10"/>
        <v/>
      </c>
      <c r="AG844" s="18"/>
      <c r="AH844" s="18" t="str">
        <f t="shared" si="12"/>
        <v/>
      </c>
    </row>
    <row r="845">
      <c r="A845" s="29"/>
      <c r="B845" s="29"/>
      <c r="C845" s="29"/>
      <c r="D845" s="37"/>
      <c r="E845" s="29"/>
      <c r="F845" s="32"/>
      <c r="G845" s="32"/>
      <c r="H845" s="38"/>
      <c r="I845" s="32"/>
      <c r="J845" s="38"/>
      <c r="K845" s="32"/>
      <c r="L845" s="31"/>
      <c r="M845" s="38"/>
      <c r="N845" s="31"/>
      <c r="O845" s="18" t="str">
        <f t="shared" si="2"/>
        <v/>
      </c>
      <c r="P845" s="18" t="str">
        <f t="shared" si="3"/>
        <v/>
      </c>
      <c r="Q845" s="18" t="str">
        <f t="array" ref="Q845">if($F845="","",if($F845&lt;&gt;$F844,VLOOKUP($F845,{Index_Team!$A$2:$A$33,Index_Team!$D$2:$D$33},2,FALSE),Q844))</f>
        <v/>
      </c>
      <c r="R845" s="18" t="str">
        <f t="array" ref="R845">if($F845="","",if($F845&lt;&gt;$F844,VLOOKUP($F845,{Index_Team!$A$2:$A$33,Index_Team!$E$2:$E$33},2,FALSE),R844))</f>
        <v/>
      </c>
      <c r="S845" s="18" t="str">
        <f t="shared" ref="S845:T845" si="854">if($F845="","",if($F845&lt;&gt;$F844,0,V844))</f>
        <v/>
      </c>
      <c r="T845" s="18" t="str">
        <f t="shared" si="854"/>
        <v/>
      </c>
      <c r="U845" s="18" t="str">
        <f t="shared" si="5"/>
        <v/>
      </c>
      <c r="V845" s="18" t="str">
        <f t="shared" si="6"/>
        <v/>
      </c>
      <c r="W845" s="18" t="str">
        <f t="shared" si="7"/>
        <v/>
      </c>
      <c r="X845" s="18" t="str">
        <f t="shared" si="8"/>
        <v/>
      </c>
      <c r="Y845" s="18" t="str">
        <f t="shared" si="9"/>
        <v/>
      </c>
      <c r="Z845" s="18" t="str">
        <f>IFERROR(__xludf.DUMMYFUNCTION("if($F845="""","""",count(filter($S$2:$S888,$S$2:$S888=$S845,$T$2:$T888=$T845,$V$2:$V888=$V845,$W$2:$W888=$W845)))"),"")</f>
        <v/>
      </c>
      <c r="AA845" s="18" t="str">
        <f>IFERROR(__xludf.DUMMYFUNCTION("if($F845="""","""",1+Z845-count(filter($S845:$S888,$S845:$S888=$S845,$T845:$T888=$T845,$V845:$V888=$V845,$W845:$W888=$W845)))"),"")</f>
        <v/>
      </c>
      <c r="AB845" s="18" t="str">
        <f>IFERROR(__xludf.DUMMYFUNCTION("if($F845="""","""",count(filter($S$2:$S888,$S$2:$S888=$S845,$T$2:$T888=$T845,$V$2:$V888=$V845,$W$2:$W888=$W845,$Q$2:$Q888=$Q845)))"),"")</f>
        <v/>
      </c>
      <c r="AC845" s="18" t="str">
        <f>IFERROR(__xludf.DUMMYFUNCTION("if($F845="""","""",1+AB845-count(filter($S845:$S888,$S845:$S888=$S845,$T845:$T888=$T845,$V845:$V888=$V845,$W845:$W888=$W845,$Q845:$Q888=$Q845)))"),"")</f>
        <v/>
      </c>
      <c r="AD845" s="18" t="str">
        <f>IFERROR(__xludf.DUMMYFUNCTION("if($F845="""","""",count(filter($S$2:$S888,$S$2:$S888=$S845,$T$2:$T888=$T845,$V$2:$V888=$V845,$W$2:$W888=$W845,$R$2:$R888=$R845)))"),"")</f>
        <v/>
      </c>
      <c r="AE845" s="18" t="str">
        <f>IFERROR(__xludf.DUMMYFUNCTION("if($F845="""","""",1+AD845-count(filter($S845:$S888,$S845:$S888=$S845,$T845:$T888=$T845,$V845:$V888=$V845,$W845:$W888=$W845,$R845:$R888=$R845)))"),"")</f>
        <v/>
      </c>
      <c r="AF845" s="18" t="str">
        <f t="shared" si="10"/>
        <v/>
      </c>
      <c r="AG845" s="18"/>
      <c r="AH845" s="18" t="str">
        <f t="shared" si="12"/>
        <v/>
      </c>
    </row>
    <row r="846">
      <c r="A846" s="29"/>
      <c r="B846" s="29"/>
      <c r="C846" s="29"/>
      <c r="D846" s="37"/>
      <c r="E846" s="29"/>
      <c r="F846" s="32"/>
      <c r="G846" s="32"/>
      <c r="H846" s="38"/>
      <c r="I846" s="32"/>
      <c r="J846" s="38"/>
      <c r="K846" s="32"/>
      <c r="L846" s="31"/>
      <c r="M846" s="38"/>
      <c r="N846" s="31"/>
      <c r="O846" s="18" t="str">
        <f t="shared" si="2"/>
        <v/>
      </c>
      <c r="P846" s="18" t="str">
        <f t="shared" si="3"/>
        <v/>
      </c>
      <c r="Q846" s="18" t="str">
        <f t="array" ref="Q846">if($F846="","",if($F846&lt;&gt;$F845,VLOOKUP($F846,{Index_Team!$A$2:$A$33,Index_Team!$D$2:$D$33},2,FALSE),Q845))</f>
        <v/>
      </c>
      <c r="R846" s="18" t="str">
        <f t="array" ref="R846">if($F846="","",if($F846&lt;&gt;$F845,VLOOKUP($F846,{Index_Team!$A$2:$A$33,Index_Team!$E$2:$E$33},2,FALSE),R845))</f>
        <v/>
      </c>
      <c r="S846" s="18" t="str">
        <f t="shared" ref="S846:T846" si="855">if($F846="","",if($F846&lt;&gt;$F845,0,V845))</f>
        <v/>
      </c>
      <c r="T846" s="18" t="str">
        <f t="shared" si="855"/>
        <v/>
      </c>
      <c r="U846" s="18" t="str">
        <f t="shared" si="5"/>
        <v/>
      </c>
      <c r="V846" s="18" t="str">
        <f t="shared" si="6"/>
        <v/>
      </c>
      <c r="W846" s="18" t="str">
        <f t="shared" si="7"/>
        <v/>
      </c>
      <c r="X846" s="18" t="str">
        <f t="shared" si="8"/>
        <v/>
      </c>
      <c r="Y846" s="18" t="str">
        <f t="shared" si="9"/>
        <v/>
      </c>
      <c r="Z846" s="18" t="str">
        <f>IFERROR(__xludf.DUMMYFUNCTION("if($F846="""","""",count(filter($S$2:$S888,$S$2:$S888=$S846,$T$2:$T888=$T846,$V$2:$V888=$V846,$W$2:$W888=$W846)))"),"")</f>
        <v/>
      </c>
      <c r="AA846" s="18" t="str">
        <f>IFERROR(__xludf.DUMMYFUNCTION("if($F846="""","""",1+Z846-count(filter($S846:$S888,$S846:$S888=$S846,$T846:$T888=$T846,$V846:$V888=$V846,$W846:$W888=$W846)))"),"")</f>
        <v/>
      </c>
      <c r="AB846" s="18" t="str">
        <f>IFERROR(__xludf.DUMMYFUNCTION("if($F846="""","""",count(filter($S$2:$S888,$S$2:$S888=$S846,$T$2:$T888=$T846,$V$2:$V888=$V846,$W$2:$W888=$W846,$Q$2:$Q888=$Q846)))"),"")</f>
        <v/>
      </c>
      <c r="AC846" s="18" t="str">
        <f>IFERROR(__xludf.DUMMYFUNCTION("if($F846="""","""",1+AB846-count(filter($S846:$S888,$S846:$S888=$S846,$T846:$T888=$T846,$V846:$V888=$V846,$W846:$W888=$W846,$Q846:$Q888=$Q846)))"),"")</f>
        <v/>
      </c>
      <c r="AD846" s="18" t="str">
        <f>IFERROR(__xludf.DUMMYFUNCTION("if($F846="""","""",count(filter($S$2:$S888,$S$2:$S888=$S846,$T$2:$T888=$T846,$V$2:$V888=$V846,$W$2:$W888=$W846,$R$2:$R888=$R846)))"),"")</f>
        <v/>
      </c>
      <c r="AE846" s="18" t="str">
        <f>IFERROR(__xludf.DUMMYFUNCTION("if($F846="""","""",1+AD846-count(filter($S846:$S888,$S846:$S888=$S846,$T846:$T888=$T846,$V846:$V888=$V846,$W846:$W888=$W846,$R846:$R888=$R846)))"),"")</f>
        <v/>
      </c>
      <c r="AF846" s="18" t="str">
        <f t="shared" si="10"/>
        <v/>
      </c>
      <c r="AG846" s="18"/>
      <c r="AH846" s="18" t="str">
        <f t="shared" si="12"/>
        <v/>
      </c>
    </row>
    <row r="847">
      <c r="A847" s="29"/>
      <c r="B847" s="29"/>
      <c r="C847" s="29"/>
      <c r="D847" s="37"/>
      <c r="E847" s="29"/>
      <c r="F847" s="32"/>
      <c r="G847" s="32"/>
      <c r="H847" s="38"/>
      <c r="I847" s="32"/>
      <c r="J847" s="38"/>
      <c r="K847" s="32"/>
      <c r="L847" s="31"/>
      <c r="M847" s="38"/>
      <c r="N847" s="31"/>
      <c r="O847" s="18" t="str">
        <f t="shared" si="2"/>
        <v/>
      </c>
      <c r="P847" s="18" t="str">
        <f t="shared" si="3"/>
        <v/>
      </c>
      <c r="Q847" s="18" t="str">
        <f t="array" ref="Q847">if($F847="","",if($F847&lt;&gt;$F846,VLOOKUP($F847,{Index_Team!$A$2:$A$33,Index_Team!$D$2:$D$33},2,FALSE),Q846))</f>
        <v/>
      </c>
      <c r="R847" s="18" t="str">
        <f t="array" ref="R847">if($F847="","",if($F847&lt;&gt;$F846,VLOOKUP($F847,{Index_Team!$A$2:$A$33,Index_Team!$E$2:$E$33},2,FALSE),R846))</f>
        <v/>
      </c>
      <c r="S847" s="18" t="str">
        <f t="shared" ref="S847:T847" si="856">if($F847="","",if($F847&lt;&gt;$F846,0,V846))</f>
        <v/>
      </c>
      <c r="T847" s="18" t="str">
        <f t="shared" si="856"/>
        <v/>
      </c>
      <c r="U847" s="18" t="str">
        <f t="shared" si="5"/>
        <v/>
      </c>
      <c r="V847" s="18" t="str">
        <f t="shared" si="6"/>
        <v/>
      </c>
      <c r="W847" s="18" t="str">
        <f t="shared" si="7"/>
        <v/>
      </c>
      <c r="X847" s="18" t="str">
        <f t="shared" si="8"/>
        <v/>
      </c>
      <c r="Y847" s="18" t="str">
        <f t="shared" si="9"/>
        <v/>
      </c>
      <c r="Z847" s="18" t="str">
        <f>IFERROR(__xludf.DUMMYFUNCTION("if($F847="""","""",count(filter($S$2:$S888,$S$2:$S888=$S847,$T$2:$T888=$T847,$V$2:$V888=$V847,$W$2:$W888=$W847)))"),"")</f>
        <v/>
      </c>
      <c r="AA847" s="18" t="str">
        <f>IFERROR(__xludf.DUMMYFUNCTION("if($F847="""","""",1+Z847-count(filter($S847:$S888,$S847:$S888=$S847,$T847:$T888=$T847,$V847:$V888=$V847,$W847:$W888=$W847)))"),"")</f>
        <v/>
      </c>
      <c r="AB847" s="18" t="str">
        <f>IFERROR(__xludf.DUMMYFUNCTION("if($F847="""","""",count(filter($S$2:$S888,$S$2:$S888=$S847,$T$2:$T888=$T847,$V$2:$V888=$V847,$W$2:$W888=$W847,$Q$2:$Q888=$Q847)))"),"")</f>
        <v/>
      </c>
      <c r="AC847" s="18" t="str">
        <f>IFERROR(__xludf.DUMMYFUNCTION("if($F847="""","""",1+AB847-count(filter($S847:$S888,$S847:$S888=$S847,$T847:$T888=$T847,$V847:$V888=$V847,$W847:$W888=$W847,$Q847:$Q888=$Q847)))"),"")</f>
        <v/>
      </c>
      <c r="AD847" s="18" t="str">
        <f>IFERROR(__xludf.DUMMYFUNCTION("if($F847="""","""",count(filter($S$2:$S888,$S$2:$S888=$S847,$T$2:$T888=$T847,$V$2:$V888=$V847,$W$2:$W888=$W847,$R$2:$R888=$R847)))"),"")</f>
        <v/>
      </c>
      <c r="AE847" s="18" t="str">
        <f>IFERROR(__xludf.DUMMYFUNCTION("if($F847="""","""",1+AD847-count(filter($S847:$S888,$S847:$S888=$S847,$T847:$T888=$T847,$V847:$V888=$V847,$W847:$W888=$W847,$R847:$R888=$R847)))"),"")</f>
        <v/>
      </c>
      <c r="AF847" s="18" t="str">
        <f t="shared" si="10"/>
        <v/>
      </c>
      <c r="AG847" s="18"/>
      <c r="AH847" s="18" t="str">
        <f t="shared" si="12"/>
        <v/>
      </c>
    </row>
    <row r="848">
      <c r="A848" s="29"/>
      <c r="B848" s="29"/>
      <c r="C848" s="29"/>
      <c r="D848" s="37"/>
      <c r="E848" s="29"/>
      <c r="F848" s="32"/>
      <c r="G848" s="32"/>
      <c r="H848" s="38"/>
      <c r="I848" s="32"/>
      <c r="J848" s="38"/>
      <c r="K848" s="32"/>
      <c r="L848" s="31"/>
      <c r="M848" s="38"/>
      <c r="N848" s="31"/>
      <c r="O848" s="18" t="str">
        <f t="shared" si="2"/>
        <v/>
      </c>
      <c r="P848" s="18" t="str">
        <f t="shared" si="3"/>
        <v/>
      </c>
      <c r="Q848" s="18" t="str">
        <f t="array" ref="Q848">if($F848="","",if($F848&lt;&gt;$F847,VLOOKUP($F848,{Index_Team!$A$2:$A$33,Index_Team!$D$2:$D$33},2,FALSE),Q847))</f>
        <v/>
      </c>
      <c r="R848" s="18" t="str">
        <f t="array" ref="R848">if($F848="","",if($F848&lt;&gt;$F847,VLOOKUP($F848,{Index_Team!$A$2:$A$33,Index_Team!$E$2:$E$33},2,FALSE),R847))</f>
        <v/>
      </c>
      <c r="S848" s="18" t="str">
        <f t="shared" ref="S848:T848" si="857">if($F848="","",if($F848&lt;&gt;$F847,0,V847))</f>
        <v/>
      </c>
      <c r="T848" s="18" t="str">
        <f t="shared" si="857"/>
        <v/>
      </c>
      <c r="U848" s="18" t="str">
        <f t="shared" si="5"/>
        <v/>
      </c>
      <c r="V848" s="18" t="str">
        <f t="shared" si="6"/>
        <v/>
      </c>
      <c r="W848" s="18" t="str">
        <f t="shared" si="7"/>
        <v/>
      </c>
      <c r="X848" s="18" t="str">
        <f t="shared" si="8"/>
        <v/>
      </c>
      <c r="Y848" s="18" t="str">
        <f t="shared" si="9"/>
        <v/>
      </c>
      <c r="Z848" s="18" t="str">
        <f>IFERROR(__xludf.DUMMYFUNCTION("if($F848="""","""",count(filter($S$2:$S888,$S$2:$S888=$S848,$T$2:$T888=$T848,$V$2:$V888=$V848,$W$2:$W888=$W848)))"),"")</f>
        <v/>
      </c>
      <c r="AA848" s="18" t="str">
        <f>IFERROR(__xludf.DUMMYFUNCTION("if($F848="""","""",1+Z848-count(filter($S848:$S888,$S848:$S888=$S848,$T848:$T888=$T848,$V848:$V888=$V848,$W848:$W888=$W848)))"),"")</f>
        <v/>
      </c>
      <c r="AB848" s="18" t="str">
        <f>IFERROR(__xludf.DUMMYFUNCTION("if($F848="""","""",count(filter($S$2:$S888,$S$2:$S888=$S848,$T$2:$T888=$T848,$V$2:$V888=$V848,$W$2:$W888=$W848,$Q$2:$Q888=$Q848)))"),"")</f>
        <v/>
      </c>
      <c r="AC848" s="18" t="str">
        <f>IFERROR(__xludf.DUMMYFUNCTION("if($F848="""","""",1+AB848-count(filter($S848:$S888,$S848:$S888=$S848,$T848:$T888=$T848,$V848:$V888=$V848,$W848:$W888=$W848,$Q848:$Q888=$Q848)))"),"")</f>
        <v/>
      </c>
      <c r="AD848" s="18" t="str">
        <f>IFERROR(__xludf.DUMMYFUNCTION("if($F848="""","""",count(filter($S$2:$S888,$S$2:$S888=$S848,$T$2:$T888=$T848,$V$2:$V888=$V848,$W$2:$W888=$W848,$R$2:$R888=$R848)))"),"")</f>
        <v/>
      </c>
      <c r="AE848" s="18" t="str">
        <f>IFERROR(__xludf.DUMMYFUNCTION("if($F848="""","""",1+AD848-count(filter($S848:$S888,$S848:$S888=$S848,$T848:$T888=$T848,$V848:$V888=$V848,$W848:$W888=$W848,$R848:$R888=$R848)))"),"")</f>
        <v/>
      </c>
      <c r="AF848" s="18" t="str">
        <f t="shared" si="10"/>
        <v/>
      </c>
      <c r="AG848" s="18"/>
      <c r="AH848" s="18" t="str">
        <f t="shared" si="12"/>
        <v/>
      </c>
    </row>
    <row r="849">
      <c r="A849" s="29"/>
      <c r="B849" s="29"/>
      <c r="C849" s="29"/>
      <c r="D849" s="37"/>
      <c r="E849" s="29"/>
      <c r="F849" s="32"/>
      <c r="G849" s="32"/>
      <c r="H849" s="38"/>
      <c r="I849" s="32"/>
      <c r="J849" s="38"/>
      <c r="K849" s="32"/>
      <c r="L849" s="31"/>
      <c r="M849" s="38"/>
      <c r="N849" s="31"/>
      <c r="O849" s="18" t="str">
        <f t="shared" si="2"/>
        <v/>
      </c>
      <c r="P849" s="18" t="str">
        <f t="shared" si="3"/>
        <v/>
      </c>
      <c r="Q849" s="18" t="str">
        <f t="array" ref="Q849">if($F849="","",if($F849&lt;&gt;$F848,VLOOKUP($F849,{Index_Team!$A$2:$A$33,Index_Team!$D$2:$D$33},2,FALSE),Q848))</f>
        <v/>
      </c>
      <c r="R849" s="18" t="str">
        <f t="array" ref="R849">if($F849="","",if($F849&lt;&gt;$F848,VLOOKUP($F849,{Index_Team!$A$2:$A$33,Index_Team!$E$2:$E$33},2,FALSE),R848))</f>
        <v/>
      </c>
      <c r="S849" s="18" t="str">
        <f t="shared" ref="S849:T849" si="858">if($F849="","",if($F849&lt;&gt;$F848,0,V848))</f>
        <v/>
      </c>
      <c r="T849" s="18" t="str">
        <f t="shared" si="858"/>
        <v/>
      </c>
      <c r="U849" s="18" t="str">
        <f t="shared" si="5"/>
        <v/>
      </c>
      <c r="V849" s="18" t="str">
        <f t="shared" si="6"/>
        <v/>
      </c>
      <c r="W849" s="18" t="str">
        <f t="shared" si="7"/>
        <v/>
      </c>
      <c r="X849" s="18" t="str">
        <f t="shared" si="8"/>
        <v/>
      </c>
      <c r="Y849" s="18" t="str">
        <f t="shared" si="9"/>
        <v/>
      </c>
      <c r="Z849" s="18" t="str">
        <f>IFERROR(__xludf.DUMMYFUNCTION("if($F849="""","""",count(filter($S$2:$S888,$S$2:$S888=$S849,$T$2:$T888=$T849,$V$2:$V888=$V849,$W$2:$W888=$W849)))"),"")</f>
        <v/>
      </c>
      <c r="AA849" s="18" t="str">
        <f>IFERROR(__xludf.DUMMYFUNCTION("if($F849="""","""",1+Z849-count(filter($S849:$S888,$S849:$S888=$S849,$T849:$T888=$T849,$V849:$V888=$V849,$W849:$W888=$W849)))"),"")</f>
        <v/>
      </c>
      <c r="AB849" s="18" t="str">
        <f>IFERROR(__xludf.DUMMYFUNCTION("if($F849="""","""",count(filter($S$2:$S888,$S$2:$S888=$S849,$T$2:$T888=$T849,$V$2:$V888=$V849,$W$2:$W888=$W849,$Q$2:$Q888=$Q849)))"),"")</f>
        <v/>
      </c>
      <c r="AC849" s="18" t="str">
        <f>IFERROR(__xludf.DUMMYFUNCTION("if($F849="""","""",1+AB849-count(filter($S849:$S888,$S849:$S888=$S849,$T849:$T888=$T849,$V849:$V888=$V849,$W849:$W888=$W849,$Q849:$Q888=$Q849)))"),"")</f>
        <v/>
      </c>
      <c r="AD849" s="18" t="str">
        <f>IFERROR(__xludf.DUMMYFUNCTION("if($F849="""","""",count(filter($S$2:$S888,$S$2:$S888=$S849,$T$2:$T888=$T849,$V$2:$V888=$V849,$W$2:$W888=$W849,$R$2:$R888=$R849)))"),"")</f>
        <v/>
      </c>
      <c r="AE849" s="18" t="str">
        <f>IFERROR(__xludf.DUMMYFUNCTION("if($F849="""","""",1+AD849-count(filter($S849:$S888,$S849:$S888=$S849,$T849:$T888=$T849,$V849:$V888=$V849,$W849:$W888=$W849,$R849:$R888=$R849)))"),"")</f>
        <v/>
      </c>
      <c r="AF849" s="18" t="str">
        <f t="shared" si="10"/>
        <v/>
      </c>
      <c r="AG849" s="18"/>
      <c r="AH849" s="18" t="str">
        <f t="shared" si="12"/>
        <v/>
      </c>
    </row>
    <row r="850">
      <c r="A850" s="29"/>
      <c r="B850" s="29"/>
      <c r="C850" s="29"/>
      <c r="D850" s="37"/>
      <c r="E850" s="29"/>
      <c r="F850" s="32"/>
      <c r="G850" s="32"/>
      <c r="H850" s="38"/>
      <c r="I850" s="32"/>
      <c r="J850" s="38"/>
      <c r="K850" s="32"/>
      <c r="L850" s="31"/>
      <c r="M850" s="38"/>
      <c r="N850" s="31"/>
      <c r="O850" s="18" t="str">
        <f t="shared" si="2"/>
        <v/>
      </c>
      <c r="P850" s="18" t="str">
        <f t="shared" si="3"/>
        <v/>
      </c>
      <c r="Q850" s="18" t="str">
        <f t="array" ref="Q850">if($F850="","",if($F850&lt;&gt;$F849,VLOOKUP($F850,{Index_Team!$A$2:$A$33,Index_Team!$D$2:$D$33},2,FALSE),Q849))</f>
        <v/>
      </c>
      <c r="R850" s="18" t="str">
        <f t="array" ref="R850">if($F850="","",if($F850&lt;&gt;$F849,VLOOKUP($F850,{Index_Team!$A$2:$A$33,Index_Team!$E$2:$E$33},2,FALSE),R849))</f>
        <v/>
      </c>
      <c r="S850" s="18" t="str">
        <f t="shared" ref="S850:T850" si="859">if($F850="","",if($F850&lt;&gt;$F849,0,V849))</f>
        <v/>
      </c>
      <c r="T850" s="18" t="str">
        <f t="shared" si="859"/>
        <v/>
      </c>
      <c r="U850" s="18" t="str">
        <f t="shared" si="5"/>
        <v/>
      </c>
      <c r="V850" s="18" t="str">
        <f t="shared" si="6"/>
        <v/>
      </c>
      <c r="W850" s="18" t="str">
        <f t="shared" si="7"/>
        <v/>
      </c>
      <c r="X850" s="18" t="str">
        <f t="shared" si="8"/>
        <v/>
      </c>
      <c r="Y850" s="18" t="str">
        <f t="shared" si="9"/>
        <v/>
      </c>
      <c r="Z850" s="18" t="str">
        <f>IFERROR(__xludf.DUMMYFUNCTION("if($F850="""","""",count(filter($S$2:$S888,$S$2:$S888=$S850,$T$2:$T888=$T850,$V$2:$V888=$V850,$W$2:$W888=$W850)))"),"")</f>
        <v/>
      </c>
      <c r="AA850" s="18" t="str">
        <f>IFERROR(__xludf.DUMMYFUNCTION("if($F850="""","""",1+Z850-count(filter($S850:$S888,$S850:$S888=$S850,$T850:$T888=$T850,$V850:$V888=$V850,$W850:$W888=$W850)))"),"")</f>
        <v/>
      </c>
      <c r="AB850" s="18" t="str">
        <f>IFERROR(__xludf.DUMMYFUNCTION("if($F850="""","""",count(filter($S$2:$S888,$S$2:$S888=$S850,$T$2:$T888=$T850,$V$2:$V888=$V850,$W$2:$W888=$W850,$Q$2:$Q888=$Q850)))"),"")</f>
        <v/>
      </c>
      <c r="AC850" s="18" t="str">
        <f>IFERROR(__xludf.DUMMYFUNCTION("if($F850="""","""",1+AB850-count(filter($S850:$S888,$S850:$S888=$S850,$T850:$T888=$T850,$V850:$V888=$V850,$W850:$W888=$W850,$Q850:$Q888=$Q850)))"),"")</f>
        <v/>
      </c>
      <c r="AD850" s="18" t="str">
        <f>IFERROR(__xludf.DUMMYFUNCTION("if($F850="""","""",count(filter($S$2:$S888,$S$2:$S888=$S850,$T$2:$T888=$T850,$V$2:$V888=$V850,$W$2:$W888=$W850,$R$2:$R888=$R850)))"),"")</f>
        <v/>
      </c>
      <c r="AE850" s="18" t="str">
        <f>IFERROR(__xludf.DUMMYFUNCTION("if($F850="""","""",1+AD850-count(filter($S850:$S888,$S850:$S888=$S850,$T850:$T888=$T850,$V850:$V888=$V850,$W850:$W888=$W850,$R850:$R888=$R850)))"),"")</f>
        <v/>
      </c>
      <c r="AF850" s="18" t="str">
        <f t="shared" si="10"/>
        <v/>
      </c>
      <c r="AG850" s="18"/>
      <c r="AH850" s="18" t="str">
        <f t="shared" si="12"/>
        <v/>
      </c>
    </row>
    <row r="851">
      <c r="A851" s="29"/>
      <c r="B851" s="29"/>
      <c r="C851" s="29"/>
      <c r="D851" s="37"/>
      <c r="E851" s="29"/>
      <c r="F851" s="32"/>
      <c r="G851" s="32"/>
      <c r="H851" s="38"/>
      <c r="I851" s="32"/>
      <c r="J851" s="38"/>
      <c r="K851" s="32"/>
      <c r="L851" s="31"/>
      <c r="M851" s="38"/>
      <c r="N851" s="31"/>
      <c r="O851" s="18" t="str">
        <f t="shared" si="2"/>
        <v/>
      </c>
      <c r="P851" s="18" t="str">
        <f t="shared" si="3"/>
        <v/>
      </c>
      <c r="Q851" s="18" t="str">
        <f t="array" ref="Q851">if($F851="","",if($F851&lt;&gt;$F850,VLOOKUP($F851,{Index_Team!$A$2:$A$33,Index_Team!$D$2:$D$33},2,FALSE),Q850))</f>
        <v/>
      </c>
      <c r="R851" s="18" t="str">
        <f t="array" ref="R851">if($F851="","",if($F851&lt;&gt;$F850,VLOOKUP($F851,{Index_Team!$A$2:$A$33,Index_Team!$E$2:$E$33},2,FALSE),R850))</f>
        <v/>
      </c>
      <c r="S851" s="18" t="str">
        <f t="shared" ref="S851:T851" si="860">if($F851="","",if($F851&lt;&gt;$F850,0,V850))</f>
        <v/>
      </c>
      <c r="T851" s="18" t="str">
        <f t="shared" si="860"/>
        <v/>
      </c>
      <c r="U851" s="18" t="str">
        <f t="shared" si="5"/>
        <v/>
      </c>
      <c r="V851" s="18" t="str">
        <f t="shared" si="6"/>
        <v/>
      </c>
      <c r="W851" s="18" t="str">
        <f t="shared" si="7"/>
        <v/>
      </c>
      <c r="X851" s="18" t="str">
        <f t="shared" si="8"/>
        <v/>
      </c>
      <c r="Y851" s="18" t="str">
        <f t="shared" si="9"/>
        <v/>
      </c>
      <c r="Z851" s="18" t="str">
        <f>IFERROR(__xludf.DUMMYFUNCTION("if($F851="""","""",count(filter($S$2:$S888,$S$2:$S888=$S851,$T$2:$T888=$T851,$V$2:$V888=$V851,$W$2:$W888=$W851)))"),"")</f>
        <v/>
      </c>
      <c r="AA851" s="18" t="str">
        <f>IFERROR(__xludf.DUMMYFUNCTION("if($F851="""","""",1+Z851-count(filter($S851:$S888,$S851:$S888=$S851,$T851:$T888=$T851,$V851:$V888=$V851,$W851:$W888=$W851)))"),"")</f>
        <v/>
      </c>
      <c r="AB851" s="18" t="str">
        <f>IFERROR(__xludf.DUMMYFUNCTION("if($F851="""","""",count(filter($S$2:$S888,$S$2:$S888=$S851,$T$2:$T888=$T851,$V$2:$V888=$V851,$W$2:$W888=$W851,$Q$2:$Q888=$Q851)))"),"")</f>
        <v/>
      </c>
      <c r="AC851" s="18" t="str">
        <f>IFERROR(__xludf.DUMMYFUNCTION("if($F851="""","""",1+AB851-count(filter($S851:$S888,$S851:$S888=$S851,$T851:$T888=$T851,$V851:$V888=$V851,$W851:$W888=$W851,$Q851:$Q888=$Q851)))"),"")</f>
        <v/>
      </c>
      <c r="AD851" s="18" t="str">
        <f>IFERROR(__xludf.DUMMYFUNCTION("if($F851="""","""",count(filter($S$2:$S888,$S$2:$S888=$S851,$T$2:$T888=$T851,$V$2:$V888=$V851,$W$2:$W888=$W851,$R$2:$R888=$R851)))"),"")</f>
        <v/>
      </c>
      <c r="AE851" s="18" t="str">
        <f>IFERROR(__xludf.DUMMYFUNCTION("if($F851="""","""",1+AD851-count(filter($S851:$S888,$S851:$S888=$S851,$T851:$T888=$T851,$V851:$V888=$V851,$W851:$W888=$W851,$R851:$R888=$R851)))"),"")</f>
        <v/>
      </c>
      <c r="AF851" s="18" t="str">
        <f t="shared" si="10"/>
        <v/>
      </c>
      <c r="AG851" s="18"/>
      <c r="AH851" s="18" t="str">
        <f t="shared" si="12"/>
        <v/>
      </c>
    </row>
    <row r="852">
      <c r="A852" s="29"/>
      <c r="B852" s="29"/>
      <c r="C852" s="29"/>
      <c r="D852" s="37"/>
      <c r="E852" s="29"/>
      <c r="F852" s="32"/>
      <c r="G852" s="32"/>
      <c r="H852" s="38"/>
      <c r="I852" s="32"/>
      <c r="J852" s="38"/>
      <c r="K852" s="32"/>
      <c r="L852" s="31"/>
      <c r="M852" s="38"/>
      <c r="N852" s="31"/>
      <c r="O852" s="18" t="str">
        <f t="shared" si="2"/>
        <v/>
      </c>
      <c r="P852" s="18" t="str">
        <f t="shared" si="3"/>
        <v/>
      </c>
      <c r="Q852" s="18" t="str">
        <f t="array" ref="Q852">if($F852="","",if($F852&lt;&gt;$F851,VLOOKUP($F852,{Index_Team!$A$2:$A$33,Index_Team!$D$2:$D$33},2,FALSE),Q851))</f>
        <v/>
      </c>
      <c r="R852" s="18" t="str">
        <f t="array" ref="R852">if($F852="","",if($F852&lt;&gt;$F851,VLOOKUP($F852,{Index_Team!$A$2:$A$33,Index_Team!$E$2:$E$33},2,FALSE),R851))</f>
        <v/>
      </c>
      <c r="S852" s="18" t="str">
        <f t="shared" ref="S852:T852" si="861">if($F852="","",if($F852&lt;&gt;$F851,0,V851))</f>
        <v/>
      </c>
      <c r="T852" s="18" t="str">
        <f t="shared" si="861"/>
        <v/>
      </c>
      <c r="U852" s="18" t="str">
        <f t="shared" si="5"/>
        <v/>
      </c>
      <c r="V852" s="18" t="str">
        <f t="shared" si="6"/>
        <v/>
      </c>
      <c r="W852" s="18" t="str">
        <f t="shared" si="7"/>
        <v/>
      </c>
      <c r="X852" s="18" t="str">
        <f t="shared" si="8"/>
        <v/>
      </c>
      <c r="Y852" s="18" t="str">
        <f t="shared" si="9"/>
        <v/>
      </c>
      <c r="Z852" s="18" t="str">
        <f>IFERROR(__xludf.DUMMYFUNCTION("if($F852="""","""",count(filter($S$2:$S888,$S$2:$S888=$S852,$T$2:$T888=$T852,$V$2:$V888=$V852,$W$2:$W888=$W852)))"),"")</f>
        <v/>
      </c>
      <c r="AA852" s="18" t="str">
        <f>IFERROR(__xludf.DUMMYFUNCTION("if($F852="""","""",1+Z852-count(filter($S852:$S888,$S852:$S888=$S852,$T852:$T888=$T852,$V852:$V888=$V852,$W852:$W888=$W852)))"),"")</f>
        <v/>
      </c>
      <c r="AB852" s="18" t="str">
        <f>IFERROR(__xludf.DUMMYFUNCTION("if($F852="""","""",count(filter($S$2:$S888,$S$2:$S888=$S852,$T$2:$T888=$T852,$V$2:$V888=$V852,$W$2:$W888=$W852,$Q$2:$Q888=$Q852)))"),"")</f>
        <v/>
      </c>
      <c r="AC852" s="18" t="str">
        <f>IFERROR(__xludf.DUMMYFUNCTION("if($F852="""","""",1+AB852-count(filter($S852:$S888,$S852:$S888=$S852,$T852:$T888=$T852,$V852:$V888=$V852,$W852:$W888=$W852,$Q852:$Q888=$Q852)))"),"")</f>
        <v/>
      </c>
      <c r="AD852" s="18" t="str">
        <f>IFERROR(__xludf.DUMMYFUNCTION("if($F852="""","""",count(filter($S$2:$S888,$S$2:$S888=$S852,$T$2:$T888=$T852,$V$2:$V888=$V852,$W$2:$W888=$W852,$R$2:$R888=$R852)))"),"")</f>
        <v/>
      </c>
      <c r="AE852" s="18" t="str">
        <f>IFERROR(__xludf.DUMMYFUNCTION("if($F852="""","""",1+AD852-count(filter($S852:$S888,$S852:$S888=$S852,$T852:$T888=$T852,$V852:$V888=$V852,$W852:$W888=$W852,$R852:$R888=$R852)))"),"")</f>
        <v/>
      </c>
      <c r="AF852" s="18" t="str">
        <f t="shared" si="10"/>
        <v/>
      </c>
      <c r="AG852" s="18"/>
      <c r="AH852" s="18" t="str">
        <f t="shared" si="12"/>
        <v/>
      </c>
    </row>
    <row r="853">
      <c r="A853" s="29"/>
      <c r="B853" s="29"/>
      <c r="C853" s="29"/>
      <c r="D853" s="37"/>
      <c r="E853" s="29"/>
      <c r="F853" s="32"/>
      <c r="G853" s="32"/>
      <c r="H853" s="38"/>
      <c r="I853" s="32"/>
      <c r="J853" s="38"/>
      <c r="K853" s="32"/>
      <c r="L853" s="31"/>
      <c r="M853" s="38"/>
      <c r="N853" s="31"/>
      <c r="O853" s="18" t="str">
        <f t="shared" si="2"/>
        <v/>
      </c>
      <c r="P853" s="18" t="str">
        <f t="shared" si="3"/>
        <v/>
      </c>
      <c r="Q853" s="18" t="str">
        <f t="array" ref="Q853">if($F853="","",if($F853&lt;&gt;$F852,VLOOKUP($F853,{Index_Team!$A$2:$A$33,Index_Team!$D$2:$D$33},2,FALSE),Q852))</f>
        <v/>
      </c>
      <c r="R853" s="18" t="str">
        <f t="array" ref="R853">if($F853="","",if($F853&lt;&gt;$F852,VLOOKUP($F853,{Index_Team!$A$2:$A$33,Index_Team!$E$2:$E$33},2,FALSE),R852))</f>
        <v/>
      </c>
      <c r="S853" s="18" t="str">
        <f t="shared" ref="S853:T853" si="862">if($F853="","",if($F853&lt;&gt;$F852,0,V852))</f>
        <v/>
      </c>
      <c r="T853" s="18" t="str">
        <f t="shared" si="862"/>
        <v/>
      </c>
      <c r="U853" s="18" t="str">
        <f t="shared" si="5"/>
        <v/>
      </c>
      <c r="V853" s="18" t="str">
        <f t="shared" si="6"/>
        <v/>
      </c>
      <c r="W853" s="18" t="str">
        <f t="shared" si="7"/>
        <v/>
      </c>
      <c r="X853" s="18" t="str">
        <f t="shared" si="8"/>
        <v/>
      </c>
      <c r="Y853" s="18" t="str">
        <f t="shared" si="9"/>
        <v/>
      </c>
      <c r="Z853" s="18" t="str">
        <f>IFERROR(__xludf.DUMMYFUNCTION("if($F853="""","""",count(filter($S$2:$S888,$S$2:$S888=$S853,$T$2:$T888=$T853,$V$2:$V888=$V853,$W$2:$W888=$W853)))"),"")</f>
        <v/>
      </c>
      <c r="AA853" s="18" t="str">
        <f>IFERROR(__xludf.DUMMYFUNCTION("if($F853="""","""",1+Z853-count(filter($S853:$S888,$S853:$S888=$S853,$T853:$T888=$T853,$V853:$V888=$V853,$W853:$W888=$W853)))"),"")</f>
        <v/>
      </c>
      <c r="AB853" s="18" t="str">
        <f>IFERROR(__xludf.DUMMYFUNCTION("if($F853="""","""",count(filter($S$2:$S888,$S$2:$S888=$S853,$T$2:$T888=$T853,$V$2:$V888=$V853,$W$2:$W888=$W853,$Q$2:$Q888=$Q853)))"),"")</f>
        <v/>
      </c>
      <c r="AC853" s="18" t="str">
        <f>IFERROR(__xludf.DUMMYFUNCTION("if($F853="""","""",1+AB853-count(filter($S853:$S888,$S853:$S888=$S853,$T853:$T888=$T853,$V853:$V888=$V853,$W853:$W888=$W853,$Q853:$Q888=$Q853)))"),"")</f>
        <v/>
      </c>
      <c r="AD853" s="18" t="str">
        <f>IFERROR(__xludf.DUMMYFUNCTION("if($F853="""","""",count(filter($S$2:$S888,$S$2:$S888=$S853,$T$2:$T888=$T853,$V$2:$V888=$V853,$W$2:$W888=$W853,$R$2:$R888=$R853)))"),"")</f>
        <v/>
      </c>
      <c r="AE853" s="18" t="str">
        <f>IFERROR(__xludf.DUMMYFUNCTION("if($F853="""","""",1+AD853-count(filter($S853:$S888,$S853:$S888=$S853,$T853:$T888=$T853,$V853:$V888=$V853,$W853:$W888=$W853,$R853:$R888=$R853)))"),"")</f>
        <v/>
      </c>
      <c r="AF853" s="18" t="str">
        <f t="shared" si="10"/>
        <v/>
      </c>
      <c r="AG853" s="18"/>
      <c r="AH853" s="18" t="str">
        <f t="shared" si="12"/>
        <v/>
      </c>
    </row>
    <row r="854">
      <c r="A854" s="29"/>
      <c r="B854" s="29"/>
      <c r="C854" s="29"/>
      <c r="D854" s="37"/>
      <c r="E854" s="29"/>
      <c r="F854" s="32"/>
      <c r="G854" s="32"/>
      <c r="H854" s="38"/>
      <c r="I854" s="32"/>
      <c r="J854" s="38"/>
      <c r="K854" s="32"/>
      <c r="L854" s="31"/>
      <c r="M854" s="38"/>
      <c r="N854" s="31"/>
      <c r="O854" s="18" t="str">
        <f t="shared" si="2"/>
        <v/>
      </c>
      <c r="P854" s="18" t="str">
        <f t="shared" si="3"/>
        <v/>
      </c>
      <c r="Q854" s="18" t="str">
        <f t="array" ref="Q854">if($F854="","",if($F854&lt;&gt;$F853,VLOOKUP($F854,{Index_Team!$A$2:$A$33,Index_Team!$D$2:$D$33},2,FALSE),Q853))</f>
        <v/>
      </c>
      <c r="R854" s="18" t="str">
        <f t="array" ref="R854">if($F854="","",if($F854&lt;&gt;$F853,VLOOKUP($F854,{Index_Team!$A$2:$A$33,Index_Team!$E$2:$E$33},2,FALSE),R853))</f>
        <v/>
      </c>
      <c r="S854" s="18" t="str">
        <f t="shared" ref="S854:T854" si="863">if($F854="","",if($F854&lt;&gt;$F853,0,V853))</f>
        <v/>
      </c>
      <c r="T854" s="18" t="str">
        <f t="shared" si="863"/>
        <v/>
      </c>
      <c r="U854" s="18" t="str">
        <f t="shared" si="5"/>
        <v/>
      </c>
      <c r="V854" s="18" t="str">
        <f t="shared" si="6"/>
        <v/>
      </c>
      <c r="W854" s="18" t="str">
        <f t="shared" si="7"/>
        <v/>
      </c>
      <c r="X854" s="18" t="str">
        <f t="shared" si="8"/>
        <v/>
      </c>
      <c r="Y854" s="18" t="str">
        <f t="shared" si="9"/>
        <v/>
      </c>
      <c r="Z854" s="18" t="str">
        <f>IFERROR(__xludf.DUMMYFUNCTION("if($F854="""","""",count(filter($S$2:$S888,$S$2:$S888=$S854,$T$2:$T888=$T854,$V$2:$V888=$V854,$W$2:$W888=$W854)))"),"")</f>
        <v/>
      </c>
      <c r="AA854" s="18" t="str">
        <f>IFERROR(__xludf.DUMMYFUNCTION("if($F854="""","""",1+Z854-count(filter($S854:$S888,$S854:$S888=$S854,$T854:$T888=$T854,$V854:$V888=$V854,$W854:$W888=$W854)))"),"")</f>
        <v/>
      </c>
      <c r="AB854" s="18" t="str">
        <f>IFERROR(__xludf.DUMMYFUNCTION("if($F854="""","""",count(filter($S$2:$S888,$S$2:$S888=$S854,$T$2:$T888=$T854,$V$2:$V888=$V854,$W$2:$W888=$W854,$Q$2:$Q888=$Q854)))"),"")</f>
        <v/>
      </c>
      <c r="AC854" s="18" t="str">
        <f>IFERROR(__xludf.DUMMYFUNCTION("if($F854="""","""",1+AB854-count(filter($S854:$S888,$S854:$S888=$S854,$T854:$T888=$T854,$V854:$V888=$V854,$W854:$W888=$W854,$Q854:$Q888=$Q854)))"),"")</f>
        <v/>
      </c>
      <c r="AD854" s="18" t="str">
        <f>IFERROR(__xludf.DUMMYFUNCTION("if($F854="""","""",count(filter($S$2:$S888,$S$2:$S888=$S854,$T$2:$T888=$T854,$V$2:$V888=$V854,$W$2:$W888=$W854,$R$2:$R888=$R854)))"),"")</f>
        <v/>
      </c>
      <c r="AE854" s="18" t="str">
        <f>IFERROR(__xludf.DUMMYFUNCTION("if($F854="""","""",1+AD854-count(filter($S854:$S888,$S854:$S888=$S854,$T854:$T888=$T854,$V854:$V888=$V854,$W854:$W888=$W854,$R854:$R888=$R854)))"),"")</f>
        <v/>
      </c>
      <c r="AF854" s="18" t="str">
        <f t="shared" si="10"/>
        <v/>
      </c>
      <c r="AG854" s="18"/>
      <c r="AH854" s="18" t="str">
        <f t="shared" si="12"/>
        <v/>
      </c>
    </row>
    <row r="855">
      <c r="A855" s="29"/>
      <c r="B855" s="29"/>
      <c r="C855" s="29"/>
      <c r="D855" s="37"/>
      <c r="E855" s="29"/>
      <c r="F855" s="32"/>
      <c r="G855" s="32"/>
      <c r="H855" s="38"/>
      <c r="I855" s="32"/>
      <c r="J855" s="38"/>
      <c r="K855" s="32"/>
      <c r="L855" s="31"/>
      <c r="M855" s="38"/>
      <c r="N855" s="31"/>
      <c r="O855" s="18" t="str">
        <f t="shared" si="2"/>
        <v/>
      </c>
      <c r="P855" s="18" t="str">
        <f t="shared" si="3"/>
        <v/>
      </c>
      <c r="Q855" s="18" t="str">
        <f t="array" ref="Q855">if($F855="","",if($F855&lt;&gt;$F854,VLOOKUP($F855,{Index_Team!$A$2:$A$33,Index_Team!$D$2:$D$33},2,FALSE),Q854))</f>
        <v/>
      </c>
      <c r="R855" s="18" t="str">
        <f t="array" ref="R855">if($F855="","",if($F855&lt;&gt;$F854,VLOOKUP($F855,{Index_Team!$A$2:$A$33,Index_Team!$E$2:$E$33},2,FALSE),R854))</f>
        <v/>
      </c>
      <c r="S855" s="18" t="str">
        <f t="shared" ref="S855:T855" si="864">if($F855="","",if($F855&lt;&gt;$F854,0,V854))</f>
        <v/>
      </c>
      <c r="T855" s="18" t="str">
        <f t="shared" si="864"/>
        <v/>
      </c>
      <c r="U855" s="18" t="str">
        <f t="shared" si="5"/>
        <v/>
      </c>
      <c r="V855" s="18" t="str">
        <f t="shared" si="6"/>
        <v/>
      </c>
      <c r="W855" s="18" t="str">
        <f t="shared" si="7"/>
        <v/>
      </c>
      <c r="X855" s="18" t="str">
        <f t="shared" si="8"/>
        <v/>
      </c>
      <c r="Y855" s="18" t="str">
        <f t="shared" si="9"/>
        <v/>
      </c>
      <c r="Z855" s="18" t="str">
        <f>IFERROR(__xludf.DUMMYFUNCTION("if($F855="""","""",count(filter($S$2:$S888,$S$2:$S888=$S855,$T$2:$T888=$T855,$V$2:$V888=$V855,$W$2:$W888=$W855)))"),"")</f>
        <v/>
      </c>
      <c r="AA855" s="18" t="str">
        <f>IFERROR(__xludf.DUMMYFUNCTION("if($F855="""","""",1+Z855-count(filter($S855:$S888,$S855:$S888=$S855,$T855:$T888=$T855,$V855:$V888=$V855,$W855:$W888=$W855)))"),"")</f>
        <v/>
      </c>
      <c r="AB855" s="18" t="str">
        <f>IFERROR(__xludf.DUMMYFUNCTION("if($F855="""","""",count(filter($S$2:$S888,$S$2:$S888=$S855,$T$2:$T888=$T855,$V$2:$V888=$V855,$W$2:$W888=$W855,$Q$2:$Q888=$Q855)))"),"")</f>
        <v/>
      </c>
      <c r="AC855" s="18" t="str">
        <f>IFERROR(__xludf.DUMMYFUNCTION("if($F855="""","""",1+AB855-count(filter($S855:$S888,$S855:$S888=$S855,$T855:$T888=$T855,$V855:$V888=$V855,$W855:$W888=$W855,$Q855:$Q888=$Q855)))"),"")</f>
        <v/>
      </c>
      <c r="AD855" s="18" t="str">
        <f>IFERROR(__xludf.DUMMYFUNCTION("if($F855="""","""",count(filter($S$2:$S888,$S$2:$S888=$S855,$T$2:$T888=$T855,$V$2:$V888=$V855,$W$2:$W888=$W855,$R$2:$R888=$R855)))"),"")</f>
        <v/>
      </c>
      <c r="AE855" s="18" t="str">
        <f>IFERROR(__xludf.DUMMYFUNCTION("if($F855="""","""",1+AD855-count(filter($S855:$S888,$S855:$S888=$S855,$T855:$T888=$T855,$V855:$V888=$V855,$W855:$W888=$W855,$R855:$R888=$R855)))"),"")</f>
        <v/>
      </c>
      <c r="AF855" s="18" t="str">
        <f t="shared" si="10"/>
        <v/>
      </c>
      <c r="AG855" s="18"/>
      <c r="AH855" s="18" t="str">
        <f t="shared" si="12"/>
        <v/>
      </c>
    </row>
    <row r="856">
      <c r="A856" s="29"/>
      <c r="B856" s="29"/>
      <c r="C856" s="29"/>
      <c r="D856" s="37"/>
      <c r="E856" s="29"/>
      <c r="F856" s="32"/>
      <c r="G856" s="32"/>
      <c r="H856" s="38"/>
      <c r="I856" s="32"/>
      <c r="J856" s="38"/>
      <c r="K856" s="32"/>
      <c r="L856" s="31"/>
      <c r="M856" s="38"/>
      <c r="N856" s="31"/>
      <c r="O856" s="18" t="str">
        <f t="shared" si="2"/>
        <v/>
      </c>
      <c r="P856" s="18" t="str">
        <f t="shared" si="3"/>
        <v/>
      </c>
      <c r="Q856" s="18" t="str">
        <f t="array" ref="Q856">if($F856="","",if($F856&lt;&gt;$F855,VLOOKUP($F856,{Index_Team!$A$2:$A$33,Index_Team!$D$2:$D$33},2,FALSE),Q855))</f>
        <v/>
      </c>
      <c r="R856" s="18" t="str">
        <f t="array" ref="R856">if($F856="","",if($F856&lt;&gt;$F855,VLOOKUP($F856,{Index_Team!$A$2:$A$33,Index_Team!$E$2:$E$33},2,FALSE),R855))</f>
        <v/>
      </c>
      <c r="S856" s="18" t="str">
        <f t="shared" ref="S856:T856" si="865">if($F856="","",if($F856&lt;&gt;$F855,0,V855))</f>
        <v/>
      </c>
      <c r="T856" s="18" t="str">
        <f t="shared" si="865"/>
        <v/>
      </c>
      <c r="U856" s="18" t="str">
        <f t="shared" si="5"/>
        <v/>
      </c>
      <c r="V856" s="18" t="str">
        <f t="shared" si="6"/>
        <v/>
      </c>
      <c r="W856" s="18" t="str">
        <f t="shared" si="7"/>
        <v/>
      </c>
      <c r="X856" s="18" t="str">
        <f t="shared" si="8"/>
        <v/>
      </c>
      <c r="Y856" s="18" t="str">
        <f t="shared" si="9"/>
        <v/>
      </c>
      <c r="Z856" s="18" t="str">
        <f>IFERROR(__xludf.DUMMYFUNCTION("if($F856="""","""",count(filter($S$2:$S888,$S$2:$S888=$S856,$T$2:$T888=$T856,$V$2:$V888=$V856,$W$2:$W888=$W856)))"),"")</f>
        <v/>
      </c>
      <c r="AA856" s="18" t="str">
        <f>IFERROR(__xludf.DUMMYFUNCTION("if($F856="""","""",1+Z856-count(filter($S856:$S888,$S856:$S888=$S856,$T856:$T888=$T856,$V856:$V888=$V856,$W856:$W888=$W856)))"),"")</f>
        <v/>
      </c>
      <c r="AB856" s="18" t="str">
        <f>IFERROR(__xludf.DUMMYFUNCTION("if($F856="""","""",count(filter($S$2:$S888,$S$2:$S888=$S856,$T$2:$T888=$T856,$V$2:$V888=$V856,$W$2:$W888=$W856,$Q$2:$Q888=$Q856)))"),"")</f>
        <v/>
      </c>
      <c r="AC856" s="18" t="str">
        <f>IFERROR(__xludf.DUMMYFUNCTION("if($F856="""","""",1+AB856-count(filter($S856:$S888,$S856:$S888=$S856,$T856:$T888=$T856,$V856:$V888=$V856,$W856:$W888=$W856,$Q856:$Q888=$Q856)))"),"")</f>
        <v/>
      </c>
      <c r="AD856" s="18" t="str">
        <f>IFERROR(__xludf.DUMMYFUNCTION("if($F856="""","""",count(filter($S$2:$S888,$S$2:$S888=$S856,$T$2:$T888=$T856,$V$2:$V888=$V856,$W$2:$W888=$W856,$R$2:$R888=$R856)))"),"")</f>
        <v/>
      </c>
      <c r="AE856" s="18" t="str">
        <f>IFERROR(__xludf.DUMMYFUNCTION("if($F856="""","""",1+AD856-count(filter($S856:$S888,$S856:$S888=$S856,$T856:$T888=$T856,$V856:$V888=$V856,$W856:$W888=$W856,$R856:$R888=$R856)))"),"")</f>
        <v/>
      </c>
      <c r="AF856" s="18" t="str">
        <f t="shared" si="10"/>
        <v/>
      </c>
      <c r="AG856" s="18"/>
      <c r="AH856" s="18" t="str">
        <f t="shared" si="12"/>
        <v/>
      </c>
    </row>
    <row r="857">
      <c r="A857" s="29"/>
      <c r="B857" s="29"/>
      <c r="C857" s="29"/>
      <c r="D857" s="37"/>
      <c r="E857" s="29"/>
      <c r="F857" s="32"/>
      <c r="G857" s="32"/>
      <c r="H857" s="38"/>
      <c r="I857" s="32"/>
      <c r="J857" s="38"/>
      <c r="K857" s="32"/>
      <c r="L857" s="31"/>
      <c r="M857" s="38"/>
      <c r="N857" s="31"/>
      <c r="O857" s="18" t="str">
        <f t="shared" si="2"/>
        <v/>
      </c>
      <c r="P857" s="18" t="str">
        <f t="shared" si="3"/>
        <v/>
      </c>
      <c r="Q857" s="18" t="str">
        <f t="array" ref="Q857">if($F857="","",if($F857&lt;&gt;$F856,VLOOKUP($F857,{Index_Team!$A$2:$A$33,Index_Team!$D$2:$D$33},2,FALSE),Q856))</f>
        <v/>
      </c>
      <c r="R857" s="18" t="str">
        <f t="array" ref="R857">if($F857="","",if($F857&lt;&gt;$F856,VLOOKUP($F857,{Index_Team!$A$2:$A$33,Index_Team!$E$2:$E$33},2,FALSE),R856))</f>
        <v/>
      </c>
      <c r="S857" s="18" t="str">
        <f t="shared" ref="S857:T857" si="866">if($F857="","",if($F857&lt;&gt;$F856,0,V856))</f>
        <v/>
      </c>
      <c r="T857" s="18" t="str">
        <f t="shared" si="866"/>
        <v/>
      </c>
      <c r="U857" s="18" t="str">
        <f t="shared" si="5"/>
        <v/>
      </c>
      <c r="V857" s="18" t="str">
        <f t="shared" si="6"/>
        <v/>
      </c>
      <c r="W857" s="18" t="str">
        <f t="shared" si="7"/>
        <v/>
      </c>
      <c r="X857" s="18" t="str">
        <f t="shared" si="8"/>
        <v/>
      </c>
      <c r="Y857" s="18" t="str">
        <f t="shared" si="9"/>
        <v/>
      </c>
      <c r="Z857" s="18" t="str">
        <f>IFERROR(__xludf.DUMMYFUNCTION("if($F857="""","""",count(filter($S$2:$S888,$S$2:$S888=$S857,$T$2:$T888=$T857,$V$2:$V888=$V857,$W$2:$W888=$W857)))"),"")</f>
        <v/>
      </c>
      <c r="AA857" s="18" t="str">
        <f>IFERROR(__xludf.DUMMYFUNCTION("if($F857="""","""",1+Z857-count(filter($S857:$S888,$S857:$S888=$S857,$T857:$T888=$T857,$V857:$V888=$V857,$W857:$W888=$W857)))"),"")</f>
        <v/>
      </c>
      <c r="AB857" s="18" t="str">
        <f>IFERROR(__xludf.DUMMYFUNCTION("if($F857="""","""",count(filter($S$2:$S888,$S$2:$S888=$S857,$T$2:$T888=$T857,$V$2:$V888=$V857,$W$2:$W888=$W857,$Q$2:$Q888=$Q857)))"),"")</f>
        <v/>
      </c>
      <c r="AC857" s="18" t="str">
        <f>IFERROR(__xludf.DUMMYFUNCTION("if($F857="""","""",1+AB857-count(filter($S857:$S888,$S857:$S888=$S857,$T857:$T888=$T857,$V857:$V888=$V857,$W857:$W888=$W857,$Q857:$Q888=$Q857)))"),"")</f>
        <v/>
      </c>
      <c r="AD857" s="18" t="str">
        <f>IFERROR(__xludf.DUMMYFUNCTION("if($F857="""","""",count(filter($S$2:$S888,$S$2:$S888=$S857,$T$2:$T888=$T857,$V$2:$V888=$V857,$W$2:$W888=$W857,$R$2:$R888=$R857)))"),"")</f>
        <v/>
      </c>
      <c r="AE857" s="18" t="str">
        <f>IFERROR(__xludf.DUMMYFUNCTION("if($F857="""","""",1+AD857-count(filter($S857:$S888,$S857:$S888=$S857,$T857:$T888=$T857,$V857:$V888=$V857,$W857:$W888=$W857,$R857:$R888=$R857)))"),"")</f>
        <v/>
      </c>
      <c r="AF857" s="18" t="str">
        <f t="shared" si="10"/>
        <v/>
      </c>
      <c r="AG857" s="18"/>
      <c r="AH857" s="18" t="str">
        <f t="shared" si="12"/>
        <v/>
      </c>
    </row>
    <row r="858">
      <c r="A858" s="29"/>
      <c r="B858" s="29"/>
      <c r="C858" s="29"/>
      <c r="D858" s="37"/>
      <c r="E858" s="29"/>
      <c r="F858" s="32"/>
      <c r="G858" s="32"/>
      <c r="H858" s="38"/>
      <c r="I858" s="32"/>
      <c r="J858" s="38"/>
      <c r="K858" s="32"/>
      <c r="L858" s="31"/>
      <c r="M858" s="38"/>
      <c r="N858" s="31"/>
      <c r="O858" s="18" t="str">
        <f t="shared" si="2"/>
        <v/>
      </c>
      <c r="P858" s="18" t="str">
        <f t="shared" si="3"/>
        <v/>
      </c>
      <c r="Q858" s="18" t="str">
        <f t="array" ref="Q858">if($F858="","",if($F858&lt;&gt;$F857,VLOOKUP($F858,{Index_Team!$A$2:$A$33,Index_Team!$D$2:$D$33},2,FALSE),Q857))</f>
        <v/>
      </c>
      <c r="R858" s="18" t="str">
        <f t="array" ref="R858">if($F858="","",if($F858&lt;&gt;$F857,VLOOKUP($F858,{Index_Team!$A$2:$A$33,Index_Team!$E$2:$E$33},2,FALSE),R857))</f>
        <v/>
      </c>
      <c r="S858" s="18" t="str">
        <f t="shared" ref="S858:T858" si="867">if($F858="","",if($F858&lt;&gt;$F857,0,V857))</f>
        <v/>
      </c>
      <c r="T858" s="18" t="str">
        <f t="shared" si="867"/>
        <v/>
      </c>
      <c r="U858" s="18" t="str">
        <f t="shared" si="5"/>
        <v/>
      </c>
      <c r="V858" s="18" t="str">
        <f t="shared" si="6"/>
        <v/>
      </c>
      <c r="W858" s="18" t="str">
        <f t="shared" si="7"/>
        <v/>
      </c>
      <c r="X858" s="18" t="str">
        <f t="shared" si="8"/>
        <v/>
      </c>
      <c r="Y858" s="18" t="str">
        <f t="shared" si="9"/>
        <v/>
      </c>
      <c r="Z858" s="18" t="str">
        <f>IFERROR(__xludf.DUMMYFUNCTION("if($F858="""","""",count(filter($S$2:$S888,$S$2:$S888=$S858,$T$2:$T888=$T858,$V$2:$V888=$V858,$W$2:$W888=$W858)))"),"")</f>
        <v/>
      </c>
      <c r="AA858" s="18" t="str">
        <f>IFERROR(__xludf.DUMMYFUNCTION("if($F858="""","""",1+Z858-count(filter($S858:$S888,$S858:$S888=$S858,$T858:$T888=$T858,$V858:$V888=$V858,$W858:$W888=$W858)))"),"")</f>
        <v/>
      </c>
      <c r="AB858" s="18" t="str">
        <f>IFERROR(__xludf.DUMMYFUNCTION("if($F858="""","""",count(filter($S$2:$S888,$S$2:$S888=$S858,$T$2:$T888=$T858,$V$2:$V888=$V858,$W$2:$W888=$W858,$Q$2:$Q888=$Q858)))"),"")</f>
        <v/>
      </c>
      <c r="AC858" s="18" t="str">
        <f>IFERROR(__xludf.DUMMYFUNCTION("if($F858="""","""",1+AB858-count(filter($S858:$S888,$S858:$S888=$S858,$T858:$T888=$T858,$V858:$V888=$V858,$W858:$W888=$W858,$Q858:$Q888=$Q858)))"),"")</f>
        <v/>
      </c>
      <c r="AD858" s="18" t="str">
        <f>IFERROR(__xludf.DUMMYFUNCTION("if($F858="""","""",count(filter($S$2:$S888,$S$2:$S888=$S858,$T$2:$T888=$T858,$V$2:$V888=$V858,$W$2:$W888=$W858,$R$2:$R888=$R858)))"),"")</f>
        <v/>
      </c>
      <c r="AE858" s="18" t="str">
        <f>IFERROR(__xludf.DUMMYFUNCTION("if($F858="""","""",1+AD858-count(filter($S858:$S888,$S858:$S888=$S858,$T858:$T888=$T858,$V858:$V888=$V858,$W858:$W888=$W858,$R858:$R888=$R858)))"),"")</f>
        <v/>
      </c>
      <c r="AF858" s="18" t="str">
        <f t="shared" si="10"/>
        <v/>
      </c>
      <c r="AG858" s="18"/>
      <c r="AH858" s="18" t="str">
        <f t="shared" si="12"/>
        <v/>
      </c>
    </row>
    <row r="859">
      <c r="A859" s="29"/>
      <c r="B859" s="29"/>
      <c r="C859" s="29"/>
      <c r="D859" s="37"/>
      <c r="E859" s="29"/>
      <c r="F859" s="32"/>
      <c r="G859" s="32"/>
      <c r="H859" s="38"/>
      <c r="I859" s="32"/>
      <c r="J859" s="38"/>
      <c r="K859" s="32"/>
      <c r="L859" s="31"/>
      <c r="M859" s="38"/>
      <c r="N859" s="31"/>
      <c r="O859" s="18" t="str">
        <f t="shared" si="2"/>
        <v/>
      </c>
      <c r="P859" s="18" t="str">
        <f t="shared" si="3"/>
        <v/>
      </c>
      <c r="Q859" s="18" t="str">
        <f t="array" ref="Q859">if($F859="","",if($F859&lt;&gt;$F858,VLOOKUP($F859,{Index_Team!$A$2:$A$33,Index_Team!$D$2:$D$33},2,FALSE),Q858))</f>
        <v/>
      </c>
      <c r="R859" s="18" t="str">
        <f t="array" ref="R859">if($F859="","",if($F859&lt;&gt;$F858,VLOOKUP($F859,{Index_Team!$A$2:$A$33,Index_Team!$E$2:$E$33},2,FALSE),R858))</f>
        <v/>
      </c>
      <c r="S859" s="18" t="str">
        <f t="shared" ref="S859:T859" si="868">if($F859="","",if($F859&lt;&gt;$F858,0,V858))</f>
        <v/>
      </c>
      <c r="T859" s="18" t="str">
        <f t="shared" si="868"/>
        <v/>
      </c>
      <c r="U859" s="18" t="str">
        <f t="shared" si="5"/>
        <v/>
      </c>
      <c r="V859" s="18" t="str">
        <f t="shared" si="6"/>
        <v/>
      </c>
      <c r="W859" s="18" t="str">
        <f t="shared" si="7"/>
        <v/>
      </c>
      <c r="X859" s="18" t="str">
        <f t="shared" si="8"/>
        <v/>
      </c>
      <c r="Y859" s="18" t="str">
        <f t="shared" si="9"/>
        <v/>
      </c>
      <c r="Z859" s="18" t="str">
        <f>IFERROR(__xludf.DUMMYFUNCTION("if($F859="""","""",count(filter($S$2:$S888,$S$2:$S888=$S859,$T$2:$T888=$T859,$V$2:$V888=$V859,$W$2:$W888=$W859)))"),"")</f>
        <v/>
      </c>
      <c r="AA859" s="18" t="str">
        <f>IFERROR(__xludf.DUMMYFUNCTION("if($F859="""","""",1+Z859-count(filter($S859:$S888,$S859:$S888=$S859,$T859:$T888=$T859,$V859:$V888=$V859,$W859:$W888=$W859)))"),"")</f>
        <v/>
      </c>
      <c r="AB859" s="18" t="str">
        <f>IFERROR(__xludf.DUMMYFUNCTION("if($F859="""","""",count(filter($S$2:$S888,$S$2:$S888=$S859,$T$2:$T888=$T859,$V$2:$V888=$V859,$W$2:$W888=$W859,$Q$2:$Q888=$Q859)))"),"")</f>
        <v/>
      </c>
      <c r="AC859" s="18" t="str">
        <f>IFERROR(__xludf.DUMMYFUNCTION("if($F859="""","""",1+AB859-count(filter($S859:$S888,$S859:$S888=$S859,$T859:$T888=$T859,$V859:$V888=$V859,$W859:$W888=$W859,$Q859:$Q888=$Q859)))"),"")</f>
        <v/>
      </c>
      <c r="AD859" s="18" t="str">
        <f>IFERROR(__xludf.DUMMYFUNCTION("if($F859="""","""",count(filter($S$2:$S888,$S$2:$S888=$S859,$T$2:$T888=$T859,$V$2:$V888=$V859,$W$2:$W888=$W859,$R$2:$R888=$R859)))"),"")</f>
        <v/>
      </c>
      <c r="AE859" s="18" t="str">
        <f>IFERROR(__xludf.DUMMYFUNCTION("if($F859="""","""",1+AD859-count(filter($S859:$S888,$S859:$S888=$S859,$T859:$T888=$T859,$V859:$V888=$V859,$W859:$W888=$W859,$R859:$R888=$R859)))"),"")</f>
        <v/>
      </c>
      <c r="AF859" s="18" t="str">
        <f t="shared" si="10"/>
        <v/>
      </c>
      <c r="AG859" s="18"/>
      <c r="AH859" s="18" t="str">
        <f t="shared" si="12"/>
        <v/>
      </c>
    </row>
    <row r="860">
      <c r="A860" s="29"/>
      <c r="B860" s="29"/>
      <c r="C860" s="29"/>
      <c r="D860" s="37"/>
      <c r="E860" s="29"/>
      <c r="F860" s="32"/>
      <c r="G860" s="32"/>
      <c r="H860" s="38"/>
      <c r="I860" s="32"/>
      <c r="J860" s="38"/>
      <c r="K860" s="32"/>
      <c r="L860" s="31"/>
      <c r="M860" s="38"/>
      <c r="N860" s="31"/>
      <c r="O860" s="18" t="str">
        <f t="shared" si="2"/>
        <v/>
      </c>
      <c r="P860" s="18" t="str">
        <f t="shared" si="3"/>
        <v/>
      </c>
      <c r="Q860" s="18" t="str">
        <f t="array" ref="Q860">if($F860="","",if($F860&lt;&gt;$F859,VLOOKUP($F860,{Index_Team!$A$2:$A$33,Index_Team!$D$2:$D$33},2,FALSE),Q859))</f>
        <v/>
      </c>
      <c r="R860" s="18" t="str">
        <f t="array" ref="R860">if($F860="","",if($F860&lt;&gt;$F859,VLOOKUP($F860,{Index_Team!$A$2:$A$33,Index_Team!$E$2:$E$33},2,FALSE),R859))</f>
        <v/>
      </c>
      <c r="S860" s="18" t="str">
        <f t="shared" ref="S860:T860" si="869">if($F860="","",if($F860&lt;&gt;$F859,0,V859))</f>
        <v/>
      </c>
      <c r="T860" s="18" t="str">
        <f t="shared" si="869"/>
        <v/>
      </c>
      <c r="U860" s="18" t="str">
        <f t="shared" si="5"/>
        <v/>
      </c>
      <c r="V860" s="18" t="str">
        <f t="shared" si="6"/>
        <v/>
      </c>
      <c r="W860" s="18" t="str">
        <f t="shared" si="7"/>
        <v/>
      </c>
      <c r="X860" s="18" t="str">
        <f t="shared" si="8"/>
        <v/>
      </c>
      <c r="Y860" s="18" t="str">
        <f t="shared" si="9"/>
        <v/>
      </c>
      <c r="Z860" s="18" t="str">
        <f>IFERROR(__xludf.DUMMYFUNCTION("if($F860="""","""",count(filter($S$2:$S888,$S$2:$S888=$S860,$T$2:$T888=$T860,$V$2:$V888=$V860,$W$2:$W888=$W860)))"),"")</f>
        <v/>
      </c>
      <c r="AA860" s="18" t="str">
        <f>IFERROR(__xludf.DUMMYFUNCTION("if($F860="""","""",1+Z860-count(filter($S860:$S888,$S860:$S888=$S860,$T860:$T888=$T860,$V860:$V888=$V860,$W860:$W888=$W860)))"),"")</f>
        <v/>
      </c>
      <c r="AB860" s="18" t="str">
        <f>IFERROR(__xludf.DUMMYFUNCTION("if($F860="""","""",count(filter($S$2:$S888,$S$2:$S888=$S860,$T$2:$T888=$T860,$V$2:$V888=$V860,$W$2:$W888=$W860,$Q$2:$Q888=$Q860)))"),"")</f>
        <v/>
      </c>
      <c r="AC860" s="18" t="str">
        <f>IFERROR(__xludf.DUMMYFUNCTION("if($F860="""","""",1+AB860-count(filter($S860:$S888,$S860:$S888=$S860,$T860:$T888=$T860,$V860:$V888=$V860,$W860:$W888=$W860,$Q860:$Q888=$Q860)))"),"")</f>
        <v/>
      </c>
      <c r="AD860" s="18" t="str">
        <f>IFERROR(__xludf.DUMMYFUNCTION("if($F860="""","""",count(filter($S$2:$S888,$S$2:$S888=$S860,$T$2:$T888=$T860,$V$2:$V888=$V860,$W$2:$W888=$W860,$R$2:$R888=$R860)))"),"")</f>
        <v/>
      </c>
      <c r="AE860" s="18" t="str">
        <f>IFERROR(__xludf.DUMMYFUNCTION("if($F860="""","""",1+AD860-count(filter($S860:$S888,$S860:$S888=$S860,$T860:$T888=$T860,$V860:$V888=$V860,$W860:$W888=$W860,$R860:$R888=$R860)))"),"")</f>
        <v/>
      </c>
      <c r="AF860" s="18" t="str">
        <f t="shared" si="10"/>
        <v/>
      </c>
      <c r="AG860" s="18"/>
      <c r="AH860" s="18" t="str">
        <f t="shared" si="12"/>
        <v/>
      </c>
    </row>
    <row r="861">
      <c r="A861" s="29"/>
      <c r="B861" s="29"/>
      <c r="C861" s="29"/>
      <c r="D861" s="37"/>
      <c r="E861" s="29"/>
      <c r="F861" s="32"/>
      <c r="G861" s="32"/>
      <c r="H861" s="38"/>
      <c r="I861" s="32"/>
      <c r="J861" s="38"/>
      <c r="K861" s="32"/>
      <c r="L861" s="31"/>
      <c r="M861" s="38"/>
      <c r="N861" s="31"/>
      <c r="O861" s="18" t="str">
        <f t="shared" si="2"/>
        <v/>
      </c>
      <c r="P861" s="18" t="str">
        <f t="shared" si="3"/>
        <v/>
      </c>
      <c r="Q861" s="18" t="str">
        <f t="array" ref="Q861">if($F861="","",if($F861&lt;&gt;$F860,VLOOKUP($F861,{Index_Team!$A$2:$A$33,Index_Team!$D$2:$D$33},2,FALSE),Q860))</f>
        <v/>
      </c>
      <c r="R861" s="18" t="str">
        <f t="array" ref="R861">if($F861="","",if($F861&lt;&gt;$F860,VLOOKUP($F861,{Index_Team!$A$2:$A$33,Index_Team!$E$2:$E$33},2,FALSE),R860))</f>
        <v/>
      </c>
      <c r="S861" s="18" t="str">
        <f t="shared" ref="S861:T861" si="870">if($F861="","",if($F861&lt;&gt;$F860,0,V860))</f>
        <v/>
      </c>
      <c r="T861" s="18" t="str">
        <f t="shared" si="870"/>
        <v/>
      </c>
      <c r="U861" s="18" t="str">
        <f t="shared" si="5"/>
        <v/>
      </c>
      <c r="V861" s="18" t="str">
        <f t="shared" si="6"/>
        <v/>
      </c>
      <c r="W861" s="18" t="str">
        <f t="shared" si="7"/>
        <v/>
      </c>
      <c r="X861" s="18" t="str">
        <f t="shared" si="8"/>
        <v/>
      </c>
      <c r="Y861" s="18" t="str">
        <f t="shared" si="9"/>
        <v/>
      </c>
      <c r="Z861" s="18" t="str">
        <f>IFERROR(__xludf.DUMMYFUNCTION("if($F861="""","""",count(filter($S$2:$S888,$S$2:$S888=$S861,$T$2:$T888=$T861,$V$2:$V888=$V861,$W$2:$W888=$W861)))"),"")</f>
        <v/>
      </c>
      <c r="AA861" s="18" t="str">
        <f>IFERROR(__xludf.DUMMYFUNCTION("if($F861="""","""",1+Z861-count(filter($S861:$S888,$S861:$S888=$S861,$T861:$T888=$T861,$V861:$V888=$V861,$W861:$W888=$W861)))"),"")</f>
        <v/>
      </c>
      <c r="AB861" s="18" t="str">
        <f>IFERROR(__xludf.DUMMYFUNCTION("if($F861="""","""",count(filter($S$2:$S888,$S$2:$S888=$S861,$T$2:$T888=$T861,$V$2:$V888=$V861,$W$2:$W888=$W861,$Q$2:$Q888=$Q861)))"),"")</f>
        <v/>
      </c>
      <c r="AC861" s="18" t="str">
        <f>IFERROR(__xludf.DUMMYFUNCTION("if($F861="""","""",1+AB861-count(filter($S861:$S888,$S861:$S888=$S861,$T861:$T888=$T861,$V861:$V888=$V861,$W861:$W888=$W861,$Q861:$Q888=$Q861)))"),"")</f>
        <v/>
      </c>
      <c r="AD861" s="18" t="str">
        <f>IFERROR(__xludf.DUMMYFUNCTION("if($F861="""","""",count(filter($S$2:$S888,$S$2:$S888=$S861,$T$2:$T888=$T861,$V$2:$V888=$V861,$W$2:$W888=$W861,$R$2:$R888=$R861)))"),"")</f>
        <v/>
      </c>
      <c r="AE861" s="18" t="str">
        <f>IFERROR(__xludf.DUMMYFUNCTION("if($F861="""","""",1+AD861-count(filter($S861:$S888,$S861:$S888=$S861,$T861:$T888=$T861,$V861:$V888=$V861,$W861:$W888=$W861,$R861:$R888=$R861)))"),"")</f>
        <v/>
      </c>
      <c r="AF861" s="18" t="str">
        <f t="shared" si="10"/>
        <v/>
      </c>
      <c r="AG861" s="18"/>
      <c r="AH861" s="18" t="str">
        <f t="shared" si="12"/>
        <v/>
      </c>
    </row>
    <row r="862">
      <c r="A862" s="29"/>
      <c r="B862" s="29"/>
      <c r="C862" s="29"/>
      <c r="D862" s="37"/>
      <c r="E862" s="29"/>
      <c r="F862" s="32"/>
      <c r="G862" s="32"/>
      <c r="H862" s="38"/>
      <c r="I862" s="32"/>
      <c r="J862" s="38"/>
      <c r="K862" s="32"/>
      <c r="L862" s="31"/>
      <c r="M862" s="38"/>
      <c r="N862" s="31"/>
      <c r="O862" s="18" t="str">
        <f t="shared" si="2"/>
        <v/>
      </c>
      <c r="P862" s="18" t="str">
        <f t="shared" si="3"/>
        <v/>
      </c>
      <c r="Q862" s="18" t="str">
        <f t="array" ref="Q862">if($F862="","",if($F862&lt;&gt;$F861,VLOOKUP($F862,{Index_Team!$A$2:$A$33,Index_Team!$D$2:$D$33},2,FALSE),Q861))</f>
        <v/>
      </c>
      <c r="R862" s="18" t="str">
        <f t="array" ref="R862">if($F862="","",if($F862&lt;&gt;$F861,VLOOKUP($F862,{Index_Team!$A$2:$A$33,Index_Team!$E$2:$E$33},2,FALSE),R861))</f>
        <v/>
      </c>
      <c r="S862" s="18" t="str">
        <f t="shared" ref="S862:T862" si="871">if($F862="","",if($F862&lt;&gt;$F861,0,V861))</f>
        <v/>
      </c>
      <c r="T862" s="18" t="str">
        <f t="shared" si="871"/>
        <v/>
      </c>
      <c r="U862" s="18" t="str">
        <f t="shared" si="5"/>
        <v/>
      </c>
      <c r="V862" s="18" t="str">
        <f t="shared" si="6"/>
        <v/>
      </c>
      <c r="W862" s="18" t="str">
        <f t="shared" si="7"/>
        <v/>
      </c>
      <c r="X862" s="18" t="str">
        <f t="shared" si="8"/>
        <v/>
      </c>
      <c r="Y862" s="18" t="str">
        <f t="shared" si="9"/>
        <v/>
      </c>
      <c r="Z862" s="18" t="str">
        <f>IFERROR(__xludf.DUMMYFUNCTION("if($F862="""","""",count(filter($S$2:$S888,$S$2:$S888=$S862,$T$2:$T888=$T862,$V$2:$V888=$V862,$W$2:$W888=$W862)))"),"")</f>
        <v/>
      </c>
      <c r="AA862" s="18" t="str">
        <f>IFERROR(__xludf.DUMMYFUNCTION("if($F862="""","""",1+Z862-count(filter($S862:$S888,$S862:$S888=$S862,$T862:$T888=$T862,$V862:$V888=$V862,$W862:$W888=$W862)))"),"")</f>
        <v/>
      </c>
      <c r="AB862" s="18" t="str">
        <f>IFERROR(__xludf.DUMMYFUNCTION("if($F862="""","""",count(filter($S$2:$S888,$S$2:$S888=$S862,$T$2:$T888=$T862,$V$2:$V888=$V862,$W$2:$W888=$W862,$Q$2:$Q888=$Q862)))"),"")</f>
        <v/>
      </c>
      <c r="AC862" s="18" t="str">
        <f>IFERROR(__xludf.DUMMYFUNCTION("if($F862="""","""",1+AB862-count(filter($S862:$S888,$S862:$S888=$S862,$T862:$T888=$T862,$V862:$V888=$V862,$W862:$W888=$W862,$Q862:$Q888=$Q862)))"),"")</f>
        <v/>
      </c>
      <c r="AD862" s="18" t="str">
        <f>IFERROR(__xludf.DUMMYFUNCTION("if($F862="""","""",count(filter($S$2:$S888,$S$2:$S888=$S862,$T$2:$T888=$T862,$V$2:$V888=$V862,$W$2:$W888=$W862,$R$2:$R888=$R862)))"),"")</f>
        <v/>
      </c>
      <c r="AE862" s="18" t="str">
        <f>IFERROR(__xludf.DUMMYFUNCTION("if($F862="""","""",1+AD862-count(filter($S862:$S888,$S862:$S888=$S862,$T862:$T888=$T862,$V862:$V888=$V862,$W862:$W888=$W862,$R862:$R888=$R862)))"),"")</f>
        <v/>
      </c>
      <c r="AF862" s="18" t="str">
        <f t="shared" si="10"/>
        <v/>
      </c>
      <c r="AG862" s="18"/>
      <c r="AH862" s="18" t="str">
        <f t="shared" si="12"/>
        <v/>
      </c>
    </row>
    <row r="863">
      <c r="A863" s="29"/>
      <c r="B863" s="29"/>
      <c r="C863" s="29"/>
      <c r="D863" s="37"/>
      <c r="E863" s="29"/>
      <c r="F863" s="32"/>
      <c r="G863" s="32"/>
      <c r="H863" s="38"/>
      <c r="I863" s="32"/>
      <c r="J863" s="38"/>
      <c r="K863" s="32"/>
      <c r="L863" s="31"/>
      <c r="M863" s="38"/>
      <c r="N863" s="31"/>
      <c r="O863" s="18" t="str">
        <f t="shared" si="2"/>
        <v/>
      </c>
      <c r="P863" s="18" t="str">
        <f t="shared" si="3"/>
        <v/>
      </c>
      <c r="Q863" s="18" t="str">
        <f t="array" ref="Q863">if($F863="","",if($F863&lt;&gt;$F862,VLOOKUP($F863,{Index_Team!$A$2:$A$33,Index_Team!$D$2:$D$33},2,FALSE),Q862))</f>
        <v/>
      </c>
      <c r="R863" s="18" t="str">
        <f t="array" ref="R863">if($F863="","",if($F863&lt;&gt;$F862,VLOOKUP($F863,{Index_Team!$A$2:$A$33,Index_Team!$E$2:$E$33},2,FALSE),R862))</f>
        <v/>
      </c>
      <c r="S863" s="18" t="str">
        <f t="shared" ref="S863:T863" si="872">if($F863="","",if($F863&lt;&gt;$F862,0,V862))</f>
        <v/>
      </c>
      <c r="T863" s="18" t="str">
        <f t="shared" si="872"/>
        <v/>
      </c>
      <c r="U863" s="18" t="str">
        <f t="shared" si="5"/>
        <v/>
      </c>
      <c r="V863" s="18" t="str">
        <f t="shared" si="6"/>
        <v/>
      </c>
      <c r="W863" s="18" t="str">
        <f t="shared" si="7"/>
        <v/>
      </c>
      <c r="X863" s="18" t="str">
        <f t="shared" si="8"/>
        <v/>
      </c>
      <c r="Y863" s="18" t="str">
        <f t="shared" si="9"/>
        <v/>
      </c>
      <c r="Z863" s="18" t="str">
        <f>IFERROR(__xludf.DUMMYFUNCTION("if($F863="""","""",count(filter($S$2:$S888,$S$2:$S888=$S863,$T$2:$T888=$T863,$V$2:$V888=$V863,$W$2:$W888=$W863)))"),"")</f>
        <v/>
      </c>
      <c r="AA863" s="18" t="str">
        <f>IFERROR(__xludf.DUMMYFUNCTION("if($F863="""","""",1+Z863-count(filter($S863:$S888,$S863:$S888=$S863,$T863:$T888=$T863,$V863:$V888=$V863,$W863:$W888=$W863)))"),"")</f>
        <v/>
      </c>
      <c r="AB863" s="18" t="str">
        <f>IFERROR(__xludf.DUMMYFUNCTION("if($F863="""","""",count(filter($S$2:$S888,$S$2:$S888=$S863,$T$2:$T888=$T863,$V$2:$V888=$V863,$W$2:$W888=$W863,$Q$2:$Q888=$Q863)))"),"")</f>
        <v/>
      </c>
      <c r="AC863" s="18" t="str">
        <f>IFERROR(__xludf.DUMMYFUNCTION("if($F863="""","""",1+AB863-count(filter($S863:$S888,$S863:$S888=$S863,$T863:$T888=$T863,$V863:$V888=$V863,$W863:$W888=$W863,$Q863:$Q888=$Q863)))"),"")</f>
        <v/>
      </c>
      <c r="AD863" s="18" t="str">
        <f>IFERROR(__xludf.DUMMYFUNCTION("if($F863="""","""",count(filter($S$2:$S888,$S$2:$S888=$S863,$T$2:$T888=$T863,$V$2:$V888=$V863,$W$2:$W888=$W863,$R$2:$R888=$R863)))"),"")</f>
        <v/>
      </c>
      <c r="AE863" s="18" t="str">
        <f>IFERROR(__xludf.DUMMYFUNCTION("if($F863="""","""",1+AD863-count(filter($S863:$S888,$S863:$S888=$S863,$T863:$T888=$T863,$V863:$V888=$V863,$W863:$W888=$W863,$R863:$R888=$R863)))"),"")</f>
        <v/>
      </c>
      <c r="AF863" s="18" t="str">
        <f t="shared" si="10"/>
        <v/>
      </c>
      <c r="AG863" s="18"/>
      <c r="AH863" s="18" t="str">
        <f t="shared" si="12"/>
        <v/>
      </c>
    </row>
    <row r="864">
      <c r="A864" s="29"/>
      <c r="B864" s="29"/>
      <c r="C864" s="29"/>
      <c r="D864" s="37"/>
      <c r="E864" s="29"/>
      <c r="F864" s="32"/>
      <c r="G864" s="32"/>
      <c r="H864" s="38"/>
      <c r="I864" s="32"/>
      <c r="J864" s="38"/>
      <c r="K864" s="32"/>
      <c r="L864" s="31"/>
      <c r="M864" s="38"/>
      <c r="N864" s="31"/>
      <c r="O864" s="18" t="str">
        <f t="shared" si="2"/>
        <v/>
      </c>
      <c r="P864" s="18" t="str">
        <f t="shared" si="3"/>
        <v/>
      </c>
      <c r="Q864" s="18" t="str">
        <f t="array" ref="Q864">if($F864="","",if($F864&lt;&gt;$F863,VLOOKUP($F864,{Index_Team!$A$2:$A$33,Index_Team!$D$2:$D$33},2,FALSE),Q863))</f>
        <v/>
      </c>
      <c r="R864" s="18" t="str">
        <f t="array" ref="R864">if($F864="","",if($F864&lt;&gt;$F863,VLOOKUP($F864,{Index_Team!$A$2:$A$33,Index_Team!$E$2:$E$33},2,FALSE),R863))</f>
        <v/>
      </c>
      <c r="S864" s="18" t="str">
        <f t="shared" ref="S864:T864" si="873">if($F864="","",if($F864&lt;&gt;$F863,0,V863))</f>
        <v/>
      </c>
      <c r="T864" s="18" t="str">
        <f t="shared" si="873"/>
        <v/>
      </c>
      <c r="U864" s="18" t="str">
        <f t="shared" si="5"/>
        <v/>
      </c>
      <c r="V864" s="18" t="str">
        <f t="shared" si="6"/>
        <v/>
      </c>
      <c r="W864" s="18" t="str">
        <f t="shared" si="7"/>
        <v/>
      </c>
      <c r="X864" s="18" t="str">
        <f t="shared" si="8"/>
        <v/>
      </c>
      <c r="Y864" s="18" t="str">
        <f t="shared" si="9"/>
        <v/>
      </c>
      <c r="Z864" s="18" t="str">
        <f>IFERROR(__xludf.DUMMYFUNCTION("if($F864="""","""",count(filter($S$2:$S888,$S$2:$S888=$S864,$T$2:$T888=$T864,$V$2:$V888=$V864,$W$2:$W888=$W864)))"),"")</f>
        <v/>
      </c>
      <c r="AA864" s="18" t="str">
        <f>IFERROR(__xludf.DUMMYFUNCTION("if($F864="""","""",1+Z864-count(filter($S864:$S888,$S864:$S888=$S864,$T864:$T888=$T864,$V864:$V888=$V864,$W864:$W888=$W864)))"),"")</f>
        <v/>
      </c>
      <c r="AB864" s="18" t="str">
        <f>IFERROR(__xludf.DUMMYFUNCTION("if($F864="""","""",count(filter($S$2:$S888,$S$2:$S888=$S864,$T$2:$T888=$T864,$V$2:$V888=$V864,$W$2:$W888=$W864,$Q$2:$Q888=$Q864)))"),"")</f>
        <v/>
      </c>
      <c r="AC864" s="18" t="str">
        <f>IFERROR(__xludf.DUMMYFUNCTION("if($F864="""","""",1+AB864-count(filter($S864:$S888,$S864:$S888=$S864,$T864:$T888=$T864,$V864:$V888=$V864,$W864:$W888=$W864,$Q864:$Q888=$Q864)))"),"")</f>
        <v/>
      </c>
      <c r="AD864" s="18" t="str">
        <f>IFERROR(__xludf.DUMMYFUNCTION("if($F864="""","""",count(filter($S$2:$S888,$S$2:$S888=$S864,$T$2:$T888=$T864,$V$2:$V888=$V864,$W$2:$W888=$W864,$R$2:$R888=$R864)))"),"")</f>
        <v/>
      </c>
      <c r="AE864" s="18" t="str">
        <f>IFERROR(__xludf.DUMMYFUNCTION("if($F864="""","""",1+AD864-count(filter($S864:$S888,$S864:$S888=$S864,$T864:$T888=$T864,$V864:$V888=$V864,$W864:$W888=$W864,$R864:$R888=$R864)))"),"")</f>
        <v/>
      </c>
      <c r="AF864" s="18" t="str">
        <f t="shared" si="10"/>
        <v/>
      </c>
      <c r="AG864" s="18"/>
      <c r="AH864" s="18" t="str">
        <f t="shared" si="12"/>
        <v/>
      </c>
    </row>
    <row r="865">
      <c r="A865" s="29"/>
      <c r="B865" s="29"/>
      <c r="C865" s="29"/>
      <c r="D865" s="37"/>
      <c r="E865" s="29"/>
      <c r="F865" s="32"/>
      <c r="G865" s="32"/>
      <c r="H865" s="38"/>
      <c r="I865" s="32"/>
      <c r="J865" s="38"/>
      <c r="K865" s="32"/>
      <c r="L865" s="31"/>
      <c r="M865" s="38"/>
      <c r="N865" s="31"/>
      <c r="O865" s="18" t="str">
        <f t="shared" si="2"/>
        <v/>
      </c>
      <c r="P865" s="18" t="str">
        <f t="shared" si="3"/>
        <v/>
      </c>
      <c r="Q865" s="18" t="str">
        <f t="array" ref="Q865">if($F865="","",if($F865&lt;&gt;$F864,VLOOKUP($F865,{Index_Team!$A$2:$A$33,Index_Team!$D$2:$D$33},2,FALSE),Q864))</f>
        <v/>
      </c>
      <c r="R865" s="18" t="str">
        <f t="array" ref="R865">if($F865="","",if($F865&lt;&gt;$F864,VLOOKUP($F865,{Index_Team!$A$2:$A$33,Index_Team!$E$2:$E$33},2,FALSE),R864))</f>
        <v/>
      </c>
      <c r="S865" s="18" t="str">
        <f t="shared" ref="S865:T865" si="874">if($F865="","",if($F865&lt;&gt;$F864,0,V864))</f>
        <v/>
      </c>
      <c r="T865" s="18" t="str">
        <f t="shared" si="874"/>
        <v/>
      </c>
      <c r="U865" s="18" t="str">
        <f t="shared" si="5"/>
        <v/>
      </c>
      <c r="V865" s="18" t="str">
        <f t="shared" si="6"/>
        <v/>
      </c>
      <c r="W865" s="18" t="str">
        <f t="shared" si="7"/>
        <v/>
      </c>
      <c r="X865" s="18" t="str">
        <f t="shared" si="8"/>
        <v/>
      </c>
      <c r="Y865" s="18" t="str">
        <f t="shared" si="9"/>
        <v/>
      </c>
      <c r="Z865" s="18" t="str">
        <f>IFERROR(__xludf.DUMMYFUNCTION("if($F865="""","""",count(filter($S$2:$S888,$S$2:$S888=$S865,$T$2:$T888=$T865,$V$2:$V888=$V865,$W$2:$W888=$W865)))"),"")</f>
        <v/>
      </c>
      <c r="AA865" s="18" t="str">
        <f>IFERROR(__xludf.DUMMYFUNCTION("if($F865="""","""",1+Z865-count(filter($S865:$S888,$S865:$S888=$S865,$T865:$T888=$T865,$V865:$V888=$V865,$W865:$W888=$W865)))"),"")</f>
        <v/>
      </c>
      <c r="AB865" s="18" t="str">
        <f>IFERROR(__xludf.DUMMYFUNCTION("if($F865="""","""",count(filter($S$2:$S888,$S$2:$S888=$S865,$T$2:$T888=$T865,$V$2:$V888=$V865,$W$2:$W888=$W865,$Q$2:$Q888=$Q865)))"),"")</f>
        <v/>
      </c>
      <c r="AC865" s="18" t="str">
        <f>IFERROR(__xludf.DUMMYFUNCTION("if($F865="""","""",1+AB865-count(filter($S865:$S888,$S865:$S888=$S865,$T865:$T888=$T865,$V865:$V888=$V865,$W865:$W888=$W865,$Q865:$Q888=$Q865)))"),"")</f>
        <v/>
      </c>
      <c r="AD865" s="18" t="str">
        <f>IFERROR(__xludf.DUMMYFUNCTION("if($F865="""","""",count(filter($S$2:$S888,$S$2:$S888=$S865,$T$2:$T888=$T865,$V$2:$V888=$V865,$W$2:$W888=$W865,$R$2:$R888=$R865)))"),"")</f>
        <v/>
      </c>
      <c r="AE865" s="18" t="str">
        <f>IFERROR(__xludf.DUMMYFUNCTION("if($F865="""","""",1+AD865-count(filter($S865:$S888,$S865:$S888=$S865,$T865:$T888=$T865,$V865:$V888=$V865,$W865:$W888=$W865,$R865:$R888=$R865)))"),"")</f>
        <v/>
      </c>
      <c r="AF865" s="18" t="str">
        <f t="shared" si="10"/>
        <v/>
      </c>
      <c r="AG865" s="18"/>
      <c r="AH865" s="18" t="str">
        <f t="shared" si="12"/>
        <v/>
      </c>
    </row>
    <row r="866">
      <c r="A866" s="29"/>
      <c r="B866" s="29"/>
      <c r="C866" s="29"/>
      <c r="D866" s="37"/>
      <c r="E866" s="29"/>
      <c r="F866" s="32"/>
      <c r="G866" s="32"/>
      <c r="H866" s="38"/>
      <c r="I866" s="32"/>
      <c r="J866" s="38"/>
      <c r="K866" s="32"/>
      <c r="L866" s="31"/>
      <c r="M866" s="38"/>
      <c r="N866" s="31"/>
      <c r="O866" s="18" t="str">
        <f t="shared" si="2"/>
        <v/>
      </c>
      <c r="P866" s="18" t="str">
        <f t="shared" si="3"/>
        <v/>
      </c>
      <c r="Q866" s="18" t="str">
        <f t="array" ref="Q866">if($F866="","",if($F866&lt;&gt;$F865,VLOOKUP($F866,{Index_Team!$A$2:$A$33,Index_Team!$D$2:$D$33},2,FALSE),Q865))</f>
        <v/>
      </c>
      <c r="R866" s="18" t="str">
        <f t="array" ref="R866">if($F866="","",if($F866&lt;&gt;$F865,VLOOKUP($F866,{Index_Team!$A$2:$A$33,Index_Team!$E$2:$E$33},2,FALSE),R865))</f>
        <v/>
      </c>
      <c r="S866" s="18" t="str">
        <f t="shared" ref="S866:T866" si="875">if($F866="","",if($F866&lt;&gt;$F865,0,V865))</f>
        <v/>
      </c>
      <c r="T866" s="18" t="str">
        <f t="shared" si="875"/>
        <v/>
      </c>
      <c r="U866" s="18" t="str">
        <f t="shared" si="5"/>
        <v/>
      </c>
      <c r="V866" s="18" t="str">
        <f t="shared" si="6"/>
        <v/>
      </c>
      <c r="W866" s="18" t="str">
        <f t="shared" si="7"/>
        <v/>
      </c>
      <c r="X866" s="18" t="str">
        <f t="shared" si="8"/>
        <v/>
      </c>
      <c r="Y866" s="18" t="str">
        <f t="shared" si="9"/>
        <v/>
      </c>
      <c r="Z866" s="18" t="str">
        <f>IFERROR(__xludf.DUMMYFUNCTION("if($F866="""","""",count(filter($S$2:$S888,$S$2:$S888=$S866,$T$2:$T888=$T866,$V$2:$V888=$V866,$W$2:$W888=$W866)))"),"")</f>
        <v/>
      </c>
      <c r="AA866" s="18" t="str">
        <f>IFERROR(__xludf.DUMMYFUNCTION("if($F866="""","""",1+Z866-count(filter($S866:$S888,$S866:$S888=$S866,$T866:$T888=$T866,$V866:$V888=$V866,$W866:$W888=$W866)))"),"")</f>
        <v/>
      </c>
      <c r="AB866" s="18" t="str">
        <f>IFERROR(__xludf.DUMMYFUNCTION("if($F866="""","""",count(filter($S$2:$S888,$S$2:$S888=$S866,$T$2:$T888=$T866,$V$2:$V888=$V866,$W$2:$W888=$W866,$Q$2:$Q888=$Q866)))"),"")</f>
        <v/>
      </c>
      <c r="AC866" s="18" t="str">
        <f>IFERROR(__xludf.DUMMYFUNCTION("if($F866="""","""",1+AB866-count(filter($S866:$S888,$S866:$S888=$S866,$T866:$T888=$T866,$V866:$V888=$V866,$W866:$W888=$W866,$Q866:$Q888=$Q866)))"),"")</f>
        <v/>
      </c>
      <c r="AD866" s="18" t="str">
        <f>IFERROR(__xludf.DUMMYFUNCTION("if($F866="""","""",count(filter($S$2:$S888,$S$2:$S888=$S866,$T$2:$T888=$T866,$V$2:$V888=$V866,$W$2:$W888=$W866,$R$2:$R888=$R866)))"),"")</f>
        <v/>
      </c>
      <c r="AE866" s="18" t="str">
        <f>IFERROR(__xludf.DUMMYFUNCTION("if($F866="""","""",1+AD866-count(filter($S866:$S888,$S866:$S888=$S866,$T866:$T888=$T866,$V866:$V888=$V866,$W866:$W888=$W866,$R866:$R888=$R866)))"),"")</f>
        <v/>
      </c>
      <c r="AF866" s="18" t="str">
        <f t="shared" si="10"/>
        <v/>
      </c>
      <c r="AG866" s="18"/>
      <c r="AH866" s="18" t="str">
        <f t="shared" si="12"/>
        <v/>
      </c>
    </row>
    <row r="867">
      <c r="A867" s="29"/>
      <c r="B867" s="29"/>
      <c r="C867" s="29"/>
      <c r="D867" s="37"/>
      <c r="E867" s="29"/>
      <c r="F867" s="32"/>
      <c r="G867" s="32"/>
      <c r="H867" s="38"/>
      <c r="I867" s="32"/>
      <c r="J867" s="38"/>
      <c r="K867" s="32"/>
      <c r="L867" s="31"/>
      <c r="M867" s="38"/>
      <c r="N867" s="31"/>
      <c r="O867" s="18" t="str">
        <f t="shared" si="2"/>
        <v/>
      </c>
      <c r="P867" s="18" t="str">
        <f t="shared" si="3"/>
        <v/>
      </c>
      <c r="Q867" s="18" t="str">
        <f t="array" ref="Q867">if($F867="","",if($F867&lt;&gt;$F866,VLOOKUP($F867,{Index_Team!$A$2:$A$33,Index_Team!$D$2:$D$33},2,FALSE),Q866))</f>
        <v/>
      </c>
      <c r="R867" s="18" t="str">
        <f t="array" ref="R867">if($F867="","",if($F867&lt;&gt;$F866,VLOOKUP($F867,{Index_Team!$A$2:$A$33,Index_Team!$E$2:$E$33},2,FALSE),R866))</f>
        <v/>
      </c>
      <c r="S867" s="18" t="str">
        <f t="shared" ref="S867:T867" si="876">if($F867="","",if($F867&lt;&gt;$F866,0,V866))</f>
        <v/>
      </c>
      <c r="T867" s="18" t="str">
        <f t="shared" si="876"/>
        <v/>
      </c>
      <c r="U867" s="18" t="str">
        <f t="shared" si="5"/>
        <v/>
      </c>
      <c r="V867" s="18" t="str">
        <f t="shared" si="6"/>
        <v/>
      </c>
      <c r="W867" s="18" t="str">
        <f t="shared" si="7"/>
        <v/>
      </c>
      <c r="X867" s="18" t="str">
        <f t="shared" si="8"/>
        <v/>
      </c>
      <c r="Y867" s="18" t="str">
        <f t="shared" si="9"/>
        <v/>
      </c>
      <c r="Z867" s="18" t="str">
        <f>IFERROR(__xludf.DUMMYFUNCTION("if($F867="""","""",count(filter($S$2:$S888,$S$2:$S888=$S867,$T$2:$T888=$T867,$V$2:$V888=$V867,$W$2:$W888=$W867)))"),"")</f>
        <v/>
      </c>
      <c r="AA867" s="18" t="str">
        <f>IFERROR(__xludf.DUMMYFUNCTION("if($F867="""","""",1+Z867-count(filter($S867:$S888,$S867:$S888=$S867,$T867:$T888=$T867,$V867:$V888=$V867,$W867:$W888=$W867)))"),"")</f>
        <v/>
      </c>
      <c r="AB867" s="18" t="str">
        <f>IFERROR(__xludf.DUMMYFUNCTION("if($F867="""","""",count(filter($S$2:$S888,$S$2:$S888=$S867,$T$2:$T888=$T867,$V$2:$V888=$V867,$W$2:$W888=$W867,$Q$2:$Q888=$Q867)))"),"")</f>
        <v/>
      </c>
      <c r="AC867" s="18" t="str">
        <f>IFERROR(__xludf.DUMMYFUNCTION("if($F867="""","""",1+AB867-count(filter($S867:$S888,$S867:$S888=$S867,$T867:$T888=$T867,$V867:$V888=$V867,$W867:$W888=$W867,$Q867:$Q888=$Q867)))"),"")</f>
        <v/>
      </c>
      <c r="AD867" s="18" t="str">
        <f>IFERROR(__xludf.DUMMYFUNCTION("if($F867="""","""",count(filter($S$2:$S888,$S$2:$S888=$S867,$T$2:$T888=$T867,$V$2:$V888=$V867,$W$2:$W888=$W867,$R$2:$R888=$R867)))"),"")</f>
        <v/>
      </c>
      <c r="AE867" s="18" t="str">
        <f>IFERROR(__xludf.DUMMYFUNCTION("if($F867="""","""",1+AD867-count(filter($S867:$S888,$S867:$S888=$S867,$T867:$T888=$T867,$V867:$V888=$V867,$W867:$W888=$W867,$R867:$R888=$R867)))"),"")</f>
        <v/>
      </c>
      <c r="AF867" s="18" t="str">
        <f t="shared" si="10"/>
        <v/>
      </c>
      <c r="AG867" s="18"/>
      <c r="AH867" s="18" t="str">
        <f t="shared" si="12"/>
        <v/>
      </c>
    </row>
    <row r="868">
      <c r="A868" s="29"/>
      <c r="B868" s="29"/>
      <c r="C868" s="29"/>
      <c r="D868" s="37"/>
      <c r="E868" s="29"/>
      <c r="F868" s="32"/>
      <c r="G868" s="32"/>
      <c r="H868" s="38"/>
      <c r="I868" s="32"/>
      <c r="J868" s="38"/>
      <c r="K868" s="32"/>
      <c r="L868" s="31"/>
      <c r="M868" s="38"/>
      <c r="N868" s="31"/>
      <c r="O868" s="18" t="str">
        <f t="shared" si="2"/>
        <v/>
      </c>
      <c r="P868" s="18" t="str">
        <f t="shared" si="3"/>
        <v/>
      </c>
      <c r="Q868" s="18" t="str">
        <f t="array" ref="Q868">if($F868="","",if($F868&lt;&gt;$F867,VLOOKUP($F868,{Index_Team!$A$2:$A$33,Index_Team!$D$2:$D$33},2,FALSE),Q867))</f>
        <v/>
      </c>
      <c r="R868" s="18" t="str">
        <f t="array" ref="R868">if($F868="","",if($F868&lt;&gt;$F867,VLOOKUP($F868,{Index_Team!$A$2:$A$33,Index_Team!$E$2:$E$33},2,FALSE),R867))</f>
        <v/>
      </c>
      <c r="S868" s="18" t="str">
        <f t="shared" ref="S868:T868" si="877">if($F868="","",if($F868&lt;&gt;$F867,0,V867))</f>
        <v/>
      </c>
      <c r="T868" s="18" t="str">
        <f t="shared" si="877"/>
        <v/>
      </c>
      <c r="U868" s="18" t="str">
        <f t="shared" si="5"/>
        <v/>
      </c>
      <c r="V868" s="18" t="str">
        <f t="shared" si="6"/>
        <v/>
      </c>
      <c r="W868" s="18" t="str">
        <f t="shared" si="7"/>
        <v/>
      </c>
      <c r="X868" s="18" t="str">
        <f t="shared" si="8"/>
        <v/>
      </c>
      <c r="Y868" s="18" t="str">
        <f t="shared" si="9"/>
        <v/>
      </c>
      <c r="Z868" s="18" t="str">
        <f>IFERROR(__xludf.DUMMYFUNCTION("if($F868="""","""",count(filter($S$2:$S888,$S$2:$S888=$S868,$T$2:$T888=$T868,$V$2:$V888=$V868,$W$2:$W888=$W868)))"),"")</f>
        <v/>
      </c>
      <c r="AA868" s="18" t="str">
        <f>IFERROR(__xludf.DUMMYFUNCTION("if($F868="""","""",1+Z868-count(filter($S868:$S888,$S868:$S888=$S868,$T868:$T888=$T868,$V868:$V888=$V868,$W868:$W888=$W868)))"),"")</f>
        <v/>
      </c>
      <c r="AB868" s="18" t="str">
        <f>IFERROR(__xludf.DUMMYFUNCTION("if($F868="""","""",count(filter($S$2:$S888,$S$2:$S888=$S868,$T$2:$T888=$T868,$V$2:$V888=$V868,$W$2:$W888=$W868,$Q$2:$Q888=$Q868)))"),"")</f>
        <v/>
      </c>
      <c r="AC868" s="18" t="str">
        <f>IFERROR(__xludf.DUMMYFUNCTION("if($F868="""","""",1+AB868-count(filter($S868:$S888,$S868:$S888=$S868,$T868:$T888=$T868,$V868:$V888=$V868,$W868:$W888=$W868,$Q868:$Q888=$Q868)))"),"")</f>
        <v/>
      </c>
      <c r="AD868" s="18" t="str">
        <f>IFERROR(__xludf.DUMMYFUNCTION("if($F868="""","""",count(filter($S$2:$S888,$S$2:$S888=$S868,$T$2:$T888=$T868,$V$2:$V888=$V868,$W$2:$W888=$W868,$R$2:$R888=$R868)))"),"")</f>
        <v/>
      </c>
      <c r="AE868" s="18" t="str">
        <f>IFERROR(__xludf.DUMMYFUNCTION("if($F868="""","""",1+AD868-count(filter($S868:$S888,$S868:$S888=$S868,$T868:$T888=$T868,$V868:$V888=$V868,$W868:$W888=$W868,$R868:$R888=$R868)))"),"")</f>
        <v/>
      </c>
      <c r="AF868" s="18" t="str">
        <f t="shared" si="10"/>
        <v/>
      </c>
      <c r="AG868" s="18"/>
      <c r="AH868" s="18" t="str">
        <f t="shared" si="12"/>
        <v/>
      </c>
    </row>
    <row r="869">
      <c r="A869" s="29"/>
      <c r="B869" s="29"/>
      <c r="C869" s="29"/>
      <c r="D869" s="37"/>
      <c r="E869" s="29"/>
      <c r="F869" s="32"/>
      <c r="G869" s="32"/>
      <c r="H869" s="38"/>
      <c r="I869" s="32"/>
      <c r="J869" s="38"/>
      <c r="K869" s="32"/>
      <c r="L869" s="31"/>
      <c r="M869" s="38"/>
      <c r="N869" s="31"/>
      <c r="O869" s="18" t="str">
        <f t="shared" si="2"/>
        <v/>
      </c>
      <c r="P869" s="18" t="str">
        <f t="shared" si="3"/>
        <v/>
      </c>
      <c r="Q869" s="18" t="str">
        <f t="array" ref="Q869">if($F869="","",if($F869&lt;&gt;$F868,VLOOKUP($F869,{Index_Team!$A$2:$A$33,Index_Team!$D$2:$D$33},2,FALSE),Q868))</f>
        <v/>
      </c>
      <c r="R869" s="18" t="str">
        <f t="array" ref="R869">if($F869="","",if($F869&lt;&gt;$F868,VLOOKUP($F869,{Index_Team!$A$2:$A$33,Index_Team!$E$2:$E$33},2,FALSE),R868))</f>
        <v/>
      </c>
      <c r="S869" s="18" t="str">
        <f t="shared" ref="S869:T869" si="878">if($F869="","",if($F869&lt;&gt;$F868,0,V868))</f>
        <v/>
      </c>
      <c r="T869" s="18" t="str">
        <f t="shared" si="878"/>
        <v/>
      </c>
      <c r="U869" s="18" t="str">
        <f t="shared" si="5"/>
        <v/>
      </c>
      <c r="V869" s="18" t="str">
        <f t="shared" si="6"/>
        <v/>
      </c>
      <c r="W869" s="18" t="str">
        <f t="shared" si="7"/>
        <v/>
      </c>
      <c r="X869" s="18" t="str">
        <f t="shared" si="8"/>
        <v/>
      </c>
      <c r="Y869" s="18" t="str">
        <f t="shared" si="9"/>
        <v/>
      </c>
      <c r="Z869" s="18" t="str">
        <f>IFERROR(__xludf.DUMMYFUNCTION("if($F869="""","""",count(filter($S$2:$S888,$S$2:$S888=$S869,$T$2:$T888=$T869,$V$2:$V888=$V869,$W$2:$W888=$W869)))"),"")</f>
        <v/>
      </c>
      <c r="AA869" s="18" t="str">
        <f>IFERROR(__xludf.DUMMYFUNCTION("if($F869="""","""",1+Z869-count(filter($S869:$S888,$S869:$S888=$S869,$T869:$T888=$T869,$V869:$V888=$V869,$W869:$W888=$W869)))"),"")</f>
        <v/>
      </c>
      <c r="AB869" s="18" t="str">
        <f>IFERROR(__xludf.DUMMYFUNCTION("if($F869="""","""",count(filter($S$2:$S888,$S$2:$S888=$S869,$T$2:$T888=$T869,$V$2:$V888=$V869,$W$2:$W888=$W869,$Q$2:$Q888=$Q869)))"),"")</f>
        <v/>
      </c>
      <c r="AC869" s="18" t="str">
        <f>IFERROR(__xludf.DUMMYFUNCTION("if($F869="""","""",1+AB869-count(filter($S869:$S888,$S869:$S888=$S869,$T869:$T888=$T869,$V869:$V888=$V869,$W869:$W888=$W869,$Q869:$Q888=$Q869)))"),"")</f>
        <v/>
      </c>
      <c r="AD869" s="18" t="str">
        <f>IFERROR(__xludf.DUMMYFUNCTION("if($F869="""","""",count(filter($S$2:$S888,$S$2:$S888=$S869,$T$2:$T888=$T869,$V$2:$V888=$V869,$W$2:$W888=$W869,$R$2:$R888=$R869)))"),"")</f>
        <v/>
      </c>
      <c r="AE869" s="18" t="str">
        <f>IFERROR(__xludf.DUMMYFUNCTION("if($F869="""","""",1+AD869-count(filter($S869:$S888,$S869:$S888=$S869,$T869:$T888=$T869,$V869:$V888=$V869,$W869:$W888=$W869,$R869:$R888=$R869)))"),"")</f>
        <v/>
      </c>
      <c r="AF869" s="18" t="str">
        <f t="shared" si="10"/>
        <v/>
      </c>
      <c r="AG869" s="18"/>
      <c r="AH869" s="18" t="str">
        <f t="shared" si="12"/>
        <v/>
      </c>
    </row>
    <row r="870">
      <c r="A870" s="29"/>
      <c r="B870" s="29"/>
      <c r="C870" s="29"/>
      <c r="D870" s="37"/>
      <c r="E870" s="29"/>
      <c r="F870" s="32"/>
      <c r="G870" s="32"/>
      <c r="H870" s="38"/>
      <c r="I870" s="32"/>
      <c r="J870" s="38"/>
      <c r="K870" s="32"/>
      <c r="L870" s="31"/>
      <c r="M870" s="38"/>
      <c r="N870" s="31"/>
      <c r="O870" s="18" t="str">
        <f t="shared" si="2"/>
        <v/>
      </c>
      <c r="P870" s="18" t="str">
        <f t="shared" si="3"/>
        <v/>
      </c>
      <c r="Q870" s="18" t="str">
        <f t="array" ref="Q870">if($F870="","",if($F870&lt;&gt;$F869,VLOOKUP($F870,{Index_Team!$A$2:$A$33,Index_Team!$D$2:$D$33},2,FALSE),Q869))</f>
        <v/>
      </c>
      <c r="R870" s="18" t="str">
        <f t="array" ref="R870">if($F870="","",if($F870&lt;&gt;$F869,VLOOKUP($F870,{Index_Team!$A$2:$A$33,Index_Team!$E$2:$E$33},2,FALSE),R869))</f>
        <v/>
      </c>
      <c r="S870" s="18" t="str">
        <f t="shared" ref="S870:T870" si="879">if($F870="","",if($F870&lt;&gt;$F869,0,V869))</f>
        <v/>
      </c>
      <c r="T870" s="18" t="str">
        <f t="shared" si="879"/>
        <v/>
      </c>
      <c r="U870" s="18" t="str">
        <f t="shared" si="5"/>
        <v/>
      </c>
      <c r="V870" s="18" t="str">
        <f t="shared" si="6"/>
        <v/>
      </c>
      <c r="W870" s="18" t="str">
        <f t="shared" si="7"/>
        <v/>
      </c>
      <c r="X870" s="18" t="str">
        <f t="shared" si="8"/>
        <v/>
      </c>
      <c r="Y870" s="18" t="str">
        <f t="shared" si="9"/>
        <v/>
      </c>
      <c r="Z870" s="18" t="str">
        <f>IFERROR(__xludf.DUMMYFUNCTION("if($F870="""","""",count(filter($S$2:$S888,$S$2:$S888=$S870,$T$2:$T888=$T870,$V$2:$V888=$V870,$W$2:$W888=$W870)))"),"")</f>
        <v/>
      </c>
      <c r="AA870" s="18" t="str">
        <f>IFERROR(__xludf.DUMMYFUNCTION("if($F870="""","""",1+Z870-count(filter($S870:$S888,$S870:$S888=$S870,$T870:$T888=$T870,$V870:$V888=$V870,$W870:$W888=$W870)))"),"")</f>
        <v/>
      </c>
      <c r="AB870" s="18" t="str">
        <f>IFERROR(__xludf.DUMMYFUNCTION("if($F870="""","""",count(filter($S$2:$S888,$S$2:$S888=$S870,$T$2:$T888=$T870,$V$2:$V888=$V870,$W$2:$W888=$W870,$Q$2:$Q888=$Q870)))"),"")</f>
        <v/>
      </c>
      <c r="AC870" s="18" t="str">
        <f>IFERROR(__xludf.DUMMYFUNCTION("if($F870="""","""",1+AB870-count(filter($S870:$S888,$S870:$S888=$S870,$T870:$T888=$T870,$V870:$V888=$V870,$W870:$W888=$W870,$Q870:$Q888=$Q870)))"),"")</f>
        <v/>
      </c>
      <c r="AD870" s="18" t="str">
        <f>IFERROR(__xludf.DUMMYFUNCTION("if($F870="""","""",count(filter($S$2:$S888,$S$2:$S888=$S870,$T$2:$T888=$T870,$V$2:$V888=$V870,$W$2:$W888=$W870,$R$2:$R888=$R870)))"),"")</f>
        <v/>
      </c>
      <c r="AE870" s="18" t="str">
        <f>IFERROR(__xludf.DUMMYFUNCTION("if($F870="""","""",1+AD870-count(filter($S870:$S888,$S870:$S888=$S870,$T870:$T888=$T870,$V870:$V888=$V870,$W870:$W888=$W870,$R870:$R888=$R870)))"),"")</f>
        <v/>
      </c>
      <c r="AF870" s="18" t="str">
        <f t="shared" si="10"/>
        <v/>
      </c>
      <c r="AG870" s="18"/>
      <c r="AH870" s="18" t="str">
        <f t="shared" si="12"/>
        <v/>
      </c>
    </row>
    <row r="871">
      <c r="A871" s="29"/>
      <c r="B871" s="29"/>
      <c r="C871" s="29"/>
      <c r="D871" s="37"/>
      <c r="E871" s="29"/>
      <c r="F871" s="32"/>
      <c r="G871" s="32"/>
      <c r="H871" s="38"/>
      <c r="I871" s="32"/>
      <c r="J871" s="38"/>
      <c r="K871" s="32"/>
      <c r="L871" s="31"/>
      <c r="M871" s="38"/>
      <c r="N871" s="31"/>
      <c r="O871" s="18" t="str">
        <f t="shared" si="2"/>
        <v/>
      </c>
      <c r="P871" s="18" t="str">
        <f t="shared" si="3"/>
        <v/>
      </c>
      <c r="Q871" s="18" t="str">
        <f t="array" ref="Q871">if($F871="","",if($F871&lt;&gt;$F870,VLOOKUP($F871,{Index_Team!$A$2:$A$33,Index_Team!$D$2:$D$33},2,FALSE),Q870))</f>
        <v/>
      </c>
      <c r="R871" s="18" t="str">
        <f t="array" ref="R871">if($F871="","",if($F871&lt;&gt;$F870,VLOOKUP($F871,{Index_Team!$A$2:$A$33,Index_Team!$E$2:$E$33},2,FALSE),R870))</f>
        <v/>
      </c>
      <c r="S871" s="18" t="str">
        <f t="shared" ref="S871:T871" si="880">if($F871="","",if($F871&lt;&gt;$F870,0,V870))</f>
        <v/>
      </c>
      <c r="T871" s="18" t="str">
        <f t="shared" si="880"/>
        <v/>
      </c>
      <c r="U871" s="18" t="str">
        <f t="shared" si="5"/>
        <v/>
      </c>
      <c r="V871" s="18" t="str">
        <f t="shared" si="6"/>
        <v/>
      </c>
      <c r="W871" s="18" t="str">
        <f t="shared" si="7"/>
        <v/>
      </c>
      <c r="X871" s="18" t="str">
        <f t="shared" si="8"/>
        <v/>
      </c>
      <c r="Y871" s="18" t="str">
        <f t="shared" si="9"/>
        <v/>
      </c>
      <c r="Z871" s="18" t="str">
        <f>IFERROR(__xludf.DUMMYFUNCTION("if($F871="""","""",count(filter($S$2:$S888,$S$2:$S888=$S871,$T$2:$T888=$T871,$V$2:$V888=$V871,$W$2:$W888=$W871)))"),"")</f>
        <v/>
      </c>
      <c r="AA871" s="18" t="str">
        <f>IFERROR(__xludf.DUMMYFUNCTION("if($F871="""","""",1+Z871-count(filter($S871:$S888,$S871:$S888=$S871,$T871:$T888=$T871,$V871:$V888=$V871,$W871:$W888=$W871)))"),"")</f>
        <v/>
      </c>
      <c r="AB871" s="18" t="str">
        <f>IFERROR(__xludf.DUMMYFUNCTION("if($F871="""","""",count(filter($S$2:$S888,$S$2:$S888=$S871,$T$2:$T888=$T871,$V$2:$V888=$V871,$W$2:$W888=$W871,$Q$2:$Q888=$Q871)))"),"")</f>
        <v/>
      </c>
      <c r="AC871" s="18" t="str">
        <f>IFERROR(__xludf.DUMMYFUNCTION("if($F871="""","""",1+AB871-count(filter($S871:$S888,$S871:$S888=$S871,$T871:$T888=$T871,$V871:$V888=$V871,$W871:$W888=$W871,$Q871:$Q888=$Q871)))"),"")</f>
        <v/>
      </c>
      <c r="AD871" s="18" t="str">
        <f>IFERROR(__xludf.DUMMYFUNCTION("if($F871="""","""",count(filter($S$2:$S888,$S$2:$S888=$S871,$T$2:$T888=$T871,$V$2:$V888=$V871,$W$2:$W888=$W871,$R$2:$R888=$R871)))"),"")</f>
        <v/>
      </c>
      <c r="AE871" s="18" t="str">
        <f>IFERROR(__xludf.DUMMYFUNCTION("if($F871="""","""",1+AD871-count(filter($S871:$S888,$S871:$S888=$S871,$T871:$T888=$T871,$V871:$V888=$V871,$W871:$W888=$W871,$R871:$R888=$R871)))"),"")</f>
        <v/>
      </c>
      <c r="AF871" s="18" t="str">
        <f t="shared" si="10"/>
        <v/>
      </c>
      <c r="AG871" s="18"/>
      <c r="AH871" s="18" t="str">
        <f t="shared" si="12"/>
        <v/>
      </c>
    </row>
    <row r="872">
      <c r="A872" s="29"/>
      <c r="B872" s="29"/>
      <c r="C872" s="29"/>
      <c r="D872" s="37"/>
      <c r="E872" s="29"/>
      <c r="F872" s="32"/>
      <c r="G872" s="32"/>
      <c r="H872" s="38"/>
      <c r="I872" s="32"/>
      <c r="J872" s="38"/>
      <c r="K872" s="32"/>
      <c r="L872" s="31"/>
      <c r="M872" s="38"/>
      <c r="N872" s="31"/>
      <c r="O872" s="18" t="str">
        <f t="shared" si="2"/>
        <v/>
      </c>
      <c r="P872" s="18" t="str">
        <f t="shared" si="3"/>
        <v/>
      </c>
      <c r="Q872" s="18" t="str">
        <f t="array" ref="Q872">if($F872="","",if($F872&lt;&gt;$F871,VLOOKUP($F872,{Index_Team!$A$2:$A$33,Index_Team!$D$2:$D$33},2,FALSE),Q871))</f>
        <v/>
      </c>
      <c r="R872" s="18" t="str">
        <f t="array" ref="R872">if($F872="","",if($F872&lt;&gt;$F871,VLOOKUP($F872,{Index_Team!$A$2:$A$33,Index_Team!$E$2:$E$33},2,FALSE),R871))</f>
        <v/>
      </c>
      <c r="S872" s="18" t="str">
        <f t="shared" ref="S872:T872" si="881">if($F872="","",if($F872&lt;&gt;$F871,0,V871))</f>
        <v/>
      </c>
      <c r="T872" s="18" t="str">
        <f t="shared" si="881"/>
        <v/>
      </c>
      <c r="U872" s="18" t="str">
        <f t="shared" si="5"/>
        <v/>
      </c>
      <c r="V872" s="18" t="str">
        <f t="shared" si="6"/>
        <v/>
      </c>
      <c r="W872" s="18" t="str">
        <f t="shared" si="7"/>
        <v/>
      </c>
      <c r="X872" s="18" t="str">
        <f t="shared" si="8"/>
        <v/>
      </c>
      <c r="Y872" s="18" t="str">
        <f t="shared" si="9"/>
        <v/>
      </c>
      <c r="Z872" s="18" t="str">
        <f>IFERROR(__xludf.DUMMYFUNCTION("if($F872="""","""",count(filter($S$2:$S888,$S$2:$S888=$S872,$T$2:$T888=$T872,$V$2:$V888=$V872,$W$2:$W888=$W872)))"),"")</f>
        <v/>
      </c>
      <c r="AA872" s="18" t="str">
        <f>IFERROR(__xludf.DUMMYFUNCTION("if($F872="""","""",1+Z872-count(filter($S872:$S888,$S872:$S888=$S872,$T872:$T888=$T872,$V872:$V888=$V872,$W872:$W888=$W872)))"),"")</f>
        <v/>
      </c>
      <c r="AB872" s="18" t="str">
        <f>IFERROR(__xludf.DUMMYFUNCTION("if($F872="""","""",count(filter($S$2:$S888,$S$2:$S888=$S872,$T$2:$T888=$T872,$V$2:$V888=$V872,$W$2:$W888=$W872,$Q$2:$Q888=$Q872)))"),"")</f>
        <v/>
      </c>
      <c r="AC872" s="18" t="str">
        <f>IFERROR(__xludf.DUMMYFUNCTION("if($F872="""","""",1+AB872-count(filter($S872:$S888,$S872:$S888=$S872,$T872:$T888=$T872,$V872:$V888=$V872,$W872:$W888=$W872,$Q872:$Q888=$Q872)))"),"")</f>
        <v/>
      </c>
      <c r="AD872" s="18" t="str">
        <f>IFERROR(__xludf.DUMMYFUNCTION("if($F872="""","""",count(filter($S$2:$S888,$S$2:$S888=$S872,$T$2:$T888=$T872,$V$2:$V888=$V872,$W$2:$W888=$W872,$R$2:$R888=$R872)))"),"")</f>
        <v/>
      </c>
      <c r="AE872" s="18" t="str">
        <f>IFERROR(__xludf.DUMMYFUNCTION("if($F872="""","""",1+AD872-count(filter($S872:$S888,$S872:$S888=$S872,$T872:$T888=$T872,$V872:$V888=$V872,$W872:$W888=$W872,$R872:$R888=$R872)))"),"")</f>
        <v/>
      </c>
      <c r="AF872" s="18" t="str">
        <f t="shared" si="10"/>
        <v/>
      </c>
      <c r="AG872" s="18"/>
      <c r="AH872" s="18" t="str">
        <f t="shared" si="12"/>
        <v/>
      </c>
    </row>
    <row r="873">
      <c r="A873" s="29"/>
      <c r="B873" s="29"/>
      <c r="C873" s="29"/>
      <c r="D873" s="37"/>
      <c r="E873" s="29"/>
      <c r="F873" s="32"/>
      <c r="G873" s="32"/>
      <c r="H873" s="38"/>
      <c r="I873" s="32"/>
      <c r="J873" s="38"/>
      <c r="K873" s="32"/>
      <c r="L873" s="31"/>
      <c r="M873" s="38"/>
      <c r="N873" s="31"/>
      <c r="O873" s="18" t="str">
        <f t="shared" si="2"/>
        <v/>
      </c>
      <c r="P873" s="18" t="str">
        <f t="shared" si="3"/>
        <v/>
      </c>
      <c r="Q873" s="18" t="str">
        <f t="array" ref="Q873">if($F873="","",if($F873&lt;&gt;$F872,VLOOKUP($F873,{Index_Team!$A$2:$A$33,Index_Team!$D$2:$D$33},2,FALSE),Q872))</f>
        <v/>
      </c>
      <c r="R873" s="18" t="str">
        <f t="array" ref="R873">if($F873="","",if($F873&lt;&gt;$F872,VLOOKUP($F873,{Index_Team!$A$2:$A$33,Index_Team!$E$2:$E$33},2,FALSE),R872))</f>
        <v/>
      </c>
      <c r="S873" s="18" t="str">
        <f t="shared" ref="S873:T873" si="882">if($F873="","",if($F873&lt;&gt;$F872,0,V872))</f>
        <v/>
      </c>
      <c r="T873" s="18" t="str">
        <f t="shared" si="882"/>
        <v/>
      </c>
      <c r="U873" s="18" t="str">
        <f t="shared" si="5"/>
        <v/>
      </c>
      <c r="V873" s="18" t="str">
        <f t="shared" si="6"/>
        <v/>
      </c>
      <c r="W873" s="18" t="str">
        <f t="shared" si="7"/>
        <v/>
      </c>
      <c r="X873" s="18" t="str">
        <f t="shared" si="8"/>
        <v/>
      </c>
      <c r="Y873" s="18" t="str">
        <f t="shared" si="9"/>
        <v/>
      </c>
      <c r="Z873" s="18" t="str">
        <f>IFERROR(__xludf.DUMMYFUNCTION("if($F873="""","""",count(filter($S$2:$S888,$S$2:$S888=$S873,$T$2:$T888=$T873,$V$2:$V888=$V873,$W$2:$W888=$W873)))"),"")</f>
        <v/>
      </c>
      <c r="AA873" s="18" t="str">
        <f>IFERROR(__xludf.DUMMYFUNCTION("if($F873="""","""",1+Z873-count(filter($S873:$S888,$S873:$S888=$S873,$T873:$T888=$T873,$V873:$V888=$V873,$W873:$W888=$W873)))"),"")</f>
        <v/>
      </c>
      <c r="AB873" s="18" t="str">
        <f>IFERROR(__xludf.DUMMYFUNCTION("if($F873="""","""",count(filter($S$2:$S888,$S$2:$S888=$S873,$T$2:$T888=$T873,$V$2:$V888=$V873,$W$2:$W888=$W873,$Q$2:$Q888=$Q873)))"),"")</f>
        <v/>
      </c>
      <c r="AC873" s="18" t="str">
        <f>IFERROR(__xludf.DUMMYFUNCTION("if($F873="""","""",1+AB873-count(filter($S873:$S888,$S873:$S888=$S873,$T873:$T888=$T873,$V873:$V888=$V873,$W873:$W888=$W873,$Q873:$Q888=$Q873)))"),"")</f>
        <v/>
      </c>
      <c r="AD873" s="18" t="str">
        <f>IFERROR(__xludf.DUMMYFUNCTION("if($F873="""","""",count(filter($S$2:$S888,$S$2:$S888=$S873,$T$2:$T888=$T873,$V$2:$V888=$V873,$W$2:$W888=$W873,$R$2:$R888=$R873)))"),"")</f>
        <v/>
      </c>
      <c r="AE873" s="18" t="str">
        <f>IFERROR(__xludf.DUMMYFUNCTION("if($F873="""","""",1+AD873-count(filter($S873:$S888,$S873:$S888=$S873,$T873:$T888=$T873,$V873:$V888=$V873,$W873:$W888=$W873,$R873:$R888=$R873)))"),"")</f>
        <v/>
      </c>
      <c r="AF873" s="18" t="str">
        <f t="shared" si="10"/>
        <v/>
      </c>
      <c r="AG873" s="18"/>
      <c r="AH873" s="18" t="str">
        <f t="shared" si="12"/>
        <v/>
      </c>
    </row>
    <row r="874">
      <c r="A874" s="29"/>
      <c r="B874" s="29"/>
      <c r="C874" s="29"/>
      <c r="D874" s="37"/>
      <c r="E874" s="29"/>
      <c r="F874" s="32"/>
      <c r="G874" s="32"/>
      <c r="H874" s="38"/>
      <c r="I874" s="32"/>
      <c r="J874" s="38"/>
      <c r="K874" s="32"/>
      <c r="L874" s="31"/>
      <c r="M874" s="38"/>
      <c r="N874" s="31"/>
      <c r="O874" s="18" t="str">
        <f t="shared" si="2"/>
        <v/>
      </c>
      <c r="P874" s="18" t="str">
        <f t="shared" si="3"/>
        <v/>
      </c>
      <c r="Q874" s="18" t="str">
        <f t="array" ref="Q874">if($F874="","",if($F874&lt;&gt;$F873,VLOOKUP($F874,{Index_Team!$A$2:$A$33,Index_Team!$D$2:$D$33},2,FALSE),Q873))</f>
        <v/>
      </c>
      <c r="R874" s="18" t="str">
        <f t="array" ref="R874">if($F874="","",if($F874&lt;&gt;$F873,VLOOKUP($F874,{Index_Team!$A$2:$A$33,Index_Team!$E$2:$E$33},2,FALSE),R873))</f>
        <v/>
      </c>
      <c r="S874" s="18" t="str">
        <f t="shared" ref="S874:T874" si="883">if($F874="","",if($F874&lt;&gt;$F873,0,V873))</f>
        <v/>
      </c>
      <c r="T874" s="18" t="str">
        <f t="shared" si="883"/>
        <v/>
      </c>
      <c r="U874" s="18" t="str">
        <f t="shared" si="5"/>
        <v/>
      </c>
      <c r="V874" s="18" t="str">
        <f t="shared" si="6"/>
        <v/>
      </c>
      <c r="W874" s="18" t="str">
        <f t="shared" si="7"/>
        <v/>
      </c>
      <c r="X874" s="18" t="str">
        <f t="shared" si="8"/>
        <v/>
      </c>
      <c r="Y874" s="18" t="str">
        <f t="shared" si="9"/>
        <v/>
      </c>
      <c r="Z874" s="18" t="str">
        <f>IFERROR(__xludf.DUMMYFUNCTION("if($F874="""","""",count(filter($S$2:$S888,$S$2:$S888=$S874,$T$2:$T888=$T874,$V$2:$V888=$V874,$W$2:$W888=$W874)))"),"")</f>
        <v/>
      </c>
      <c r="AA874" s="18" t="str">
        <f>IFERROR(__xludf.DUMMYFUNCTION("if($F874="""","""",1+Z874-count(filter($S874:$S888,$S874:$S888=$S874,$T874:$T888=$T874,$V874:$V888=$V874,$W874:$W888=$W874)))"),"")</f>
        <v/>
      </c>
      <c r="AB874" s="18" t="str">
        <f>IFERROR(__xludf.DUMMYFUNCTION("if($F874="""","""",count(filter($S$2:$S888,$S$2:$S888=$S874,$T$2:$T888=$T874,$V$2:$V888=$V874,$W$2:$W888=$W874,$Q$2:$Q888=$Q874)))"),"")</f>
        <v/>
      </c>
      <c r="AC874" s="18" t="str">
        <f>IFERROR(__xludf.DUMMYFUNCTION("if($F874="""","""",1+AB874-count(filter($S874:$S888,$S874:$S888=$S874,$T874:$T888=$T874,$V874:$V888=$V874,$W874:$W888=$W874,$Q874:$Q888=$Q874)))"),"")</f>
        <v/>
      </c>
      <c r="AD874" s="18" t="str">
        <f>IFERROR(__xludf.DUMMYFUNCTION("if($F874="""","""",count(filter($S$2:$S888,$S$2:$S888=$S874,$T$2:$T888=$T874,$V$2:$V888=$V874,$W$2:$W888=$W874,$R$2:$R888=$R874)))"),"")</f>
        <v/>
      </c>
      <c r="AE874" s="18" t="str">
        <f>IFERROR(__xludf.DUMMYFUNCTION("if($F874="""","""",1+AD874-count(filter($S874:$S888,$S874:$S888=$S874,$T874:$T888=$T874,$V874:$V888=$V874,$W874:$W888=$W874,$R874:$R888=$R874)))"),"")</f>
        <v/>
      </c>
      <c r="AF874" s="18" t="str">
        <f t="shared" si="10"/>
        <v/>
      </c>
      <c r="AG874" s="18"/>
      <c r="AH874" s="18" t="str">
        <f t="shared" si="12"/>
        <v/>
      </c>
    </row>
    <row r="875">
      <c r="A875" s="29"/>
      <c r="B875" s="29"/>
      <c r="C875" s="29"/>
      <c r="D875" s="37"/>
      <c r="E875" s="29"/>
      <c r="F875" s="32"/>
      <c r="G875" s="32"/>
      <c r="H875" s="38"/>
      <c r="I875" s="32"/>
      <c r="J875" s="38"/>
      <c r="K875" s="32"/>
      <c r="L875" s="31"/>
      <c r="M875" s="38"/>
      <c r="N875" s="31"/>
      <c r="O875" s="18" t="str">
        <f t="shared" si="2"/>
        <v/>
      </c>
      <c r="P875" s="18" t="str">
        <f t="shared" si="3"/>
        <v/>
      </c>
      <c r="Q875" s="18" t="str">
        <f t="array" ref="Q875">if($F875="","",if($F875&lt;&gt;$F874,VLOOKUP($F875,{Index_Team!$A$2:$A$33,Index_Team!$D$2:$D$33},2,FALSE),Q874))</f>
        <v/>
      </c>
      <c r="R875" s="18" t="str">
        <f t="array" ref="R875">if($F875="","",if($F875&lt;&gt;$F874,VLOOKUP($F875,{Index_Team!$A$2:$A$33,Index_Team!$E$2:$E$33},2,FALSE),R874))</f>
        <v/>
      </c>
      <c r="S875" s="18" t="str">
        <f t="shared" ref="S875:T875" si="884">if($F875="","",if($F875&lt;&gt;$F874,0,V874))</f>
        <v/>
      </c>
      <c r="T875" s="18" t="str">
        <f t="shared" si="884"/>
        <v/>
      </c>
      <c r="U875" s="18" t="str">
        <f t="shared" si="5"/>
        <v/>
      </c>
      <c r="V875" s="18" t="str">
        <f t="shared" si="6"/>
        <v/>
      </c>
      <c r="W875" s="18" t="str">
        <f t="shared" si="7"/>
        <v/>
      </c>
      <c r="X875" s="18" t="str">
        <f t="shared" si="8"/>
        <v/>
      </c>
      <c r="Y875" s="18" t="str">
        <f t="shared" si="9"/>
        <v/>
      </c>
      <c r="Z875" s="18" t="str">
        <f>IFERROR(__xludf.DUMMYFUNCTION("if($F875="""","""",count(filter($S$2:$S888,$S$2:$S888=$S875,$T$2:$T888=$T875,$V$2:$V888=$V875,$W$2:$W888=$W875)))"),"")</f>
        <v/>
      </c>
      <c r="AA875" s="18" t="str">
        <f>IFERROR(__xludf.DUMMYFUNCTION("if($F875="""","""",1+Z875-count(filter($S875:$S888,$S875:$S888=$S875,$T875:$T888=$T875,$V875:$V888=$V875,$W875:$W888=$W875)))"),"")</f>
        <v/>
      </c>
      <c r="AB875" s="18" t="str">
        <f>IFERROR(__xludf.DUMMYFUNCTION("if($F875="""","""",count(filter($S$2:$S888,$S$2:$S888=$S875,$T$2:$T888=$T875,$V$2:$V888=$V875,$W$2:$W888=$W875,$Q$2:$Q888=$Q875)))"),"")</f>
        <v/>
      </c>
      <c r="AC875" s="18" t="str">
        <f>IFERROR(__xludf.DUMMYFUNCTION("if($F875="""","""",1+AB875-count(filter($S875:$S888,$S875:$S888=$S875,$T875:$T888=$T875,$V875:$V888=$V875,$W875:$W888=$W875,$Q875:$Q888=$Q875)))"),"")</f>
        <v/>
      </c>
      <c r="AD875" s="18" t="str">
        <f>IFERROR(__xludf.DUMMYFUNCTION("if($F875="""","""",count(filter($S$2:$S888,$S$2:$S888=$S875,$T$2:$T888=$T875,$V$2:$V888=$V875,$W$2:$W888=$W875,$R$2:$R888=$R875)))"),"")</f>
        <v/>
      </c>
      <c r="AE875" s="18" t="str">
        <f>IFERROR(__xludf.DUMMYFUNCTION("if($F875="""","""",1+AD875-count(filter($S875:$S888,$S875:$S888=$S875,$T875:$T888=$T875,$V875:$V888=$V875,$W875:$W888=$W875,$R875:$R888=$R875)))"),"")</f>
        <v/>
      </c>
      <c r="AF875" s="18" t="str">
        <f t="shared" si="10"/>
        <v/>
      </c>
      <c r="AG875" s="18"/>
      <c r="AH875" s="18" t="str">
        <f t="shared" si="12"/>
        <v/>
      </c>
    </row>
    <row r="876">
      <c r="A876" s="29"/>
      <c r="B876" s="29"/>
      <c r="C876" s="29"/>
      <c r="D876" s="37"/>
      <c r="E876" s="29"/>
      <c r="F876" s="32"/>
      <c r="G876" s="32"/>
      <c r="H876" s="38"/>
      <c r="I876" s="32"/>
      <c r="J876" s="38"/>
      <c r="K876" s="32"/>
      <c r="L876" s="31"/>
      <c r="M876" s="38"/>
      <c r="N876" s="31"/>
      <c r="O876" s="18" t="str">
        <f t="shared" si="2"/>
        <v/>
      </c>
      <c r="P876" s="18" t="str">
        <f t="shared" si="3"/>
        <v/>
      </c>
      <c r="Q876" s="18" t="str">
        <f t="array" ref="Q876">if($F876="","",if($F876&lt;&gt;$F875,VLOOKUP($F876,{Index_Team!$A$2:$A$33,Index_Team!$D$2:$D$33},2,FALSE),Q875))</f>
        <v/>
      </c>
      <c r="R876" s="18" t="str">
        <f t="array" ref="R876">if($F876="","",if($F876&lt;&gt;$F875,VLOOKUP($F876,{Index_Team!$A$2:$A$33,Index_Team!$E$2:$E$33},2,FALSE),R875))</f>
        <v/>
      </c>
      <c r="S876" s="18" t="str">
        <f t="shared" ref="S876:T876" si="885">if($F876="","",if($F876&lt;&gt;$F875,0,V875))</f>
        <v/>
      </c>
      <c r="T876" s="18" t="str">
        <f t="shared" si="885"/>
        <v/>
      </c>
      <c r="U876" s="18" t="str">
        <f t="shared" si="5"/>
        <v/>
      </c>
      <c r="V876" s="18" t="str">
        <f t="shared" si="6"/>
        <v/>
      </c>
      <c r="W876" s="18" t="str">
        <f t="shared" si="7"/>
        <v/>
      </c>
      <c r="X876" s="18" t="str">
        <f t="shared" si="8"/>
        <v/>
      </c>
      <c r="Y876" s="18" t="str">
        <f t="shared" si="9"/>
        <v/>
      </c>
      <c r="Z876" s="18" t="str">
        <f>IFERROR(__xludf.DUMMYFUNCTION("if($F876="""","""",count(filter($S$2:$S888,$S$2:$S888=$S876,$T$2:$T888=$T876,$V$2:$V888=$V876,$W$2:$W888=$W876)))"),"")</f>
        <v/>
      </c>
      <c r="AA876" s="18" t="str">
        <f>IFERROR(__xludf.DUMMYFUNCTION("if($F876="""","""",1+Z876-count(filter($S876:$S888,$S876:$S888=$S876,$T876:$T888=$T876,$V876:$V888=$V876,$W876:$W888=$W876)))"),"")</f>
        <v/>
      </c>
      <c r="AB876" s="18" t="str">
        <f>IFERROR(__xludf.DUMMYFUNCTION("if($F876="""","""",count(filter($S$2:$S888,$S$2:$S888=$S876,$T$2:$T888=$T876,$V$2:$V888=$V876,$W$2:$W888=$W876,$Q$2:$Q888=$Q876)))"),"")</f>
        <v/>
      </c>
      <c r="AC876" s="18" t="str">
        <f>IFERROR(__xludf.DUMMYFUNCTION("if($F876="""","""",1+AB876-count(filter($S876:$S888,$S876:$S888=$S876,$T876:$T888=$T876,$V876:$V888=$V876,$W876:$W888=$W876,$Q876:$Q888=$Q876)))"),"")</f>
        <v/>
      </c>
      <c r="AD876" s="18" t="str">
        <f>IFERROR(__xludf.DUMMYFUNCTION("if($F876="""","""",count(filter($S$2:$S888,$S$2:$S888=$S876,$T$2:$T888=$T876,$V$2:$V888=$V876,$W$2:$W888=$W876,$R$2:$R888=$R876)))"),"")</f>
        <v/>
      </c>
      <c r="AE876" s="18" t="str">
        <f>IFERROR(__xludf.DUMMYFUNCTION("if($F876="""","""",1+AD876-count(filter($S876:$S888,$S876:$S888=$S876,$T876:$T888=$T876,$V876:$V888=$V876,$W876:$W888=$W876,$R876:$R888=$R876)))"),"")</f>
        <v/>
      </c>
      <c r="AF876" s="18" t="str">
        <f t="shared" si="10"/>
        <v/>
      </c>
      <c r="AG876" s="18"/>
      <c r="AH876" s="18" t="str">
        <f t="shared" si="12"/>
        <v/>
      </c>
    </row>
    <row r="877">
      <c r="A877" s="29"/>
      <c r="B877" s="29"/>
      <c r="C877" s="29"/>
      <c r="D877" s="37"/>
      <c r="E877" s="29"/>
      <c r="F877" s="32"/>
      <c r="G877" s="32"/>
      <c r="H877" s="38"/>
      <c r="I877" s="32"/>
      <c r="J877" s="38"/>
      <c r="K877" s="32"/>
      <c r="L877" s="31"/>
      <c r="M877" s="38"/>
      <c r="N877" s="31"/>
      <c r="O877" s="18" t="str">
        <f t="shared" si="2"/>
        <v/>
      </c>
      <c r="P877" s="18" t="str">
        <f t="shared" si="3"/>
        <v/>
      </c>
      <c r="Q877" s="18" t="str">
        <f t="array" ref="Q877">if($F877="","",if($F877&lt;&gt;$F876,VLOOKUP($F877,{Index_Team!$A$2:$A$33,Index_Team!$D$2:$D$33},2,FALSE),Q876))</f>
        <v/>
      </c>
      <c r="R877" s="18" t="str">
        <f t="array" ref="R877">if($F877="","",if($F877&lt;&gt;$F876,VLOOKUP($F877,{Index_Team!$A$2:$A$33,Index_Team!$E$2:$E$33},2,FALSE),R876))</f>
        <v/>
      </c>
      <c r="S877" s="18" t="str">
        <f t="shared" ref="S877:T877" si="886">if($F877="","",if($F877&lt;&gt;$F876,0,V876))</f>
        <v/>
      </c>
      <c r="T877" s="18" t="str">
        <f t="shared" si="886"/>
        <v/>
      </c>
      <c r="U877" s="18" t="str">
        <f t="shared" si="5"/>
        <v/>
      </c>
      <c r="V877" s="18" t="str">
        <f t="shared" si="6"/>
        <v/>
      </c>
      <c r="W877" s="18" t="str">
        <f t="shared" si="7"/>
        <v/>
      </c>
      <c r="X877" s="18" t="str">
        <f t="shared" si="8"/>
        <v/>
      </c>
      <c r="Y877" s="18" t="str">
        <f t="shared" si="9"/>
        <v/>
      </c>
      <c r="Z877" s="18" t="str">
        <f>IFERROR(__xludf.DUMMYFUNCTION("if($F877="""","""",count(filter($S$2:$S888,$S$2:$S888=$S877,$T$2:$T888=$T877,$V$2:$V888=$V877,$W$2:$W888=$W877)))"),"")</f>
        <v/>
      </c>
      <c r="AA877" s="18" t="str">
        <f>IFERROR(__xludf.DUMMYFUNCTION("if($F877="""","""",1+Z877-count(filter($S877:$S888,$S877:$S888=$S877,$T877:$T888=$T877,$V877:$V888=$V877,$W877:$W888=$W877)))"),"")</f>
        <v/>
      </c>
      <c r="AB877" s="18" t="str">
        <f>IFERROR(__xludf.DUMMYFUNCTION("if($F877="""","""",count(filter($S$2:$S888,$S$2:$S888=$S877,$T$2:$T888=$T877,$V$2:$V888=$V877,$W$2:$W888=$W877,$Q$2:$Q888=$Q877)))"),"")</f>
        <v/>
      </c>
      <c r="AC877" s="18" t="str">
        <f>IFERROR(__xludf.DUMMYFUNCTION("if($F877="""","""",1+AB877-count(filter($S877:$S888,$S877:$S888=$S877,$T877:$T888=$T877,$V877:$V888=$V877,$W877:$W888=$W877,$Q877:$Q888=$Q877)))"),"")</f>
        <v/>
      </c>
      <c r="AD877" s="18" t="str">
        <f>IFERROR(__xludf.DUMMYFUNCTION("if($F877="""","""",count(filter($S$2:$S888,$S$2:$S888=$S877,$T$2:$T888=$T877,$V$2:$V888=$V877,$W$2:$W888=$W877,$R$2:$R888=$R877)))"),"")</f>
        <v/>
      </c>
      <c r="AE877" s="18" t="str">
        <f>IFERROR(__xludf.DUMMYFUNCTION("if($F877="""","""",1+AD877-count(filter($S877:$S888,$S877:$S888=$S877,$T877:$T888=$T877,$V877:$V888=$V877,$W877:$W888=$W877,$R877:$R888=$R877)))"),"")</f>
        <v/>
      </c>
      <c r="AF877" s="18" t="str">
        <f t="shared" si="10"/>
        <v/>
      </c>
      <c r="AG877" s="18"/>
      <c r="AH877" s="18" t="str">
        <f t="shared" si="12"/>
        <v/>
      </c>
    </row>
    <row r="878">
      <c r="A878" s="29"/>
      <c r="B878" s="29"/>
      <c r="C878" s="29"/>
      <c r="D878" s="37"/>
      <c r="E878" s="29"/>
      <c r="F878" s="32"/>
      <c r="G878" s="32"/>
      <c r="H878" s="38"/>
      <c r="I878" s="32"/>
      <c r="J878" s="38"/>
      <c r="K878" s="32"/>
      <c r="L878" s="31"/>
      <c r="M878" s="38"/>
      <c r="N878" s="31"/>
      <c r="O878" s="18" t="str">
        <f t="shared" si="2"/>
        <v/>
      </c>
      <c r="P878" s="18" t="str">
        <f t="shared" si="3"/>
        <v/>
      </c>
      <c r="Q878" s="18" t="str">
        <f t="array" ref="Q878">if($F878="","",if($F878&lt;&gt;$F877,VLOOKUP($F878,{Index_Team!$A$2:$A$33,Index_Team!$D$2:$D$33},2,FALSE),Q877))</f>
        <v/>
      </c>
      <c r="R878" s="18" t="str">
        <f t="array" ref="R878">if($F878="","",if($F878&lt;&gt;$F877,VLOOKUP($F878,{Index_Team!$A$2:$A$33,Index_Team!$E$2:$E$33},2,FALSE),R877))</f>
        <v/>
      </c>
      <c r="S878" s="18" t="str">
        <f t="shared" ref="S878:T878" si="887">if($F878="","",if($F878&lt;&gt;$F877,0,V877))</f>
        <v/>
      </c>
      <c r="T878" s="18" t="str">
        <f t="shared" si="887"/>
        <v/>
      </c>
      <c r="U878" s="18" t="str">
        <f t="shared" si="5"/>
        <v/>
      </c>
      <c r="V878" s="18" t="str">
        <f t="shared" si="6"/>
        <v/>
      </c>
      <c r="W878" s="18" t="str">
        <f t="shared" si="7"/>
        <v/>
      </c>
      <c r="X878" s="18" t="str">
        <f t="shared" si="8"/>
        <v/>
      </c>
      <c r="Y878" s="18" t="str">
        <f t="shared" si="9"/>
        <v/>
      </c>
      <c r="Z878" s="18" t="str">
        <f>IFERROR(__xludf.DUMMYFUNCTION("if($F878="""","""",count(filter($S$2:$S888,$S$2:$S888=$S878,$T$2:$T888=$T878,$V$2:$V888=$V878,$W$2:$W888=$W878)))"),"")</f>
        <v/>
      </c>
      <c r="AA878" s="18" t="str">
        <f>IFERROR(__xludf.DUMMYFUNCTION("if($F878="""","""",1+Z878-count(filter($S878:$S888,$S878:$S888=$S878,$T878:$T888=$T878,$V878:$V888=$V878,$W878:$W888=$W878)))"),"")</f>
        <v/>
      </c>
      <c r="AB878" s="18" t="str">
        <f>IFERROR(__xludf.DUMMYFUNCTION("if($F878="""","""",count(filter($S$2:$S888,$S$2:$S888=$S878,$T$2:$T888=$T878,$V$2:$V888=$V878,$W$2:$W888=$W878,$Q$2:$Q888=$Q878)))"),"")</f>
        <v/>
      </c>
      <c r="AC878" s="18" t="str">
        <f>IFERROR(__xludf.DUMMYFUNCTION("if($F878="""","""",1+AB878-count(filter($S878:$S888,$S878:$S888=$S878,$T878:$T888=$T878,$V878:$V888=$V878,$W878:$W888=$W878,$Q878:$Q888=$Q878)))"),"")</f>
        <v/>
      </c>
      <c r="AD878" s="18" t="str">
        <f>IFERROR(__xludf.DUMMYFUNCTION("if($F878="""","""",count(filter($S$2:$S888,$S$2:$S888=$S878,$T$2:$T888=$T878,$V$2:$V888=$V878,$W$2:$W888=$W878,$R$2:$R888=$R878)))"),"")</f>
        <v/>
      </c>
      <c r="AE878" s="18" t="str">
        <f>IFERROR(__xludf.DUMMYFUNCTION("if($F878="""","""",1+AD878-count(filter($S878:$S888,$S878:$S888=$S878,$T878:$T888=$T878,$V878:$V888=$V878,$W878:$W888=$W878,$R878:$R888=$R878)))"),"")</f>
        <v/>
      </c>
      <c r="AF878" s="18" t="str">
        <f t="shared" si="10"/>
        <v/>
      </c>
      <c r="AG878" s="18"/>
      <c r="AH878" s="18" t="str">
        <f t="shared" si="12"/>
        <v/>
      </c>
    </row>
    <row r="879">
      <c r="A879" s="29"/>
      <c r="B879" s="29"/>
      <c r="C879" s="29"/>
      <c r="D879" s="37"/>
      <c r="E879" s="29"/>
      <c r="F879" s="32"/>
      <c r="G879" s="32"/>
      <c r="H879" s="38"/>
      <c r="I879" s="32"/>
      <c r="J879" s="38"/>
      <c r="K879" s="32"/>
      <c r="L879" s="31"/>
      <c r="M879" s="38"/>
      <c r="N879" s="31"/>
      <c r="O879" s="18" t="str">
        <f t="shared" si="2"/>
        <v/>
      </c>
      <c r="P879" s="18" t="str">
        <f t="shared" si="3"/>
        <v/>
      </c>
      <c r="Q879" s="18" t="str">
        <f t="array" ref="Q879">if($F879="","",if($F879&lt;&gt;$F878,VLOOKUP($F879,{Index_Team!$A$2:$A$33,Index_Team!$D$2:$D$33},2,FALSE),Q878))</f>
        <v/>
      </c>
      <c r="R879" s="18" t="str">
        <f t="array" ref="R879">if($F879="","",if($F879&lt;&gt;$F878,VLOOKUP($F879,{Index_Team!$A$2:$A$33,Index_Team!$E$2:$E$33},2,FALSE),R878))</f>
        <v/>
      </c>
      <c r="S879" s="18" t="str">
        <f t="shared" ref="S879:T879" si="888">if($F879="","",if($F879&lt;&gt;$F878,0,V878))</f>
        <v/>
      </c>
      <c r="T879" s="18" t="str">
        <f t="shared" si="888"/>
        <v/>
      </c>
      <c r="U879" s="18" t="str">
        <f t="shared" si="5"/>
        <v/>
      </c>
      <c r="V879" s="18" t="str">
        <f t="shared" si="6"/>
        <v/>
      </c>
      <c r="W879" s="18" t="str">
        <f t="shared" si="7"/>
        <v/>
      </c>
      <c r="X879" s="18" t="str">
        <f t="shared" si="8"/>
        <v/>
      </c>
      <c r="Y879" s="18" t="str">
        <f t="shared" si="9"/>
        <v/>
      </c>
      <c r="Z879" s="18" t="str">
        <f>IFERROR(__xludf.DUMMYFUNCTION("if($F879="""","""",count(filter($S$2:$S888,$S$2:$S888=$S879,$T$2:$T888=$T879,$V$2:$V888=$V879,$W$2:$W888=$W879)))"),"")</f>
        <v/>
      </c>
      <c r="AA879" s="18" t="str">
        <f>IFERROR(__xludf.DUMMYFUNCTION("if($F879="""","""",1+Z879-count(filter($S879:$S888,$S879:$S888=$S879,$T879:$T888=$T879,$V879:$V888=$V879,$W879:$W888=$W879)))"),"")</f>
        <v/>
      </c>
      <c r="AB879" s="18" t="str">
        <f>IFERROR(__xludf.DUMMYFUNCTION("if($F879="""","""",count(filter($S$2:$S888,$S$2:$S888=$S879,$T$2:$T888=$T879,$V$2:$V888=$V879,$W$2:$W888=$W879,$Q$2:$Q888=$Q879)))"),"")</f>
        <v/>
      </c>
      <c r="AC879" s="18" t="str">
        <f>IFERROR(__xludf.DUMMYFUNCTION("if($F879="""","""",1+AB879-count(filter($S879:$S888,$S879:$S888=$S879,$T879:$T888=$T879,$V879:$V888=$V879,$W879:$W888=$W879,$Q879:$Q888=$Q879)))"),"")</f>
        <v/>
      </c>
      <c r="AD879" s="18" t="str">
        <f>IFERROR(__xludf.DUMMYFUNCTION("if($F879="""","""",count(filter($S$2:$S888,$S$2:$S888=$S879,$T$2:$T888=$T879,$V$2:$V888=$V879,$W$2:$W888=$W879,$R$2:$R888=$R879)))"),"")</f>
        <v/>
      </c>
      <c r="AE879" s="18" t="str">
        <f>IFERROR(__xludf.DUMMYFUNCTION("if($F879="""","""",1+AD879-count(filter($S879:$S888,$S879:$S888=$S879,$T879:$T888=$T879,$V879:$V888=$V879,$W879:$W888=$W879,$R879:$R888=$R879)))"),"")</f>
        <v/>
      </c>
      <c r="AF879" s="18" t="str">
        <f t="shared" si="10"/>
        <v/>
      </c>
      <c r="AG879" s="18"/>
      <c r="AH879" s="18" t="str">
        <f t="shared" si="12"/>
        <v/>
      </c>
    </row>
    <row r="880">
      <c r="A880" s="29"/>
      <c r="B880" s="29"/>
      <c r="C880" s="29"/>
      <c r="D880" s="37"/>
      <c r="E880" s="29"/>
      <c r="F880" s="32"/>
      <c r="G880" s="32"/>
      <c r="H880" s="38"/>
      <c r="I880" s="32"/>
      <c r="J880" s="38"/>
      <c r="K880" s="32"/>
      <c r="L880" s="31"/>
      <c r="M880" s="38"/>
      <c r="N880" s="31"/>
      <c r="O880" s="18" t="str">
        <f t="shared" si="2"/>
        <v/>
      </c>
      <c r="P880" s="18" t="str">
        <f t="shared" si="3"/>
        <v/>
      </c>
      <c r="Q880" s="18" t="str">
        <f t="array" ref="Q880">if($F880="","",if($F880&lt;&gt;$F879,VLOOKUP($F880,{Index_Team!$A$2:$A$33,Index_Team!$D$2:$D$33},2,FALSE),Q879))</f>
        <v/>
      </c>
      <c r="R880" s="18" t="str">
        <f t="array" ref="R880">if($F880="","",if($F880&lt;&gt;$F879,VLOOKUP($F880,{Index_Team!$A$2:$A$33,Index_Team!$E$2:$E$33},2,FALSE),R879))</f>
        <v/>
      </c>
      <c r="S880" s="18" t="str">
        <f t="shared" ref="S880:T880" si="889">if($F880="","",if($F880&lt;&gt;$F879,0,V879))</f>
        <v/>
      </c>
      <c r="T880" s="18" t="str">
        <f t="shared" si="889"/>
        <v/>
      </c>
      <c r="U880" s="18" t="str">
        <f t="shared" si="5"/>
        <v/>
      </c>
      <c r="V880" s="18" t="str">
        <f t="shared" si="6"/>
        <v/>
      </c>
      <c r="W880" s="18" t="str">
        <f t="shared" si="7"/>
        <v/>
      </c>
      <c r="X880" s="18" t="str">
        <f t="shared" si="8"/>
        <v/>
      </c>
      <c r="Y880" s="18" t="str">
        <f t="shared" si="9"/>
        <v/>
      </c>
      <c r="Z880" s="18" t="str">
        <f>IFERROR(__xludf.DUMMYFUNCTION("if($F880="""","""",count(filter($S$2:$S888,$S$2:$S888=$S880,$T$2:$T888=$T880,$V$2:$V888=$V880,$W$2:$W888=$W880)))"),"")</f>
        <v/>
      </c>
      <c r="AA880" s="18" t="str">
        <f>IFERROR(__xludf.DUMMYFUNCTION("if($F880="""","""",1+Z880-count(filter($S880:$S888,$S880:$S888=$S880,$T880:$T888=$T880,$V880:$V888=$V880,$W880:$W888=$W880)))"),"")</f>
        <v/>
      </c>
      <c r="AB880" s="18" t="str">
        <f>IFERROR(__xludf.DUMMYFUNCTION("if($F880="""","""",count(filter($S$2:$S888,$S$2:$S888=$S880,$T$2:$T888=$T880,$V$2:$V888=$V880,$W$2:$W888=$W880,$Q$2:$Q888=$Q880)))"),"")</f>
        <v/>
      </c>
      <c r="AC880" s="18" t="str">
        <f>IFERROR(__xludf.DUMMYFUNCTION("if($F880="""","""",1+AB880-count(filter($S880:$S888,$S880:$S888=$S880,$T880:$T888=$T880,$V880:$V888=$V880,$W880:$W888=$W880,$Q880:$Q888=$Q880)))"),"")</f>
        <v/>
      </c>
      <c r="AD880" s="18" t="str">
        <f>IFERROR(__xludf.DUMMYFUNCTION("if($F880="""","""",count(filter($S$2:$S888,$S$2:$S888=$S880,$T$2:$T888=$T880,$V$2:$V888=$V880,$W$2:$W888=$W880,$R$2:$R888=$R880)))"),"")</f>
        <v/>
      </c>
      <c r="AE880" s="18" t="str">
        <f>IFERROR(__xludf.DUMMYFUNCTION("if($F880="""","""",1+AD880-count(filter($S880:$S888,$S880:$S888=$S880,$T880:$T888=$T880,$V880:$V888=$V880,$W880:$W888=$W880,$R880:$R888=$R880)))"),"")</f>
        <v/>
      </c>
      <c r="AF880" s="18" t="str">
        <f t="shared" si="10"/>
        <v/>
      </c>
      <c r="AG880" s="18"/>
      <c r="AH880" s="18" t="str">
        <f t="shared" si="12"/>
        <v/>
      </c>
    </row>
    <row r="881">
      <c r="A881" s="29"/>
      <c r="B881" s="29"/>
      <c r="C881" s="29"/>
      <c r="D881" s="37"/>
      <c r="E881" s="29"/>
      <c r="F881" s="32"/>
      <c r="G881" s="32"/>
      <c r="H881" s="38"/>
      <c r="I881" s="32"/>
      <c r="J881" s="38"/>
      <c r="K881" s="32"/>
      <c r="L881" s="31"/>
      <c r="M881" s="38"/>
      <c r="N881" s="31"/>
      <c r="O881" s="18" t="str">
        <f t="shared" si="2"/>
        <v/>
      </c>
      <c r="P881" s="18" t="str">
        <f t="shared" si="3"/>
        <v/>
      </c>
      <c r="Q881" s="18" t="str">
        <f t="array" ref="Q881">if($F881="","",if($F881&lt;&gt;$F880,VLOOKUP($F881,{Index_Team!$A$2:$A$33,Index_Team!$D$2:$D$33},2,FALSE),Q880))</f>
        <v/>
      </c>
      <c r="R881" s="18" t="str">
        <f t="array" ref="R881">if($F881="","",if($F881&lt;&gt;$F880,VLOOKUP($F881,{Index_Team!$A$2:$A$33,Index_Team!$E$2:$E$33},2,FALSE),R880))</f>
        <v/>
      </c>
      <c r="S881" s="18" t="str">
        <f t="shared" ref="S881:T881" si="890">if($F881="","",if($F881&lt;&gt;$F880,0,V880))</f>
        <v/>
      </c>
      <c r="T881" s="18" t="str">
        <f t="shared" si="890"/>
        <v/>
      </c>
      <c r="U881" s="18" t="str">
        <f t="shared" si="5"/>
        <v/>
      </c>
      <c r="V881" s="18" t="str">
        <f t="shared" si="6"/>
        <v/>
      </c>
      <c r="W881" s="18" t="str">
        <f t="shared" si="7"/>
        <v/>
      </c>
      <c r="X881" s="18" t="str">
        <f t="shared" si="8"/>
        <v/>
      </c>
      <c r="Y881" s="18" t="str">
        <f t="shared" si="9"/>
        <v/>
      </c>
      <c r="Z881" s="18" t="str">
        <f>IFERROR(__xludf.DUMMYFUNCTION("if($F881="""","""",count(filter($S$2:$S888,$S$2:$S888=$S881,$T$2:$T888=$T881,$V$2:$V888=$V881,$W$2:$W888=$W881)))"),"")</f>
        <v/>
      </c>
      <c r="AA881" s="18" t="str">
        <f>IFERROR(__xludf.DUMMYFUNCTION("if($F881="""","""",1+Z881-count(filter($S881:$S888,$S881:$S888=$S881,$T881:$T888=$T881,$V881:$V888=$V881,$W881:$W888=$W881)))"),"")</f>
        <v/>
      </c>
      <c r="AB881" s="18" t="str">
        <f>IFERROR(__xludf.DUMMYFUNCTION("if($F881="""","""",count(filter($S$2:$S888,$S$2:$S888=$S881,$T$2:$T888=$T881,$V$2:$V888=$V881,$W$2:$W888=$W881,$Q$2:$Q888=$Q881)))"),"")</f>
        <v/>
      </c>
      <c r="AC881" s="18" t="str">
        <f>IFERROR(__xludf.DUMMYFUNCTION("if($F881="""","""",1+AB881-count(filter($S881:$S888,$S881:$S888=$S881,$T881:$T888=$T881,$V881:$V888=$V881,$W881:$W888=$W881,$Q881:$Q888=$Q881)))"),"")</f>
        <v/>
      </c>
      <c r="AD881" s="18" t="str">
        <f>IFERROR(__xludf.DUMMYFUNCTION("if($F881="""","""",count(filter($S$2:$S888,$S$2:$S888=$S881,$T$2:$T888=$T881,$V$2:$V888=$V881,$W$2:$W888=$W881,$R$2:$R888=$R881)))"),"")</f>
        <v/>
      </c>
      <c r="AE881" s="18" t="str">
        <f>IFERROR(__xludf.DUMMYFUNCTION("if($F881="""","""",1+AD881-count(filter($S881:$S888,$S881:$S888=$S881,$T881:$T888=$T881,$V881:$V888=$V881,$W881:$W888=$W881,$R881:$R888=$R881)))"),"")</f>
        <v/>
      </c>
      <c r="AF881" s="18" t="str">
        <f t="shared" si="10"/>
        <v/>
      </c>
      <c r="AG881" s="18"/>
      <c r="AH881" s="18" t="str">
        <f t="shared" si="12"/>
        <v/>
      </c>
    </row>
    <row r="882">
      <c r="A882" s="29"/>
      <c r="B882" s="29"/>
      <c r="C882" s="29"/>
      <c r="D882" s="37"/>
      <c r="E882" s="29"/>
      <c r="F882" s="32"/>
      <c r="G882" s="32"/>
      <c r="H882" s="38"/>
      <c r="I882" s="32"/>
      <c r="J882" s="38"/>
      <c r="K882" s="32"/>
      <c r="L882" s="31"/>
      <c r="M882" s="38"/>
      <c r="N882" s="31"/>
      <c r="O882" s="18" t="str">
        <f t="shared" si="2"/>
        <v/>
      </c>
      <c r="P882" s="18" t="str">
        <f t="shared" si="3"/>
        <v/>
      </c>
      <c r="Q882" s="18" t="str">
        <f t="array" ref="Q882">if($F882="","",if($F882&lt;&gt;$F881,VLOOKUP($F882,{Index_Team!$A$2:$A$33,Index_Team!$D$2:$D$33},2,FALSE),Q881))</f>
        <v/>
      </c>
      <c r="R882" s="18" t="str">
        <f t="array" ref="R882">if($F882="","",if($F882&lt;&gt;$F881,VLOOKUP($F882,{Index_Team!$A$2:$A$33,Index_Team!$E$2:$E$33},2,FALSE),R881))</f>
        <v/>
      </c>
      <c r="S882" s="18" t="str">
        <f t="shared" ref="S882:T882" si="891">if($F882="","",if($F882&lt;&gt;$F881,0,V881))</f>
        <v/>
      </c>
      <c r="T882" s="18" t="str">
        <f t="shared" si="891"/>
        <v/>
      </c>
      <c r="U882" s="18" t="str">
        <f t="shared" si="5"/>
        <v/>
      </c>
      <c r="V882" s="18" t="str">
        <f t="shared" si="6"/>
        <v/>
      </c>
      <c r="W882" s="18" t="str">
        <f t="shared" si="7"/>
        <v/>
      </c>
      <c r="X882" s="18" t="str">
        <f t="shared" si="8"/>
        <v/>
      </c>
      <c r="Y882" s="18" t="str">
        <f t="shared" si="9"/>
        <v/>
      </c>
      <c r="Z882" s="18" t="str">
        <f>IFERROR(__xludf.DUMMYFUNCTION("if($F882="""","""",count(filter($S$2:$S888,$S$2:$S888=$S882,$T$2:$T888=$T882,$V$2:$V888=$V882,$W$2:$W888=$W882)))"),"")</f>
        <v/>
      </c>
      <c r="AA882" s="18" t="str">
        <f>IFERROR(__xludf.DUMMYFUNCTION("if($F882="""","""",1+Z882-count(filter($S882:$S888,$S882:$S888=$S882,$T882:$T888=$T882,$V882:$V888=$V882,$W882:$W888=$W882)))"),"")</f>
        <v/>
      </c>
      <c r="AB882" s="18" t="str">
        <f>IFERROR(__xludf.DUMMYFUNCTION("if($F882="""","""",count(filter($S$2:$S888,$S$2:$S888=$S882,$T$2:$T888=$T882,$V$2:$V888=$V882,$W$2:$W888=$W882,$Q$2:$Q888=$Q882)))"),"")</f>
        <v/>
      </c>
      <c r="AC882" s="18" t="str">
        <f>IFERROR(__xludf.DUMMYFUNCTION("if($F882="""","""",1+AB882-count(filter($S882:$S888,$S882:$S888=$S882,$T882:$T888=$T882,$V882:$V888=$V882,$W882:$W888=$W882,$Q882:$Q888=$Q882)))"),"")</f>
        <v/>
      </c>
      <c r="AD882" s="18" t="str">
        <f>IFERROR(__xludf.DUMMYFUNCTION("if($F882="""","""",count(filter($S$2:$S888,$S$2:$S888=$S882,$T$2:$T888=$T882,$V$2:$V888=$V882,$W$2:$W888=$W882,$R$2:$R888=$R882)))"),"")</f>
        <v/>
      </c>
      <c r="AE882" s="18" t="str">
        <f>IFERROR(__xludf.DUMMYFUNCTION("if($F882="""","""",1+AD882-count(filter($S882:$S888,$S882:$S888=$S882,$T882:$T888=$T882,$V882:$V888=$V882,$W882:$W888=$W882,$R882:$R888=$R882)))"),"")</f>
        <v/>
      </c>
      <c r="AF882" s="18" t="str">
        <f t="shared" si="10"/>
        <v/>
      </c>
      <c r="AG882" s="18"/>
      <c r="AH882" s="18" t="str">
        <f t="shared" si="12"/>
        <v/>
      </c>
    </row>
    <row r="883">
      <c r="A883" s="29"/>
      <c r="B883" s="29"/>
      <c r="C883" s="29"/>
      <c r="D883" s="37"/>
      <c r="E883" s="29"/>
      <c r="F883" s="32"/>
      <c r="G883" s="32"/>
      <c r="H883" s="38"/>
      <c r="I883" s="32"/>
      <c r="J883" s="38"/>
      <c r="K883" s="32"/>
      <c r="L883" s="31"/>
      <c r="M883" s="38"/>
      <c r="N883" s="31"/>
      <c r="O883" s="18" t="str">
        <f t="shared" si="2"/>
        <v/>
      </c>
      <c r="P883" s="18" t="str">
        <f t="shared" si="3"/>
        <v/>
      </c>
      <c r="Q883" s="18" t="str">
        <f t="array" ref="Q883">if($F883="","",if($F883&lt;&gt;$F882,VLOOKUP($F883,{Index_Team!$A$2:$A$33,Index_Team!$D$2:$D$33},2,FALSE),Q882))</f>
        <v/>
      </c>
      <c r="R883" s="18" t="str">
        <f t="array" ref="R883">if($F883="","",if($F883&lt;&gt;$F882,VLOOKUP($F883,{Index_Team!$A$2:$A$33,Index_Team!$E$2:$E$33},2,FALSE),R882))</f>
        <v/>
      </c>
      <c r="S883" s="18" t="str">
        <f t="shared" ref="S883:T883" si="892">if($F883="","",if($F883&lt;&gt;$F882,0,V882))</f>
        <v/>
      </c>
      <c r="T883" s="18" t="str">
        <f t="shared" si="892"/>
        <v/>
      </c>
      <c r="U883" s="18" t="str">
        <f t="shared" si="5"/>
        <v/>
      </c>
      <c r="V883" s="18" t="str">
        <f t="shared" si="6"/>
        <v/>
      </c>
      <c r="W883" s="18" t="str">
        <f t="shared" si="7"/>
        <v/>
      </c>
      <c r="X883" s="18" t="str">
        <f t="shared" si="8"/>
        <v/>
      </c>
      <c r="Y883" s="18" t="str">
        <f t="shared" si="9"/>
        <v/>
      </c>
      <c r="Z883" s="18" t="str">
        <f>IFERROR(__xludf.DUMMYFUNCTION("if($F883="""","""",count(filter($S$2:$S888,$S$2:$S888=$S883,$T$2:$T888=$T883,$V$2:$V888=$V883,$W$2:$W888=$W883)))"),"")</f>
        <v/>
      </c>
      <c r="AA883" s="18" t="str">
        <f>IFERROR(__xludf.DUMMYFUNCTION("if($F883="""","""",1+Z883-count(filter($S883:$S888,$S883:$S888=$S883,$T883:$T888=$T883,$V883:$V888=$V883,$W883:$W888=$W883)))"),"")</f>
        <v/>
      </c>
      <c r="AB883" s="18" t="str">
        <f>IFERROR(__xludf.DUMMYFUNCTION("if($F883="""","""",count(filter($S$2:$S888,$S$2:$S888=$S883,$T$2:$T888=$T883,$V$2:$V888=$V883,$W$2:$W888=$W883,$Q$2:$Q888=$Q883)))"),"")</f>
        <v/>
      </c>
      <c r="AC883" s="18" t="str">
        <f>IFERROR(__xludf.DUMMYFUNCTION("if($F883="""","""",1+AB883-count(filter($S883:$S888,$S883:$S888=$S883,$T883:$T888=$T883,$V883:$V888=$V883,$W883:$W888=$W883,$Q883:$Q888=$Q883)))"),"")</f>
        <v/>
      </c>
      <c r="AD883" s="18" t="str">
        <f>IFERROR(__xludf.DUMMYFUNCTION("if($F883="""","""",count(filter($S$2:$S888,$S$2:$S888=$S883,$T$2:$T888=$T883,$V$2:$V888=$V883,$W$2:$W888=$W883,$R$2:$R888=$R883)))"),"")</f>
        <v/>
      </c>
      <c r="AE883" s="18" t="str">
        <f>IFERROR(__xludf.DUMMYFUNCTION("if($F883="""","""",1+AD883-count(filter($S883:$S888,$S883:$S888=$S883,$T883:$T888=$T883,$V883:$V888=$V883,$W883:$W888=$W883,$R883:$R888=$R883)))"),"")</f>
        <v/>
      </c>
      <c r="AF883" s="18" t="str">
        <f t="shared" si="10"/>
        <v/>
      </c>
      <c r="AG883" s="18"/>
      <c r="AH883" s="18" t="str">
        <f t="shared" si="12"/>
        <v/>
      </c>
    </row>
    <row r="884">
      <c r="A884" s="29"/>
      <c r="B884" s="29"/>
      <c r="C884" s="29"/>
      <c r="D884" s="37"/>
      <c r="E884" s="29"/>
      <c r="F884" s="32"/>
      <c r="G884" s="32"/>
      <c r="H884" s="38"/>
      <c r="I884" s="32"/>
      <c r="J884" s="38"/>
      <c r="K884" s="32"/>
      <c r="L884" s="31"/>
      <c r="M884" s="38"/>
      <c r="N884" s="31"/>
      <c r="O884" s="18" t="str">
        <f t="shared" si="2"/>
        <v/>
      </c>
      <c r="P884" s="18" t="str">
        <f t="shared" si="3"/>
        <v/>
      </c>
      <c r="Q884" s="18" t="str">
        <f t="array" ref="Q884">if($F884="","",if($F884&lt;&gt;$F883,VLOOKUP($F884,{Index_Team!$A$2:$A$33,Index_Team!$D$2:$D$33},2,FALSE),Q883))</f>
        <v/>
      </c>
      <c r="R884" s="18" t="str">
        <f t="array" ref="R884">if($F884="","",if($F884&lt;&gt;$F883,VLOOKUP($F884,{Index_Team!$A$2:$A$33,Index_Team!$E$2:$E$33},2,FALSE),R883))</f>
        <v/>
      </c>
      <c r="S884" s="18" t="str">
        <f t="shared" ref="S884:T884" si="893">if($F884="","",if($F884&lt;&gt;$F883,0,V883))</f>
        <v/>
      </c>
      <c r="T884" s="18" t="str">
        <f t="shared" si="893"/>
        <v/>
      </c>
      <c r="U884" s="18" t="str">
        <f t="shared" si="5"/>
        <v/>
      </c>
      <c r="V884" s="18" t="str">
        <f t="shared" si="6"/>
        <v/>
      </c>
      <c r="W884" s="18" t="str">
        <f t="shared" si="7"/>
        <v/>
      </c>
      <c r="X884" s="18" t="str">
        <f t="shared" si="8"/>
        <v/>
      </c>
      <c r="Y884" s="18" t="str">
        <f t="shared" si="9"/>
        <v/>
      </c>
      <c r="Z884" s="18" t="str">
        <f>IFERROR(__xludf.DUMMYFUNCTION("if($F884="""","""",count(filter($S$2:$S888,$S$2:$S888=$S884,$T$2:$T888=$T884,$V$2:$V888=$V884,$W$2:$W888=$W884)))"),"")</f>
        <v/>
      </c>
      <c r="AA884" s="18" t="str">
        <f>IFERROR(__xludf.DUMMYFUNCTION("if($F884="""","""",1+Z884-count(filter($S884:$S888,$S884:$S888=$S884,$T884:$T888=$T884,$V884:$V888=$V884,$W884:$W888=$W884)))"),"")</f>
        <v/>
      </c>
      <c r="AB884" s="18" t="str">
        <f>IFERROR(__xludf.DUMMYFUNCTION("if($F884="""","""",count(filter($S$2:$S888,$S$2:$S888=$S884,$T$2:$T888=$T884,$V$2:$V888=$V884,$W$2:$W888=$W884,$Q$2:$Q888=$Q884)))"),"")</f>
        <v/>
      </c>
      <c r="AC884" s="18" t="str">
        <f>IFERROR(__xludf.DUMMYFUNCTION("if($F884="""","""",1+AB884-count(filter($S884:$S888,$S884:$S888=$S884,$T884:$T888=$T884,$V884:$V888=$V884,$W884:$W888=$W884,$Q884:$Q888=$Q884)))"),"")</f>
        <v/>
      </c>
      <c r="AD884" s="18" t="str">
        <f>IFERROR(__xludf.DUMMYFUNCTION("if($F884="""","""",count(filter($S$2:$S888,$S$2:$S888=$S884,$T$2:$T888=$T884,$V$2:$V888=$V884,$W$2:$W888=$W884,$R$2:$R888=$R884)))"),"")</f>
        <v/>
      </c>
      <c r="AE884" s="18" t="str">
        <f>IFERROR(__xludf.DUMMYFUNCTION("if($F884="""","""",1+AD884-count(filter($S884:$S888,$S884:$S888=$S884,$T884:$T888=$T884,$V884:$V888=$V884,$W884:$W888=$W884,$R884:$R888=$R884)))"),"")</f>
        <v/>
      </c>
      <c r="AF884" s="18" t="str">
        <f t="shared" si="10"/>
        <v/>
      </c>
      <c r="AG884" s="18"/>
      <c r="AH884" s="18" t="str">
        <f t="shared" si="12"/>
        <v/>
      </c>
    </row>
    <row r="885">
      <c r="A885" s="29"/>
      <c r="B885" s="29"/>
      <c r="C885" s="29"/>
      <c r="D885" s="37"/>
      <c r="E885" s="29"/>
      <c r="F885" s="32"/>
      <c r="G885" s="32"/>
      <c r="H885" s="38"/>
      <c r="I885" s="32"/>
      <c r="J885" s="38"/>
      <c r="K885" s="32"/>
      <c r="L885" s="31"/>
      <c r="M885" s="38"/>
      <c r="N885" s="31"/>
      <c r="O885" s="18" t="str">
        <f t="shared" si="2"/>
        <v/>
      </c>
      <c r="P885" s="18" t="str">
        <f t="shared" si="3"/>
        <v/>
      </c>
      <c r="Q885" s="18" t="str">
        <f t="array" ref="Q885">if($F885="","",if($F885&lt;&gt;$F884,VLOOKUP($F885,{Index_Team!$A$2:$A$33,Index_Team!$D$2:$D$33},2,FALSE),Q884))</f>
        <v/>
      </c>
      <c r="R885" s="18" t="str">
        <f t="array" ref="R885">if($F885="","",if($F885&lt;&gt;$F884,VLOOKUP($F885,{Index_Team!$A$2:$A$33,Index_Team!$E$2:$E$33},2,FALSE),R884))</f>
        <v/>
      </c>
      <c r="S885" s="18" t="str">
        <f t="shared" ref="S885:T885" si="894">if($F885="","",if($F885&lt;&gt;$F884,0,V884))</f>
        <v/>
      </c>
      <c r="T885" s="18" t="str">
        <f t="shared" si="894"/>
        <v/>
      </c>
      <c r="U885" s="18" t="str">
        <f t="shared" si="5"/>
        <v/>
      </c>
      <c r="V885" s="18" t="str">
        <f t="shared" si="6"/>
        <v/>
      </c>
      <c r="W885" s="18" t="str">
        <f t="shared" si="7"/>
        <v/>
      </c>
      <c r="X885" s="18" t="str">
        <f t="shared" si="8"/>
        <v/>
      </c>
      <c r="Y885" s="18" t="str">
        <f t="shared" si="9"/>
        <v/>
      </c>
      <c r="Z885" s="18" t="str">
        <f>IFERROR(__xludf.DUMMYFUNCTION("if($F885="""","""",count(filter($S$2:$S888,$S$2:$S888=$S885,$T$2:$T888=$T885,$V$2:$V888=$V885,$W$2:$W888=$W885)))"),"")</f>
        <v/>
      </c>
      <c r="AA885" s="18" t="str">
        <f>IFERROR(__xludf.DUMMYFUNCTION("if($F885="""","""",1+Z885-count(filter($S885:$S888,$S885:$S888=$S885,$T885:$T888=$T885,$V885:$V888=$V885,$W885:$W888=$W885)))"),"")</f>
        <v/>
      </c>
      <c r="AB885" s="18" t="str">
        <f>IFERROR(__xludf.DUMMYFUNCTION("if($F885="""","""",count(filter($S$2:$S888,$S$2:$S888=$S885,$T$2:$T888=$T885,$V$2:$V888=$V885,$W$2:$W888=$W885,$Q$2:$Q888=$Q885)))"),"")</f>
        <v/>
      </c>
      <c r="AC885" s="18" t="str">
        <f>IFERROR(__xludf.DUMMYFUNCTION("if($F885="""","""",1+AB885-count(filter($S885:$S888,$S885:$S888=$S885,$T885:$T888=$T885,$V885:$V888=$V885,$W885:$W888=$W885,$Q885:$Q888=$Q885)))"),"")</f>
        <v/>
      </c>
      <c r="AD885" s="18" t="str">
        <f>IFERROR(__xludf.DUMMYFUNCTION("if($F885="""","""",count(filter($S$2:$S888,$S$2:$S888=$S885,$T$2:$T888=$T885,$V$2:$V888=$V885,$W$2:$W888=$W885,$R$2:$R888=$R885)))"),"")</f>
        <v/>
      </c>
      <c r="AE885" s="18" t="str">
        <f>IFERROR(__xludf.DUMMYFUNCTION("if($F885="""","""",1+AD885-count(filter($S885:$S888,$S885:$S888=$S885,$T885:$T888=$T885,$V885:$V888=$V885,$W885:$W888=$W885,$R885:$R888=$R885)))"),"")</f>
        <v/>
      </c>
      <c r="AF885" s="18" t="str">
        <f t="shared" si="10"/>
        <v/>
      </c>
      <c r="AG885" s="18"/>
      <c r="AH885" s="18" t="str">
        <f t="shared" si="12"/>
        <v/>
      </c>
    </row>
    <row r="886">
      <c r="A886" s="29"/>
      <c r="B886" s="29"/>
      <c r="C886" s="29"/>
      <c r="D886" s="37"/>
      <c r="E886" s="29"/>
      <c r="F886" s="32"/>
      <c r="G886" s="32"/>
      <c r="H886" s="38"/>
      <c r="I886" s="32"/>
      <c r="J886" s="38"/>
      <c r="K886" s="32"/>
      <c r="L886" s="31"/>
      <c r="M886" s="38"/>
      <c r="N886" s="31"/>
      <c r="O886" s="18" t="str">
        <f t="shared" si="2"/>
        <v/>
      </c>
      <c r="P886" s="18" t="str">
        <f t="shared" si="3"/>
        <v/>
      </c>
      <c r="Q886" s="18" t="str">
        <f t="array" ref="Q886">if($F886="","",if($F886&lt;&gt;$F885,VLOOKUP($F886,{Index_Team!$A$2:$A$33,Index_Team!$D$2:$D$33},2,FALSE),Q885))</f>
        <v/>
      </c>
      <c r="R886" s="18" t="str">
        <f t="array" ref="R886">if($F886="","",if($F886&lt;&gt;$F885,VLOOKUP($F886,{Index_Team!$A$2:$A$33,Index_Team!$E$2:$E$33},2,FALSE),R885))</f>
        <v/>
      </c>
      <c r="S886" s="18" t="str">
        <f t="shared" ref="S886:T886" si="895">if($F886="","",if($F886&lt;&gt;$F885,0,V885))</f>
        <v/>
      </c>
      <c r="T886" s="18" t="str">
        <f t="shared" si="895"/>
        <v/>
      </c>
      <c r="U886" s="18" t="str">
        <f t="shared" si="5"/>
        <v/>
      </c>
      <c r="V886" s="18" t="str">
        <f t="shared" si="6"/>
        <v/>
      </c>
      <c r="W886" s="18" t="str">
        <f t="shared" si="7"/>
        <v/>
      </c>
      <c r="X886" s="18" t="str">
        <f t="shared" si="8"/>
        <v/>
      </c>
      <c r="Y886" s="18" t="str">
        <f t="shared" si="9"/>
        <v/>
      </c>
      <c r="Z886" s="18" t="str">
        <f>IFERROR(__xludf.DUMMYFUNCTION("if($F886="""","""",count(filter($S$2:$S888,$S$2:$S888=$S886,$T$2:$T888=$T886,$V$2:$V888=$V886,$W$2:$W888=$W886)))"),"")</f>
        <v/>
      </c>
      <c r="AA886" s="18" t="str">
        <f>IFERROR(__xludf.DUMMYFUNCTION("if($F886="""","""",1+Z886-count(filter($S886:$S888,$S886:$S888=$S886,$T886:$T888=$T886,$V886:$V888=$V886,$W886:$W888=$W886)))"),"")</f>
        <v/>
      </c>
      <c r="AB886" s="18" t="str">
        <f>IFERROR(__xludf.DUMMYFUNCTION("if($F886="""","""",count(filter($S$2:$S888,$S$2:$S888=$S886,$T$2:$T888=$T886,$V$2:$V888=$V886,$W$2:$W888=$W886,$Q$2:$Q888=$Q886)))"),"")</f>
        <v/>
      </c>
      <c r="AC886" s="18" t="str">
        <f>IFERROR(__xludf.DUMMYFUNCTION("if($F886="""","""",1+AB886-count(filter($S886:$S888,$S886:$S888=$S886,$T886:$T888=$T886,$V886:$V888=$V886,$W886:$W888=$W886,$Q886:$Q888=$Q886)))"),"")</f>
        <v/>
      </c>
      <c r="AD886" s="18" t="str">
        <f>IFERROR(__xludf.DUMMYFUNCTION("if($F886="""","""",count(filter($S$2:$S888,$S$2:$S888=$S886,$T$2:$T888=$T886,$V$2:$V888=$V886,$W$2:$W888=$W886,$R$2:$R888=$R886)))"),"")</f>
        <v/>
      </c>
      <c r="AE886" s="18" t="str">
        <f>IFERROR(__xludf.DUMMYFUNCTION("if($F886="""","""",1+AD886-count(filter($S886:$S888,$S886:$S888=$S886,$T886:$T888=$T886,$V886:$V888=$V886,$W886:$W888=$W886,$R886:$R888=$R886)))"),"")</f>
        <v/>
      </c>
      <c r="AF886" s="18" t="str">
        <f t="shared" si="10"/>
        <v/>
      </c>
      <c r="AG886" s="18"/>
      <c r="AH886" s="18" t="str">
        <f t="shared" si="12"/>
        <v/>
      </c>
    </row>
    <row r="887">
      <c r="A887" s="29"/>
      <c r="B887" s="29"/>
      <c r="C887" s="29"/>
      <c r="D887" s="37"/>
      <c r="E887" s="29"/>
      <c r="F887" s="32"/>
      <c r="G887" s="32"/>
      <c r="H887" s="38"/>
      <c r="I887" s="32"/>
      <c r="J887" s="38"/>
      <c r="K887" s="32"/>
      <c r="L887" s="31"/>
      <c r="M887" s="38"/>
      <c r="N887" s="31"/>
      <c r="O887" s="18" t="str">
        <f t="shared" si="2"/>
        <v/>
      </c>
      <c r="P887" s="18" t="str">
        <f t="shared" si="3"/>
        <v/>
      </c>
      <c r="Q887" s="18" t="str">
        <f t="array" ref="Q887">if($F887="","",if($F887&lt;&gt;$F886,VLOOKUP($F887,{Index_Team!$A$2:$A$33,Index_Team!$D$2:$D$33},2,FALSE),Q886))</f>
        <v/>
      </c>
      <c r="R887" s="18" t="str">
        <f t="array" ref="R887">if($F887="","",if($F887&lt;&gt;$F886,VLOOKUP($F887,{Index_Team!$A$2:$A$33,Index_Team!$E$2:$E$33},2,FALSE),R886))</f>
        <v/>
      </c>
      <c r="S887" s="18" t="str">
        <f t="shared" ref="S887:T887" si="896">if($F887="","",if($F887&lt;&gt;$F886,0,V886))</f>
        <v/>
      </c>
      <c r="T887" s="18" t="str">
        <f t="shared" si="896"/>
        <v/>
      </c>
      <c r="U887" s="18" t="str">
        <f t="shared" si="5"/>
        <v/>
      </c>
      <c r="V887" s="18" t="str">
        <f t="shared" si="6"/>
        <v/>
      </c>
      <c r="W887" s="18" t="str">
        <f t="shared" si="7"/>
        <v/>
      </c>
      <c r="X887" s="18" t="str">
        <f t="shared" si="8"/>
        <v/>
      </c>
      <c r="Y887" s="18" t="str">
        <f t="shared" si="9"/>
        <v/>
      </c>
      <c r="Z887" s="18" t="str">
        <f>IFERROR(__xludf.DUMMYFUNCTION("if($F887="""","""",count(filter($S$2:$S888,$S$2:$S888=$S887,$T$2:$T888=$T887,$V$2:$V888=$V887,$W$2:$W888=$W887)))"),"")</f>
        <v/>
      </c>
      <c r="AA887" s="18" t="str">
        <f>IFERROR(__xludf.DUMMYFUNCTION("if($F887="""","""",1+Z887-count(filter($S887:$S888,$S887:$S888=$S887,$T887:$T888=$T887,$V887:$V888=$V887,$W887:$W888=$W887)))"),"")</f>
        <v/>
      </c>
      <c r="AB887" s="18" t="str">
        <f>IFERROR(__xludf.DUMMYFUNCTION("if($F887="""","""",count(filter($S$2:$S888,$S$2:$S888=$S887,$T$2:$T888=$T887,$V$2:$V888=$V887,$W$2:$W888=$W887,$Q$2:$Q888=$Q887)))"),"")</f>
        <v/>
      </c>
      <c r="AC887" s="18" t="str">
        <f>IFERROR(__xludf.DUMMYFUNCTION("if($F887="""","""",1+AB887-count(filter($S887:$S888,$S887:$S888=$S887,$T887:$T888=$T887,$V887:$V888=$V887,$W887:$W888=$W887,$Q887:$Q888=$Q887)))"),"")</f>
        <v/>
      </c>
      <c r="AD887" s="18" t="str">
        <f>IFERROR(__xludf.DUMMYFUNCTION("if($F887="""","""",count(filter($S$2:$S888,$S$2:$S888=$S887,$T$2:$T888=$T887,$V$2:$V888=$V887,$W$2:$W888=$W887,$R$2:$R888=$R887)))"),"")</f>
        <v/>
      </c>
      <c r="AE887" s="18" t="str">
        <f>IFERROR(__xludf.DUMMYFUNCTION("if($F887="""","""",1+AD887-count(filter($S887:$S888,$S887:$S888=$S887,$T887:$T888=$T887,$V887:$V888=$V887,$W887:$W888=$W887,$R887:$R888=$R887)))"),"")</f>
        <v/>
      </c>
      <c r="AF887" s="18" t="str">
        <f t="shared" si="10"/>
        <v/>
      </c>
      <c r="AG887" s="18"/>
      <c r="AH887" s="18" t="str">
        <f t="shared" si="12"/>
        <v/>
      </c>
    </row>
    <row r="888">
      <c r="A888" s="29"/>
      <c r="B888" s="29"/>
      <c r="C888" s="29"/>
      <c r="D888" s="37"/>
      <c r="E888" s="29"/>
      <c r="F888" s="32"/>
      <c r="G888" s="32"/>
      <c r="H888" s="38"/>
      <c r="I888" s="32"/>
      <c r="J888" s="38"/>
      <c r="K888" s="32"/>
      <c r="L888" s="31"/>
      <c r="M888" s="38"/>
      <c r="N888" s="31"/>
      <c r="O888" s="18"/>
      <c r="P888" s="18"/>
      <c r="Q888" s="18"/>
      <c r="R888" s="18"/>
      <c r="S888" s="18"/>
      <c r="T888" s="18"/>
      <c r="U888" s="18" t="str">
        <f t="shared" si="5"/>
        <v/>
      </c>
      <c r="V888" s="18"/>
      <c r="W888" s="18"/>
      <c r="X888" s="18" t="str">
        <f t="shared" si="8"/>
        <v/>
      </c>
      <c r="Y888" s="18"/>
      <c r="Z888" s="18"/>
      <c r="AA888" s="18"/>
      <c r="AB888" s="18"/>
      <c r="AC888" s="18"/>
      <c r="AD888" s="18"/>
      <c r="AE888" s="18"/>
      <c r="AF888" s="18" t="str">
        <f t="shared" si="10"/>
        <v/>
      </c>
      <c r="AG888" s="18"/>
      <c r="AH888" s="18" t="str">
        <f t="shared" si="12"/>
        <v/>
      </c>
    </row>
  </sheetData>
  <mergeCells count="6">
    <mergeCell ref="B1:D1"/>
    <mergeCell ref="B3:C3"/>
    <mergeCell ref="B4:C4"/>
    <mergeCell ref="B6:C6"/>
    <mergeCell ref="B8:C8"/>
    <mergeCell ref="B22:C22"/>
  </mergeCells>
  <conditionalFormatting sqref="F2:M304 N2:N888 D6 F306:M888">
    <cfRule type="expression" dxfId="0" priority="1">
      <formula>MOD(#REF!,2)=1</formula>
    </cfRule>
  </conditionalFormatting>
  <conditionalFormatting sqref="F2:M304 N2:N888 D6 F306:M888">
    <cfRule type="expression" dxfId="1" priority="2">
      <formula>MOD(#REF!,2)=0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7BA0"/>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75"/>
    <col customWidth="1" min="2" max="2" width="15.38"/>
    <col customWidth="1" min="3" max="3" width="7.88"/>
    <col customWidth="1" min="4" max="4" width="2.75"/>
    <col customWidth="1" min="5" max="5" width="18.88"/>
    <col customWidth="1" min="6" max="6" width="8.88"/>
    <col customWidth="1" min="7" max="8" width="5.75"/>
    <col customWidth="1" min="9" max="11" width="12.63"/>
    <col customWidth="1" min="12" max="29" width="6.38"/>
  </cols>
  <sheetData>
    <row r="1">
      <c r="A1" s="27"/>
      <c r="B1" s="27"/>
      <c r="C1" s="27"/>
      <c r="D1" s="27"/>
      <c r="E1" s="27"/>
      <c r="F1" s="41"/>
      <c r="G1" s="41"/>
      <c r="H1" s="41"/>
      <c r="I1" s="41"/>
      <c r="J1" s="41"/>
      <c r="K1" s="41"/>
      <c r="L1" s="42" t="s">
        <v>143</v>
      </c>
      <c r="M1" s="43"/>
      <c r="N1" s="43"/>
      <c r="O1" s="43"/>
      <c r="P1" s="43"/>
      <c r="Q1" s="43"/>
      <c r="R1" s="44" t="s">
        <v>87</v>
      </c>
      <c r="X1" s="44" t="s">
        <v>88</v>
      </c>
    </row>
    <row r="2">
      <c r="A2" s="27"/>
      <c r="B2" s="16" t="s">
        <v>110</v>
      </c>
      <c r="D2" s="27"/>
      <c r="E2" s="45" t="s">
        <v>111</v>
      </c>
      <c r="F2" s="44" t="s">
        <v>144</v>
      </c>
      <c r="G2" s="46" t="s">
        <v>145</v>
      </c>
      <c r="H2" s="46" t="s">
        <v>146</v>
      </c>
      <c r="I2" s="46" t="s">
        <v>87</v>
      </c>
      <c r="J2" s="47" t="s">
        <v>88</v>
      </c>
      <c r="K2" s="44" t="s">
        <v>90</v>
      </c>
      <c r="L2" s="48" t="s">
        <v>147</v>
      </c>
      <c r="M2" s="44" t="s">
        <v>148</v>
      </c>
      <c r="N2" s="44" t="s">
        <v>149</v>
      </c>
      <c r="O2" s="44" t="s">
        <v>150</v>
      </c>
      <c r="P2" s="44" t="s">
        <v>151</v>
      </c>
      <c r="Q2" s="44" t="s">
        <v>152</v>
      </c>
      <c r="R2" s="44" t="s">
        <v>147</v>
      </c>
      <c r="S2" s="44" t="s">
        <v>148</v>
      </c>
      <c r="T2" s="44" t="s">
        <v>149</v>
      </c>
      <c r="U2" s="44" t="s">
        <v>150</v>
      </c>
      <c r="V2" s="44" t="s">
        <v>151</v>
      </c>
      <c r="W2" s="44" t="s">
        <v>152</v>
      </c>
      <c r="X2" s="44" t="s">
        <v>147</v>
      </c>
      <c r="Y2" s="44" t="s">
        <v>148</v>
      </c>
      <c r="Z2" s="44" t="s">
        <v>149</v>
      </c>
      <c r="AA2" s="44" t="s">
        <v>150</v>
      </c>
      <c r="AB2" s="44" t="s">
        <v>151</v>
      </c>
      <c r="AC2" s="44" t="s">
        <v>152</v>
      </c>
    </row>
    <row r="3">
      <c r="A3" s="29"/>
      <c r="B3" s="29"/>
      <c r="C3" s="29"/>
      <c r="D3" s="29"/>
      <c r="E3" s="26" t="str">
        <f>Index_Team!A2</f>
        <v>Boston Fleet</v>
      </c>
      <c r="F3" s="18" t="str">
        <f>if(E3="","",Index_Team!F2&amp;$C$10)</f>
        <v>BOS.PNG</v>
      </c>
      <c r="G3" s="18">
        <f>IFERROR(__xludf.DUMMYFUNCTION("iferror(if(E3="""","""",filter({Intermediate_Segments!V:V,Intermediate_Segments!X:X,Intermediate_Segments!Q:Q,Intermediate_Segments!R:R},Intermediate_Segments!F:F=E3,Intermediate_Segments!V:V=max(filter(Intermediate_Segments!V:V,Intermediate_Segments!F:F="&amp;"E3)))),{0,0})"),27.0)</f>
        <v>27</v>
      </c>
      <c r="H3" s="18">
        <f>IFERROR(__xludf.DUMMYFUNCTION("""COMPUTED_VALUE"""),-0.3333333333333333)</f>
        <v>-0.3333333333</v>
      </c>
      <c r="I3" s="18"/>
      <c r="J3" s="18"/>
      <c r="K3" s="18" t="str">
        <f>Index_Team!G2</f>
        <v>#268356</v>
      </c>
      <c r="L3" s="49">
        <f>IFERROR(__xludf.DUMMYFUNCTION("if(E3="""","""",count(filter($G$3:$G34,$G$3:$G34=$G3,$H$3:$H34=$H3)))"),1.0)</f>
        <v>1</v>
      </c>
      <c r="M3" s="18">
        <f>IFERROR(__xludf.DUMMYFUNCTION("if(E3="""","""",1+L3-count(filter($G3:$G34,$G3:$G34=$G3,$H3:$H34=$H3)))"),1.0)</f>
        <v>1</v>
      </c>
      <c r="N3" s="18">
        <f>if(E3="","",floor((L3-1)/Intermediate_Labels!$C$8,1)+1)</f>
        <v>1</v>
      </c>
      <c r="O3" s="18">
        <f t="shared" ref="O3:O34" si="1">if(E3="","",CEILING(L3/N3,1))</f>
        <v>1</v>
      </c>
      <c r="P3" s="18">
        <f t="shared" ref="P3:P34" si="2">if(E3="","",mod(M3-1,O3))</f>
        <v>0</v>
      </c>
      <c r="Q3" s="50">
        <f t="shared" ref="Q3:Q34" si="3">if(E3="","",-floor((M3-1)/O3,1)+0.5*N3-0.5)</f>
        <v>0</v>
      </c>
      <c r="R3" s="18">
        <f>IFERROR(__xludf.DUMMYFUNCTION("if(E3="""","""",count(filter($G$3:$G34,$G$3:$G34=$G3,$H$3:$H34=$H3,$I$3:$I34=$I3)))"),1.0)</f>
        <v>1</v>
      </c>
      <c r="S3" s="18">
        <f>IFERROR(__xludf.DUMMYFUNCTION("if(E3="""","""",1+R3-count(filter($G3:$G34,$G3:$G34=$G3,$H3:$H34=$H3,$I3:$I34=$I3)))"),1.0)</f>
        <v>1</v>
      </c>
      <c r="T3" s="18">
        <f>if(E3="","",floor((R3-1)/Intermediate_Labels!$C$8,1)+1)</f>
        <v>1</v>
      </c>
      <c r="U3" s="18">
        <f t="shared" ref="U3:U34" si="4">if(E3="","",CEILING(R3/T3,1))</f>
        <v>1</v>
      </c>
      <c r="V3" s="18">
        <f t="shared" ref="V3:V34" si="5">if(E3="","",mod(S3-1,U3))</f>
        <v>0</v>
      </c>
      <c r="W3" s="50">
        <f t="shared" ref="W3:W34" si="6">if(E3="","",-floor((S3-1)/U3,1)+0.5*T3-0.5)</f>
        <v>0</v>
      </c>
      <c r="X3" s="18">
        <f>IFERROR(__xludf.DUMMYFUNCTION("if(E3="""","""",count(filter($G$3:$G34,$G$3:$G34=$G3,$H$3:$H34=$H3,$J$3:$J34=$J3)))"),1.0)</f>
        <v>1</v>
      </c>
      <c r="Y3" s="18">
        <f>IFERROR(__xludf.DUMMYFUNCTION("if(E3="""","""",1+X3-count(filter($G3:$G34,$G3:$G34=$G3,$H3:$H34=$H3,$J3:$J34=$J3)))"),1.0)</f>
        <v>1</v>
      </c>
      <c r="Z3" s="18">
        <f>if(E3="","",floor((X3-1)/Intermediate_Labels!$C$8,1)+1)</f>
        <v>1</v>
      </c>
      <c r="AA3" s="18">
        <f t="shared" ref="AA3:AA34" si="7">if(E3="","",CEILING(X3/Z3,1))</f>
        <v>1</v>
      </c>
      <c r="AB3" s="18">
        <f t="shared" ref="AB3:AB34" si="8">if(E3="","",mod(Y3-1,AA3))</f>
        <v>0</v>
      </c>
      <c r="AC3" s="50">
        <f t="shared" ref="AC3:AC34" si="9">if(E3="","",-floor((Y3-1)/AA3,1)+0.5*Z3-0.5)</f>
        <v>0</v>
      </c>
    </row>
    <row r="4">
      <c r="A4" s="29"/>
      <c r="B4" s="35" t="s">
        <v>153</v>
      </c>
      <c r="C4" s="18">
        <f>counta(Index_Team!A2:A34)</f>
        <v>6</v>
      </c>
      <c r="D4" s="29"/>
      <c r="E4" s="26" t="str">
        <f>Index_Team!A3</f>
        <v>Minnesota Frost</v>
      </c>
      <c r="F4" s="18" t="str">
        <f>if(E4="","",Index_Team!F3&amp;$C$10)</f>
        <v>MIN.PNG</v>
      </c>
      <c r="G4" s="18">
        <f>IFERROR(__xludf.DUMMYFUNCTION("iferror(if(E4="""","""",filter({Intermediate_Segments!V:V,Intermediate_Segments!X:X,Intermediate_Segments!Q:Q,Intermediate_Segments!R:R},Intermediate_Segments!F:F=E4,Intermediate_Segments!V:V=max(filter(Intermediate_Segments!V:V,Intermediate_Segments!F:F="&amp;"E4)))),{0,0})"),27.0)</f>
        <v>27</v>
      </c>
      <c r="H4" s="18">
        <f>IFERROR(__xludf.DUMMYFUNCTION("""COMPUTED_VALUE"""),-1.6666666666666667)</f>
        <v>-1.666666667</v>
      </c>
      <c r="I4" s="18"/>
      <c r="J4" s="18"/>
      <c r="K4" s="18" t="str">
        <f>Index_Team!G3</f>
        <v>#9e7db8</v>
      </c>
      <c r="L4" s="49">
        <f>IFERROR(__xludf.DUMMYFUNCTION("if(E4="""","""",count(filter($G$3:$G34,$G$3:$G34=$G4,$H$3:$H34=$H4)))"),1.0)</f>
        <v>1</v>
      </c>
      <c r="M4" s="18">
        <f>IFERROR(__xludf.DUMMYFUNCTION("if(E4="""","""",1+L4-count(filter($G4:$G34,$G4:$G34=$G4,$H4:$H34=$H4)))"),1.0)</f>
        <v>1</v>
      </c>
      <c r="N4" s="18">
        <f>if(E4="","",floor((L4-1)/Intermediate_Labels!$C$8,1)+1)</f>
        <v>1</v>
      </c>
      <c r="O4" s="18">
        <f t="shared" si="1"/>
        <v>1</v>
      </c>
      <c r="P4" s="18">
        <f t="shared" si="2"/>
        <v>0</v>
      </c>
      <c r="Q4" s="50">
        <f t="shared" si="3"/>
        <v>0</v>
      </c>
      <c r="R4" s="18">
        <f>IFERROR(__xludf.DUMMYFUNCTION("if(E4="""","""",count(filter($G$3:$G34,$G$3:$G34=$G4,$H$3:$H34=$H4,$I$3:$I34=$I4)))"),1.0)</f>
        <v>1</v>
      </c>
      <c r="S4" s="18">
        <f>IFERROR(__xludf.DUMMYFUNCTION("if(E4="""","""",1+R4-count(filter($G4:$G34,$G4:$G34=$G4,$H4:$H34=$H4,$I4:$I34=$I4)))"),1.0)</f>
        <v>1</v>
      </c>
      <c r="T4" s="18">
        <f>if(E4="","",floor((R4-1)/Intermediate_Labels!$C$8,1)+1)</f>
        <v>1</v>
      </c>
      <c r="U4" s="18">
        <f t="shared" si="4"/>
        <v>1</v>
      </c>
      <c r="V4" s="18">
        <f t="shared" si="5"/>
        <v>0</v>
      </c>
      <c r="W4" s="50">
        <f t="shared" si="6"/>
        <v>0</v>
      </c>
      <c r="X4" s="18">
        <f>IFERROR(__xludf.DUMMYFUNCTION("if(E4="""","""",count(filter($G$3:$G34,$G$3:$G34=$G4,$H$3:$H34=$H4,$J$3:$J34=$J4)))"),1.0)</f>
        <v>1</v>
      </c>
      <c r="Y4" s="18">
        <f>IFERROR(__xludf.DUMMYFUNCTION("if(E4="""","""",1+X4-count(filter($G4:$G34,$G4:$G34=$G4,$H4:$H34=$H4,$J4:$J34=$J4)))"),1.0)</f>
        <v>1</v>
      </c>
      <c r="Z4" s="18">
        <f>if(E4="","",floor((X4-1)/Intermediate_Labels!$C$8,1)+1)</f>
        <v>1</v>
      </c>
      <c r="AA4" s="18">
        <f t="shared" si="7"/>
        <v>1</v>
      </c>
      <c r="AB4" s="18">
        <f t="shared" si="8"/>
        <v>0</v>
      </c>
      <c r="AC4" s="50">
        <f t="shared" si="9"/>
        <v>0</v>
      </c>
    </row>
    <row r="5">
      <c r="A5" s="29"/>
      <c r="B5" s="51"/>
      <c r="C5" s="29"/>
      <c r="D5" s="29"/>
      <c r="E5" s="26" t="str">
        <f>Index_Team!A4</f>
        <v>Montreal Victoire</v>
      </c>
      <c r="F5" s="18" t="str">
        <f>if(E5="","",Index_Team!F4&amp;$C$10)</f>
        <v>MTL.PNG</v>
      </c>
      <c r="G5" s="18">
        <f>IFERROR(__xludf.DUMMYFUNCTION("iferror(if(E5="""","""",filter({Intermediate_Segments!V:V,Intermediate_Segments!X:X,Intermediate_Segments!Q:Q,Intermediate_Segments!R:R},Intermediate_Segments!F:F=E5,Intermediate_Segments!V:V=max(filter(Intermediate_Segments!V:V,Intermediate_Segments!F:F="&amp;"E5)))),{0,0})"),27.0)</f>
        <v>27</v>
      </c>
      <c r="H5" s="18">
        <f>IFERROR(__xludf.DUMMYFUNCTION("""COMPUTED_VALUE"""),5.0)</f>
        <v>5</v>
      </c>
      <c r="I5" s="18"/>
      <c r="J5" s="18"/>
      <c r="K5" s="18" t="str">
        <f>Index_Team!G4</f>
        <v>#862633</v>
      </c>
      <c r="L5" s="49">
        <f>IFERROR(__xludf.DUMMYFUNCTION("if(E5="""","""",count(filter($G$3:$G34,$G$3:$G34=$G5,$H$3:$H34=$H5)))"),1.0)</f>
        <v>1</v>
      </c>
      <c r="M5" s="18">
        <f>IFERROR(__xludf.DUMMYFUNCTION("if(E5="""","""",1+L5-count(filter($G5:$G34,$G5:$G34=$G5,$H5:$H34=$H5)))"),1.0)</f>
        <v>1</v>
      </c>
      <c r="N5" s="18">
        <f>if(E5="","",floor((L5-1)/Intermediate_Labels!$C$8,1)+1)</f>
        <v>1</v>
      </c>
      <c r="O5" s="18">
        <f t="shared" si="1"/>
        <v>1</v>
      </c>
      <c r="P5" s="18">
        <f t="shared" si="2"/>
        <v>0</v>
      </c>
      <c r="Q5" s="50">
        <f t="shared" si="3"/>
        <v>0</v>
      </c>
      <c r="R5" s="18">
        <f>IFERROR(__xludf.DUMMYFUNCTION("if(E5="""","""",count(filter($G$3:$G34,$G$3:$G34=$G5,$H$3:$H34=$H5,$I$3:$I34=$I5)))"),1.0)</f>
        <v>1</v>
      </c>
      <c r="S5" s="18">
        <f>IFERROR(__xludf.DUMMYFUNCTION("if(E5="""","""",1+R5-count(filter($G5:$G34,$G5:$G34=$G5,$H5:$H34=$H5,$I5:$I34=$I5)))"),1.0)</f>
        <v>1</v>
      </c>
      <c r="T5" s="18">
        <f>if(E5="","",floor((R5-1)/Intermediate_Labels!$C$8,1)+1)</f>
        <v>1</v>
      </c>
      <c r="U5" s="18">
        <f t="shared" si="4"/>
        <v>1</v>
      </c>
      <c r="V5" s="18">
        <f t="shared" si="5"/>
        <v>0</v>
      </c>
      <c r="W5" s="50">
        <f t="shared" si="6"/>
        <v>0</v>
      </c>
      <c r="X5" s="18">
        <f>IFERROR(__xludf.DUMMYFUNCTION("if(E5="""","""",count(filter($G$3:$G34,$G$3:$G34=$G5,$H$3:$H34=$H5,$J$3:$J34=$J5)))"),1.0)</f>
        <v>1</v>
      </c>
      <c r="Y5" s="18">
        <f>IFERROR(__xludf.DUMMYFUNCTION("if(E5="""","""",1+X5-count(filter($G5:$G34,$G5:$G34=$G5,$H5:$H34=$H5,$J5:$J34=$J5)))"),1.0)</f>
        <v>1</v>
      </c>
      <c r="Z5" s="18">
        <f>if(E5="","",floor((X5-1)/Intermediate_Labels!$C$8,1)+1)</f>
        <v>1</v>
      </c>
      <c r="AA5" s="18">
        <f t="shared" si="7"/>
        <v>1</v>
      </c>
      <c r="AB5" s="18">
        <f t="shared" si="8"/>
        <v>0</v>
      </c>
      <c r="AC5" s="50">
        <f t="shared" si="9"/>
        <v>0</v>
      </c>
    </row>
    <row r="6">
      <c r="A6" s="29"/>
      <c r="B6" s="35" t="s">
        <v>133</v>
      </c>
      <c r="C6" s="38">
        <f>C4+2</f>
        <v>8</v>
      </c>
      <c r="D6" s="29"/>
      <c r="E6" s="26" t="str">
        <f>Index_Team!A5</f>
        <v>New York Sirens</v>
      </c>
      <c r="F6" s="18" t="str">
        <f>if(E6="","",Index_Team!F5&amp;$C$10)</f>
        <v>NY.PNG</v>
      </c>
      <c r="G6" s="18">
        <f>IFERROR(__xludf.DUMMYFUNCTION("iferror(if(E6="""","""",filter({Intermediate_Segments!V:V,Intermediate_Segments!X:X,Intermediate_Segments!Q:Q,Intermediate_Segments!R:R},Intermediate_Segments!F:F=E6,Intermediate_Segments!V:V=max(filter(Intermediate_Segments!V:V,Intermediate_Segments!F:F="&amp;"E6)))),{0,0})"),27.0)</f>
        <v>27</v>
      </c>
      <c r="H6" s="18">
        <f>IFERROR(__xludf.DUMMYFUNCTION("""COMPUTED_VALUE"""),-5.0)</f>
        <v>-5</v>
      </c>
      <c r="I6" s="18"/>
      <c r="J6" s="18"/>
      <c r="K6" s="18" t="str">
        <f>Index_Team!G5</f>
        <v>#03b9b3</v>
      </c>
      <c r="L6" s="49">
        <f>IFERROR(__xludf.DUMMYFUNCTION("if(E6="""","""",count(filter($G$3:$G34,$G$3:$G34=$G6,$H$3:$H34=$H6)))"),1.0)</f>
        <v>1</v>
      </c>
      <c r="M6" s="18">
        <f>IFERROR(__xludf.DUMMYFUNCTION("if(E6="""","""",1+L6-count(filter($G6:$G34,$G6:$G34=$G6,$H6:$H34=$H6)))"),1.0)</f>
        <v>1</v>
      </c>
      <c r="N6" s="18">
        <f>if(E6="","",floor((L6-1)/Intermediate_Labels!$C$8,1)+1)</f>
        <v>1</v>
      </c>
      <c r="O6" s="18">
        <f t="shared" si="1"/>
        <v>1</v>
      </c>
      <c r="P6" s="18">
        <f t="shared" si="2"/>
        <v>0</v>
      </c>
      <c r="Q6" s="50">
        <f t="shared" si="3"/>
        <v>0</v>
      </c>
      <c r="R6" s="18">
        <f>IFERROR(__xludf.DUMMYFUNCTION("if(E6="""","""",count(filter($G$3:$G34,$G$3:$G34=$G6,$H$3:$H34=$H6,$I$3:$I34=$I6)))"),1.0)</f>
        <v>1</v>
      </c>
      <c r="S6" s="18">
        <f>IFERROR(__xludf.DUMMYFUNCTION("if(E6="""","""",1+R6-count(filter($G6:$G34,$G6:$G34=$G6,$H6:$H34=$H6,$I6:$I34=$I6)))"),1.0)</f>
        <v>1</v>
      </c>
      <c r="T6" s="18">
        <f>if(E6="","",floor((R6-1)/Intermediate_Labels!$C$8,1)+1)</f>
        <v>1</v>
      </c>
      <c r="U6" s="18">
        <f t="shared" si="4"/>
        <v>1</v>
      </c>
      <c r="V6" s="18">
        <f t="shared" si="5"/>
        <v>0</v>
      </c>
      <c r="W6" s="50">
        <f t="shared" si="6"/>
        <v>0</v>
      </c>
      <c r="X6" s="18">
        <f>IFERROR(__xludf.DUMMYFUNCTION("if(E6="""","""",count(filter($G$3:$G34,$G$3:$G34=$G6,$H$3:$H34=$H6,$J$3:$J34=$J6)))"),1.0)</f>
        <v>1</v>
      </c>
      <c r="Y6" s="18">
        <f>IFERROR(__xludf.DUMMYFUNCTION("if(E6="""","""",1+X6-count(filter($G6:$G34,$G6:$G34=$G6,$H6:$H34=$H6,$J6:$J34=$J6)))"),1.0)</f>
        <v>1</v>
      </c>
      <c r="Z6" s="18">
        <f>if(E6="","",floor((X6-1)/Intermediate_Labels!$C$8,1)+1)</f>
        <v>1</v>
      </c>
      <c r="AA6" s="18">
        <f t="shared" si="7"/>
        <v>1</v>
      </c>
      <c r="AB6" s="18">
        <f t="shared" si="8"/>
        <v>0</v>
      </c>
      <c r="AC6" s="50">
        <f t="shared" si="9"/>
        <v>0</v>
      </c>
    </row>
    <row r="7">
      <c r="A7" s="29"/>
      <c r="B7" s="29"/>
      <c r="C7" s="29"/>
      <c r="D7" s="29"/>
      <c r="E7" s="26" t="str">
        <f>Index_Team!A6</f>
        <v>Ottawa Charge</v>
      </c>
      <c r="F7" s="18" t="str">
        <f>if(E7="","",Index_Team!F6&amp;$C$10)</f>
        <v>OTT.PNG</v>
      </c>
      <c r="G7" s="18">
        <f>IFERROR(__xludf.DUMMYFUNCTION("iferror(if(E7="""","""",filter({Intermediate_Segments!V:V,Intermediate_Segments!X:X,Intermediate_Segments!Q:Q,Intermediate_Segments!R:R},Intermediate_Segments!F:F=E7,Intermediate_Segments!V:V=max(filter(Intermediate_Segments!V:V,Intermediate_Segments!F:F="&amp;"E7)))),{0,0})"),27.0)</f>
        <v>27</v>
      </c>
      <c r="H7" s="18">
        <f>IFERROR(__xludf.DUMMYFUNCTION("""COMPUTED_VALUE"""),-1.0)</f>
        <v>-1</v>
      </c>
      <c r="I7" s="18"/>
      <c r="J7" s="18"/>
      <c r="K7" s="18" t="str">
        <f>Index_Team!G6</f>
        <v>#CC253B</v>
      </c>
      <c r="L7" s="49">
        <f>IFERROR(__xludf.DUMMYFUNCTION("if(E7="""","""",count(filter($G$3:$G34,$G$3:$G34=$G7,$H$3:$H34=$H7)))"),1.0)</f>
        <v>1</v>
      </c>
      <c r="M7" s="18">
        <f>IFERROR(__xludf.DUMMYFUNCTION("if(E7="""","""",1+L7-count(filter($G7:$G34,$G7:$G34=$G7,$H7:$H34=$H7)))"),1.0)</f>
        <v>1</v>
      </c>
      <c r="N7" s="18">
        <f>if(E7="","",floor((L7-1)/Intermediate_Labels!$C$8,1)+1)</f>
        <v>1</v>
      </c>
      <c r="O7" s="18">
        <f t="shared" si="1"/>
        <v>1</v>
      </c>
      <c r="P7" s="18">
        <f t="shared" si="2"/>
        <v>0</v>
      </c>
      <c r="Q7" s="50">
        <f t="shared" si="3"/>
        <v>0</v>
      </c>
      <c r="R7" s="18">
        <f>IFERROR(__xludf.DUMMYFUNCTION("if(E7="""","""",count(filter($G$3:$G34,$G$3:$G34=$G7,$H$3:$H34=$H7,$I$3:$I34=$I7)))"),1.0)</f>
        <v>1</v>
      </c>
      <c r="S7" s="18">
        <f>IFERROR(__xludf.DUMMYFUNCTION("if(E7="""","""",1+R7-count(filter($G7:$G34,$G7:$G34=$G7,$H7:$H34=$H7,$I7:$I34=$I7)))"),1.0)</f>
        <v>1</v>
      </c>
      <c r="T7" s="18">
        <f>if(E7="","",floor((R7-1)/Intermediate_Labels!$C$8,1)+1)</f>
        <v>1</v>
      </c>
      <c r="U7" s="18">
        <f t="shared" si="4"/>
        <v>1</v>
      </c>
      <c r="V7" s="18">
        <f t="shared" si="5"/>
        <v>0</v>
      </c>
      <c r="W7" s="50">
        <f t="shared" si="6"/>
        <v>0</v>
      </c>
      <c r="X7" s="18">
        <f>IFERROR(__xludf.DUMMYFUNCTION("if(E7="""","""",count(filter($G$3:$G34,$G$3:$G34=$G7,$H$3:$H34=$H7,$J$3:$J34=$J7)))"),1.0)</f>
        <v>1</v>
      </c>
      <c r="Y7" s="18">
        <f>IFERROR(__xludf.DUMMYFUNCTION("if(E7="""","""",1+X7-count(filter($G7:$G34,$G7:$G34=$G7,$H7:$H34=$H7,$J7:$J34=$J7)))"),1.0)</f>
        <v>1</v>
      </c>
      <c r="Z7" s="18">
        <f>if(E7="","",floor((X7-1)/Intermediate_Labels!$C$8,1)+1)</f>
        <v>1</v>
      </c>
      <c r="AA7" s="18">
        <f t="shared" si="7"/>
        <v>1</v>
      </c>
      <c r="AB7" s="18">
        <f t="shared" si="8"/>
        <v>0</v>
      </c>
      <c r="AC7" s="50">
        <f t="shared" si="9"/>
        <v>0</v>
      </c>
    </row>
    <row r="8">
      <c r="A8" s="29"/>
      <c r="B8" s="35" t="s">
        <v>154</v>
      </c>
      <c r="C8" s="18">
        <v>6.0</v>
      </c>
      <c r="D8" s="29"/>
      <c r="E8" s="26" t="str">
        <f>Index_Team!A7</f>
        <v>Toronto Sceptres</v>
      </c>
      <c r="F8" s="18" t="str">
        <f>if(E8="","",Index_Team!F7&amp;$C$10)</f>
        <v>TOR.PNG</v>
      </c>
      <c r="G8" s="18">
        <f>IFERROR(__xludf.DUMMYFUNCTION("iferror(if(E8="""","""",filter({Intermediate_Segments!V:V,Intermediate_Segments!X:X,Intermediate_Segments!Q:Q,Intermediate_Segments!R:R},Intermediate_Segments!F:F=E8,Intermediate_Segments!V:V=max(filter(Intermediate_Segments!V:V,Intermediate_Segments!F:F="&amp;"E8)))),{0,0})"),27.0)</f>
        <v>27</v>
      </c>
      <c r="H8" s="18">
        <f>IFERROR(__xludf.DUMMYFUNCTION("""COMPUTED_VALUE"""),3.0)</f>
        <v>3</v>
      </c>
      <c r="I8" s="18"/>
      <c r="J8" s="18"/>
      <c r="K8" s="18" t="str">
        <f>Index_Team!G7</f>
        <v>#0067b9</v>
      </c>
      <c r="L8" s="49">
        <f>IFERROR(__xludf.DUMMYFUNCTION("if(E8="""","""",count(filter($G$3:$G34,$G$3:$G34=$G8,$H$3:$H34=$H8)))"),1.0)</f>
        <v>1</v>
      </c>
      <c r="M8" s="18">
        <f>IFERROR(__xludf.DUMMYFUNCTION("if(E8="""","""",1+L8-count(filter($G8:$G34,$G8:$G34=$G8,$H8:$H34=$H8)))"),1.0)</f>
        <v>1</v>
      </c>
      <c r="N8" s="18">
        <f>if(E8="","",floor((L8-1)/Intermediate_Labels!$C$8,1)+1)</f>
        <v>1</v>
      </c>
      <c r="O8" s="18">
        <f t="shared" si="1"/>
        <v>1</v>
      </c>
      <c r="P8" s="18">
        <f t="shared" si="2"/>
        <v>0</v>
      </c>
      <c r="Q8" s="50">
        <f t="shared" si="3"/>
        <v>0</v>
      </c>
      <c r="R8" s="18">
        <f>IFERROR(__xludf.DUMMYFUNCTION("if(E8="""","""",count(filter($G$3:$G34,$G$3:$G34=$G8,$H$3:$H34=$H8,$I$3:$I34=$I8)))"),1.0)</f>
        <v>1</v>
      </c>
      <c r="S8" s="18">
        <f>IFERROR(__xludf.DUMMYFUNCTION("if(E8="""","""",1+R8-count(filter($G8:$G34,$G8:$G34=$G8,$H8:$H34=$H8,$I8:$I34=$I8)))"),1.0)</f>
        <v>1</v>
      </c>
      <c r="T8" s="18">
        <f>if(E8="","",floor((R8-1)/Intermediate_Labels!$C$8,1)+1)</f>
        <v>1</v>
      </c>
      <c r="U8" s="18">
        <f t="shared" si="4"/>
        <v>1</v>
      </c>
      <c r="V8" s="18">
        <f t="shared" si="5"/>
        <v>0</v>
      </c>
      <c r="W8" s="50">
        <f t="shared" si="6"/>
        <v>0</v>
      </c>
      <c r="X8" s="18">
        <f>IFERROR(__xludf.DUMMYFUNCTION("if(E8="""","""",count(filter($G$3:$G34,$G$3:$G34=$G8,$H$3:$H34=$H8,$J$3:$J34=$J8)))"),1.0)</f>
        <v>1</v>
      </c>
      <c r="Y8" s="18">
        <f>IFERROR(__xludf.DUMMYFUNCTION("if(E8="""","""",1+X8-count(filter($G8:$G34,$G8:$G34=$G8,$H8:$H34=$H8,$J8:$J34=$J8)))"),1.0)</f>
        <v>1</v>
      </c>
      <c r="Z8" s="18">
        <f>if(E8="","",floor((X8-1)/Intermediate_Labels!$C$8,1)+1)</f>
        <v>1</v>
      </c>
      <c r="AA8" s="18">
        <f t="shared" si="7"/>
        <v>1</v>
      </c>
      <c r="AB8" s="18">
        <f t="shared" si="8"/>
        <v>0</v>
      </c>
      <c r="AC8" s="50">
        <f t="shared" si="9"/>
        <v>0</v>
      </c>
    </row>
    <row r="9">
      <c r="A9" s="29"/>
      <c r="B9" s="29"/>
      <c r="C9" s="29"/>
      <c r="D9" s="29"/>
      <c r="E9" s="26" t="str">
        <f>Index_Team!A8</f>
        <v/>
      </c>
      <c r="F9" s="18" t="str">
        <f>if(E9="","",Index_Team!F8&amp;$C$10)</f>
        <v/>
      </c>
      <c r="G9" s="18" t="str">
        <f>IFERROR(__xludf.DUMMYFUNCTION("iferror(if(E9="""","""",filter({Intermediate_Segments!V:V,Intermediate_Segments!X:X,Intermediate_Segments!Q:Q,Intermediate_Segments!R:R},Intermediate_Segments!F:F=E9,Intermediate_Segments!V:V=max(filter(Intermediate_Segments!V:V,Intermediate_Segments!F:F="&amp;"E9)))),{0,0})"),"")</f>
        <v/>
      </c>
      <c r="H9" s="18"/>
      <c r="I9" s="18"/>
      <c r="J9" s="18"/>
      <c r="K9" s="18" t="str">
        <f>Index_Team!G8</f>
        <v/>
      </c>
      <c r="L9" s="49" t="str">
        <f>IFERROR(__xludf.DUMMYFUNCTION("if(E9="""","""",count(filter($G$3:$G34,$G$3:$G34=$G9,$H$3:$H34=$H9)))"),"")</f>
        <v/>
      </c>
      <c r="M9" s="18" t="str">
        <f>IFERROR(__xludf.DUMMYFUNCTION("if(E9="""","""",1+L9-count(filter($G9:$G34,$G9:$G34=$G9,$H9:$H34=$H9)))"),"")</f>
        <v/>
      </c>
      <c r="N9" s="18" t="str">
        <f>if(E9="","",floor((L9-1)/Intermediate_Labels!$C$8,1)+1)</f>
        <v/>
      </c>
      <c r="O9" s="18" t="str">
        <f t="shared" si="1"/>
        <v/>
      </c>
      <c r="P9" s="18" t="str">
        <f t="shared" si="2"/>
        <v/>
      </c>
      <c r="Q9" s="50" t="str">
        <f t="shared" si="3"/>
        <v/>
      </c>
      <c r="R9" s="18" t="str">
        <f>IFERROR(__xludf.DUMMYFUNCTION("if(E9="""","""",count(filter($G$3:$G34,$G$3:$G34=$G9,$H$3:$H34=$H9,$I$3:$I34=$I9)))"),"")</f>
        <v/>
      </c>
      <c r="S9" s="18" t="str">
        <f>IFERROR(__xludf.DUMMYFUNCTION("if(E9="""","""",1+R9-count(filter($G9:$G34,$G9:$G34=$G9,$H9:$H34=$H9,$I9:$I34=$I9)))"),"")</f>
        <v/>
      </c>
      <c r="T9" s="18" t="str">
        <f>if(E9="","",floor((R9-1)/Intermediate_Labels!$C$8,1)+1)</f>
        <v/>
      </c>
      <c r="U9" s="18" t="str">
        <f t="shared" si="4"/>
        <v/>
      </c>
      <c r="V9" s="18" t="str">
        <f t="shared" si="5"/>
        <v/>
      </c>
      <c r="W9" s="50" t="str">
        <f t="shared" si="6"/>
        <v/>
      </c>
      <c r="X9" s="18" t="str">
        <f>IFERROR(__xludf.DUMMYFUNCTION("if(E9="""","""",count(filter($G$3:$G34,$G$3:$G34=$G9,$H$3:$H34=$H9,$J$3:$J34=$J9)))"),"")</f>
        <v/>
      </c>
      <c r="Y9" s="18" t="str">
        <f>IFERROR(__xludf.DUMMYFUNCTION("if(E9="""","""",1+X9-count(filter($G9:$G34,$G9:$G34=$G9,$H9:$H34=$H9,$J9:$J34=$J9)))"),"")</f>
        <v/>
      </c>
      <c r="Z9" s="18" t="str">
        <f>if(E9="","",floor((X9-1)/Intermediate_Labels!$C$8,1)+1)</f>
        <v/>
      </c>
      <c r="AA9" s="18" t="str">
        <f t="shared" si="7"/>
        <v/>
      </c>
      <c r="AB9" s="18" t="str">
        <f t="shared" si="8"/>
        <v/>
      </c>
      <c r="AC9" s="50" t="str">
        <f t="shared" si="9"/>
        <v/>
      </c>
    </row>
    <row r="10">
      <c r="A10" s="29"/>
      <c r="B10" s="35" t="s">
        <v>155</v>
      </c>
      <c r="C10" s="18" t="s">
        <v>156</v>
      </c>
      <c r="D10" s="29"/>
      <c r="E10" s="26" t="str">
        <f>Index_Team!A9</f>
        <v/>
      </c>
      <c r="F10" s="18" t="str">
        <f>if(E10="","",Index_Team!F9&amp;$C$10)</f>
        <v/>
      </c>
      <c r="G10" s="18" t="str">
        <f>IFERROR(__xludf.DUMMYFUNCTION("iferror(if(E10="""","""",filter({Intermediate_Segments!V:V,Intermediate_Segments!X:X,Intermediate_Segments!Q:Q,Intermediate_Segments!R:R},Intermediate_Segments!F:F=E10,Intermediate_Segments!V:V=max(filter(Intermediate_Segments!V:V,Intermediate_Segments!F:"&amp;"F=E10)))),{0,0})"),"")</f>
        <v/>
      </c>
      <c r="H10" s="18"/>
      <c r="I10" s="18"/>
      <c r="J10" s="18"/>
      <c r="K10" s="18" t="str">
        <f>Index_Team!G9</f>
        <v/>
      </c>
      <c r="L10" s="49" t="str">
        <f>IFERROR(__xludf.DUMMYFUNCTION("if(E10="""","""",count(filter($G$3:$G34,$G$3:$G34=$G10,$H$3:$H34=$H10)))"),"")</f>
        <v/>
      </c>
      <c r="M10" s="18" t="str">
        <f>IFERROR(__xludf.DUMMYFUNCTION("if(E10="""","""",1+L10-count(filter($G10:$G34,$G10:$G34=$G10,$H10:$H34=$H10)))"),"")</f>
        <v/>
      </c>
      <c r="N10" s="18" t="str">
        <f>if(E10="","",floor((L10-1)/Intermediate_Labels!$C$8,1)+1)</f>
        <v/>
      </c>
      <c r="O10" s="18" t="str">
        <f t="shared" si="1"/>
        <v/>
      </c>
      <c r="P10" s="18" t="str">
        <f t="shared" si="2"/>
        <v/>
      </c>
      <c r="Q10" s="50" t="str">
        <f t="shared" si="3"/>
        <v/>
      </c>
      <c r="R10" s="18" t="str">
        <f>IFERROR(__xludf.DUMMYFUNCTION("if(E10="""","""",count(filter($G$3:$G34,$G$3:$G34=$G10,$H$3:$H34=$H10,$I$3:$I34=$I10)))"),"")</f>
        <v/>
      </c>
      <c r="S10" s="18" t="str">
        <f>IFERROR(__xludf.DUMMYFUNCTION("if(E10="""","""",1+R10-count(filter($G10:$G34,$G10:$G34=$G10,$H10:$H34=$H10,$I10:$I34=$I10)))"),"")</f>
        <v/>
      </c>
      <c r="T10" s="18" t="str">
        <f>if(E10="","",floor((R10-1)/Intermediate_Labels!$C$8,1)+1)</f>
        <v/>
      </c>
      <c r="U10" s="18" t="str">
        <f t="shared" si="4"/>
        <v/>
      </c>
      <c r="V10" s="18" t="str">
        <f t="shared" si="5"/>
        <v/>
      </c>
      <c r="W10" s="50" t="str">
        <f t="shared" si="6"/>
        <v/>
      </c>
      <c r="X10" s="18" t="str">
        <f>IFERROR(__xludf.DUMMYFUNCTION("if(E10="""","""",count(filter($G$3:$G34,$G$3:$G34=$G10,$H$3:$H34=$H10,$J$3:$J34=$J10)))"),"")</f>
        <v/>
      </c>
      <c r="Y10" s="18" t="str">
        <f>IFERROR(__xludf.DUMMYFUNCTION("if(E10="""","""",1+X10-count(filter($G10:$G34,$G10:$G34=$G10,$H10:$H34=$H10,$J10:$J34=$J10)))"),"")</f>
        <v/>
      </c>
      <c r="Z10" s="18" t="str">
        <f>if(E10="","",floor((X10-1)/Intermediate_Labels!$C$8,1)+1)</f>
        <v/>
      </c>
      <c r="AA10" s="18" t="str">
        <f t="shared" si="7"/>
        <v/>
      </c>
      <c r="AB10" s="18" t="str">
        <f t="shared" si="8"/>
        <v/>
      </c>
      <c r="AC10" s="50" t="str">
        <f t="shared" si="9"/>
        <v/>
      </c>
    </row>
    <row r="11">
      <c r="A11" s="29"/>
      <c r="B11" s="29"/>
      <c r="C11" s="29"/>
      <c r="D11" s="29"/>
      <c r="E11" s="26" t="str">
        <f>Index_Team!A10</f>
        <v/>
      </c>
      <c r="F11" s="18" t="str">
        <f>if(E11="","",Index_Team!F10&amp;$C$10)</f>
        <v/>
      </c>
      <c r="G11" s="18" t="str">
        <f>IFERROR(__xludf.DUMMYFUNCTION("iferror(if(E11="""","""",filter({Intermediate_Segments!V:V,Intermediate_Segments!X:X,Intermediate_Segments!Q:Q,Intermediate_Segments!R:R},Intermediate_Segments!F:F=E11,Intermediate_Segments!V:V=max(filter(Intermediate_Segments!V:V,Intermediate_Segments!F:"&amp;"F=E11)))),{0,0})"),"")</f>
        <v/>
      </c>
      <c r="H11" s="18"/>
      <c r="I11" s="18"/>
      <c r="J11" s="18"/>
      <c r="K11" s="18" t="str">
        <f>Index_Team!G10</f>
        <v/>
      </c>
      <c r="L11" s="49" t="str">
        <f>IFERROR(__xludf.DUMMYFUNCTION("if(E11="""","""",count(filter($G$3:$G34,$G$3:$G34=$G11,$H$3:$H34=$H11)))"),"")</f>
        <v/>
      </c>
      <c r="M11" s="18" t="str">
        <f>IFERROR(__xludf.DUMMYFUNCTION("if(E11="""","""",1+L11-count(filter($G11:$G34,$G11:$G34=$G11,$H11:$H34=$H11)))"),"")</f>
        <v/>
      </c>
      <c r="N11" s="18" t="str">
        <f>if(E11="","",floor((L11-1)/Intermediate_Labels!$C$8,1)+1)</f>
        <v/>
      </c>
      <c r="O11" s="18" t="str">
        <f t="shared" si="1"/>
        <v/>
      </c>
      <c r="P11" s="18" t="str">
        <f t="shared" si="2"/>
        <v/>
      </c>
      <c r="Q11" s="50" t="str">
        <f t="shared" si="3"/>
        <v/>
      </c>
      <c r="R11" s="18" t="str">
        <f>IFERROR(__xludf.DUMMYFUNCTION("if(E11="""","""",count(filter($G$3:$G34,$G$3:$G34=$G11,$H$3:$H34=$H11,$I$3:$I34=$I11)))"),"")</f>
        <v/>
      </c>
      <c r="S11" s="18" t="str">
        <f>IFERROR(__xludf.DUMMYFUNCTION("if(E11="""","""",1+R11-count(filter($G11:$G34,$G11:$G34=$G11,$H11:$H34=$H11,$I11:$I34=$I11)))"),"")</f>
        <v/>
      </c>
      <c r="T11" s="18" t="str">
        <f>if(E11="","",floor((R11-1)/Intermediate_Labels!$C$8,1)+1)</f>
        <v/>
      </c>
      <c r="U11" s="18" t="str">
        <f t="shared" si="4"/>
        <v/>
      </c>
      <c r="V11" s="18" t="str">
        <f t="shared" si="5"/>
        <v/>
      </c>
      <c r="W11" s="50" t="str">
        <f t="shared" si="6"/>
        <v/>
      </c>
      <c r="X11" s="18" t="str">
        <f>IFERROR(__xludf.DUMMYFUNCTION("if(E11="""","""",count(filter($G$3:$G34,$G$3:$G34=$G11,$H$3:$H34=$H11,$J$3:$J34=$J11)))"),"")</f>
        <v/>
      </c>
      <c r="Y11" s="18" t="str">
        <f>IFERROR(__xludf.DUMMYFUNCTION("if(E11="""","""",1+X11-count(filter($G11:$G34,$G11:$G34=$G11,$H11:$H34=$H11,$J11:$J34=$J11)))"),"")</f>
        <v/>
      </c>
      <c r="Z11" s="18" t="str">
        <f>if(E11="","",floor((X11-1)/Intermediate_Labels!$C$8,1)+1)</f>
        <v/>
      </c>
      <c r="AA11" s="18" t="str">
        <f t="shared" si="7"/>
        <v/>
      </c>
      <c r="AB11" s="18" t="str">
        <f t="shared" si="8"/>
        <v/>
      </c>
      <c r="AC11" s="50" t="str">
        <f t="shared" si="9"/>
        <v/>
      </c>
    </row>
    <row r="12">
      <c r="A12" s="29"/>
      <c r="B12" s="29"/>
      <c r="C12" s="29"/>
      <c r="D12" s="29"/>
      <c r="E12" s="26" t="str">
        <f>Index_Team!A11</f>
        <v/>
      </c>
      <c r="F12" s="18" t="str">
        <f>if(E12="","",Index_Team!F11&amp;$C$10)</f>
        <v/>
      </c>
      <c r="G12" s="18" t="str">
        <f>IFERROR(__xludf.DUMMYFUNCTION("iferror(if(E12="""","""",filter({Intermediate_Segments!V:V,Intermediate_Segments!X:X,Intermediate_Segments!Q:Q,Intermediate_Segments!R:R},Intermediate_Segments!F:F=E12,Intermediate_Segments!V:V=max(filter(Intermediate_Segments!V:V,Intermediate_Segments!F:"&amp;"F=E12)))),{0,0})"),"")</f>
        <v/>
      </c>
      <c r="H12" s="18"/>
      <c r="I12" s="18"/>
      <c r="J12" s="18"/>
      <c r="K12" s="18" t="str">
        <f>Index_Team!G11</f>
        <v/>
      </c>
      <c r="L12" s="49" t="str">
        <f>IFERROR(__xludf.DUMMYFUNCTION("if(E12="""","""",count(filter($G$3:$G34,$G$3:$G34=$G12,$H$3:$H34=$H12)))"),"")</f>
        <v/>
      </c>
      <c r="M12" s="18" t="str">
        <f>IFERROR(__xludf.DUMMYFUNCTION("if(E12="""","""",1+L12-count(filter($G12:$G34,$G12:$G34=$G12,$H12:$H34=$H12)))"),"")</f>
        <v/>
      </c>
      <c r="N12" s="18" t="str">
        <f>if(E12="","",floor((L12-1)/Intermediate_Labels!$C$8,1)+1)</f>
        <v/>
      </c>
      <c r="O12" s="18" t="str">
        <f t="shared" si="1"/>
        <v/>
      </c>
      <c r="P12" s="18" t="str">
        <f t="shared" si="2"/>
        <v/>
      </c>
      <c r="Q12" s="50" t="str">
        <f t="shared" si="3"/>
        <v/>
      </c>
      <c r="R12" s="18" t="str">
        <f>IFERROR(__xludf.DUMMYFUNCTION("if(E12="""","""",count(filter($G$3:$G34,$G$3:$G34=$G12,$H$3:$H34=$H12,$I$3:$I34=$I12)))"),"")</f>
        <v/>
      </c>
      <c r="S12" s="18" t="str">
        <f>IFERROR(__xludf.DUMMYFUNCTION("if(E12="""","""",1+R12-count(filter($G12:$G34,$G12:$G34=$G12,$H12:$H34=$H12,$I12:$I34=$I12)))"),"")</f>
        <v/>
      </c>
      <c r="T12" s="18" t="str">
        <f>if(E12="","",floor((R12-1)/Intermediate_Labels!$C$8,1)+1)</f>
        <v/>
      </c>
      <c r="U12" s="18" t="str">
        <f t="shared" si="4"/>
        <v/>
      </c>
      <c r="V12" s="18" t="str">
        <f t="shared" si="5"/>
        <v/>
      </c>
      <c r="W12" s="50" t="str">
        <f t="shared" si="6"/>
        <v/>
      </c>
      <c r="X12" s="18" t="str">
        <f>IFERROR(__xludf.DUMMYFUNCTION("if(E12="""","""",count(filter($G$3:$G34,$G$3:$G34=$G12,$H$3:$H34=$H12,$J$3:$J34=$J12)))"),"")</f>
        <v/>
      </c>
      <c r="Y12" s="18" t="str">
        <f>IFERROR(__xludf.DUMMYFUNCTION("if(E12="""","""",1+X12-count(filter($G12:$G34,$G12:$G34=$G12,$H12:$H34=$H12,$J12:$J34=$J12)))"),"")</f>
        <v/>
      </c>
      <c r="Z12" s="18" t="str">
        <f>if(E12="","",floor((X12-1)/Intermediate_Labels!$C$8,1)+1)</f>
        <v/>
      </c>
      <c r="AA12" s="18" t="str">
        <f t="shared" si="7"/>
        <v/>
      </c>
      <c r="AB12" s="18" t="str">
        <f t="shared" si="8"/>
        <v/>
      </c>
      <c r="AC12" s="50" t="str">
        <f t="shared" si="9"/>
        <v/>
      </c>
    </row>
    <row r="13">
      <c r="A13" s="29"/>
      <c r="B13" s="29"/>
      <c r="C13" s="29"/>
      <c r="D13" s="29"/>
      <c r="E13" s="26" t="str">
        <f>Index_Team!A12</f>
        <v/>
      </c>
      <c r="F13" s="18" t="str">
        <f>if(E13="","",Index_Team!F12&amp;$C$10)</f>
        <v/>
      </c>
      <c r="G13" s="18" t="str">
        <f>IFERROR(__xludf.DUMMYFUNCTION("iferror(if(E13="""","""",filter({Intermediate_Segments!V:V,Intermediate_Segments!X:X,Intermediate_Segments!Q:Q,Intermediate_Segments!R:R},Intermediate_Segments!F:F=E13,Intermediate_Segments!V:V=max(filter(Intermediate_Segments!V:V,Intermediate_Segments!F:"&amp;"F=E13)))),{0,0})"),"")</f>
        <v/>
      </c>
      <c r="H13" s="18"/>
      <c r="I13" s="18"/>
      <c r="J13" s="18"/>
      <c r="K13" s="18" t="str">
        <f>Index_Team!G12</f>
        <v/>
      </c>
      <c r="L13" s="49" t="str">
        <f>IFERROR(__xludf.DUMMYFUNCTION("if(E13="""","""",count(filter($G$3:$G34,$G$3:$G34=$G13,$H$3:$H34=$H13)))"),"")</f>
        <v/>
      </c>
      <c r="M13" s="18" t="str">
        <f>IFERROR(__xludf.DUMMYFUNCTION("if(E13="""","""",1+L13-count(filter($G13:$G34,$G13:$G34=$G13,$H13:$H34=$H13)))"),"")</f>
        <v/>
      </c>
      <c r="N13" s="18" t="str">
        <f>if(E13="","",floor((L13-1)/Intermediate_Labels!$C$8,1)+1)</f>
        <v/>
      </c>
      <c r="O13" s="18" t="str">
        <f t="shared" si="1"/>
        <v/>
      </c>
      <c r="P13" s="18" t="str">
        <f t="shared" si="2"/>
        <v/>
      </c>
      <c r="Q13" s="50" t="str">
        <f t="shared" si="3"/>
        <v/>
      </c>
      <c r="R13" s="18" t="str">
        <f>IFERROR(__xludf.DUMMYFUNCTION("if(E13="""","""",count(filter($G$3:$G34,$G$3:$G34=$G13,$H$3:$H34=$H13,$I$3:$I34=$I13)))"),"")</f>
        <v/>
      </c>
      <c r="S13" s="18" t="str">
        <f>IFERROR(__xludf.DUMMYFUNCTION("if(E13="""","""",1+R13-count(filter($G13:$G34,$G13:$G34=$G13,$H13:$H34=$H13,$I13:$I34=$I13)))"),"")</f>
        <v/>
      </c>
      <c r="T13" s="18" t="str">
        <f>if(E13="","",floor((R13-1)/Intermediate_Labels!$C$8,1)+1)</f>
        <v/>
      </c>
      <c r="U13" s="18" t="str">
        <f t="shared" si="4"/>
        <v/>
      </c>
      <c r="V13" s="18" t="str">
        <f t="shared" si="5"/>
        <v/>
      </c>
      <c r="W13" s="50" t="str">
        <f t="shared" si="6"/>
        <v/>
      </c>
      <c r="X13" s="18" t="str">
        <f>IFERROR(__xludf.DUMMYFUNCTION("if(E13="""","""",count(filter($G$3:$G34,$G$3:$G34=$G13,$H$3:$H34=$H13,$J$3:$J34=$J13)))"),"")</f>
        <v/>
      </c>
      <c r="Y13" s="18" t="str">
        <f>IFERROR(__xludf.DUMMYFUNCTION("if(E13="""","""",1+X13-count(filter($G13:$G34,$G13:$G34=$G13,$H13:$H34=$H13,$J13:$J34=$J13)))"),"")</f>
        <v/>
      </c>
      <c r="Z13" s="18" t="str">
        <f>if(E13="","",floor((X13-1)/Intermediate_Labels!$C$8,1)+1)</f>
        <v/>
      </c>
      <c r="AA13" s="18" t="str">
        <f t="shared" si="7"/>
        <v/>
      </c>
      <c r="AB13" s="18" t="str">
        <f t="shared" si="8"/>
        <v/>
      </c>
      <c r="AC13" s="50" t="str">
        <f t="shared" si="9"/>
        <v/>
      </c>
    </row>
    <row r="14">
      <c r="A14" s="29"/>
      <c r="B14" s="29"/>
      <c r="C14" s="29"/>
      <c r="D14" s="29"/>
      <c r="E14" s="26" t="str">
        <f>Index_Team!A13</f>
        <v/>
      </c>
      <c r="F14" s="18" t="str">
        <f>if(E14="","",Index_Team!F13&amp;$C$10)</f>
        <v/>
      </c>
      <c r="G14" s="18" t="str">
        <f>IFERROR(__xludf.DUMMYFUNCTION("iferror(if(E14="""","""",filter({Intermediate_Segments!V:V,Intermediate_Segments!X:X,Intermediate_Segments!Q:Q,Intermediate_Segments!R:R},Intermediate_Segments!F:F=E14,Intermediate_Segments!V:V=max(filter(Intermediate_Segments!V:V,Intermediate_Segments!F:"&amp;"F=E14)))),{0,0})"),"")</f>
        <v/>
      </c>
      <c r="H14" s="18"/>
      <c r="I14" s="18"/>
      <c r="J14" s="18"/>
      <c r="K14" s="18" t="str">
        <f>Index_Team!G13</f>
        <v/>
      </c>
      <c r="L14" s="49" t="str">
        <f>IFERROR(__xludf.DUMMYFUNCTION("if(E14="""","""",count(filter($G$3:$G34,$G$3:$G34=$G14,$H$3:$H34=$H14)))"),"")</f>
        <v/>
      </c>
      <c r="M14" s="18" t="str">
        <f>IFERROR(__xludf.DUMMYFUNCTION("if(E14="""","""",1+L14-count(filter($G14:$G34,$G14:$G34=$G14,$H14:$H34=$H14)))"),"")</f>
        <v/>
      </c>
      <c r="N14" s="18" t="str">
        <f>if(E14="","",floor((L14-1)/Intermediate_Labels!$C$8,1)+1)</f>
        <v/>
      </c>
      <c r="O14" s="18" t="str">
        <f t="shared" si="1"/>
        <v/>
      </c>
      <c r="P14" s="18" t="str">
        <f t="shared" si="2"/>
        <v/>
      </c>
      <c r="Q14" s="50" t="str">
        <f t="shared" si="3"/>
        <v/>
      </c>
      <c r="R14" s="18" t="str">
        <f>IFERROR(__xludf.DUMMYFUNCTION("if(E14="""","""",count(filter($G$3:$G34,$G$3:$G34=$G14,$H$3:$H34=$H14,$I$3:$I34=$I14)))"),"")</f>
        <v/>
      </c>
      <c r="S14" s="18" t="str">
        <f>IFERROR(__xludf.DUMMYFUNCTION("if(E14="""","""",1+R14-count(filter($G14:$G34,$G14:$G34=$G14,$H14:$H34=$H14,$I14:$I34=$I14)))"),"")</f>
        <v/>
      </c>
      <c r="T14" s="18" t="str">
        <f>if(E14="","",floor((R14-1)/Intermediate_Labels!$C$8,1)+1)</f>
        <v/>
      </c>
      <c r="U14" s="18" t="str">
        <f t="shared" si="4"/>
        <v/>
      </c>
      <c r="V14" s="18" t="str">
        <f t="shared" si="5"/>
        <v/>
      </c>
      <c r="W14" s="50" t="str">
        <f t="shared" si="6"/>
        <v/>
      </c>
      <c r="X14" s="18" t="str">
        <f>IFERROR(__xludf.DUMMYFUNCTION("if(E14="""","""",count(filter($G$3:$G34,$G$3:$G34=$G14,$H$3:$H34=$H14,$J$3:$J34=$J14)))"),"")</f>
        <v/>
      </c>
      <c r="Y14" s="18" t="str">
        <f>IFERROR(__xludf.DUMMYFUNCTION("if(E14="""","""",1+X14-count(filter($G14:$G34,$G14:$G34=$G14,$H14:$H34=$H14,$J14:$J34=$J14)))"),"")</f>
        <v/>
      </c>
      <c r="Z14" s="18" t="str">
        <f>if(E14="","",floor((X14-1)/Intermediate_Labels!$C$8,1)+1)</f>
        <v/>
      </c>
      <c r="AA14" s="18" t="str">
        <f t="shared" si="7"/>
        <v/>
      </c>
      <c r="AB14" s="18" t="str">
        <f t="shared" si="8"/>
        <v/>
      </c>
      <c r="AC14" s="50" t="str">
        <f t="shared" si="9"/>
        <v/>
      </c>
    </row>
    <row r="15">
      <c r="A15" s="29"/>
      <c r="B15" s="29"/>
      <c r="C15" s="29"/>
      <c r="D15" s="29"/>
      <c r="E15" s="26" t="str">
        <f>Index_Team!A14</f>
        <v/>
      </c>
      <c r="F15" s="18" t="str">
        <f>if(E15="","",Index_Team!F14&amp;$C$10)</f>
        <v/>
      </c>
      <c r="G15" s="18" t="str">
        <f>IFERROR(__xludf.DUMMYFUNCTION("iferror(if(E15="""","""",filter({Intermediate_Segments!V:V,Intermediate_Segments!X:X,Intermediate_Segments!Q:Q,Intermediate_Segments!R:R},Intermediate_Segments!F:F=E15,Intermediate_Segments!V:V=max(filter(Intermediate_Segments!V:V,Intermediate_Segments!F:"&amp;"F=E15)))),{0,0})"),"")</f>
        <v/>
      </c>
      <c r="H15" s="18"/>
      <c r="I15" s="18"/>
      <c r="J15" s="18"/>
      <c r="K15" s="18" t="str">
        <f>Index_Team!G14</f>
        <v/>
      </c>
      <c r="L15" s="49" t="str">
        <f>IFERROR(__xludf.DUMMYFUNCTION("if(E15="""","""",count(filter($G$3:$G34,$G$3:$G34=$G15,$H$3:$H34=$H15)))"),"")</f>
        <v/>
      </c>
      <c r="M15" s="18" t="str">
        <f>IFERROR(__xludf.DUMMYFUNCTION("if(E15="""","""",1+L15-count(filter($G15:$G34,$G15:$G34=$G15,$H15:$H34=$H15)))"),"")</f>
        <v/>
      </c>
      <c r="N15" s="18" t="str">
        <f>if(E15="","",floor((L15-1)/Intermediate_Labels!$C$8,1)+1)</f>
        <v/>
      </c>
      <c r="O15" s="18" t="str">
        <f t="shared" si="1"/>
        <v/>
      </c>
      <c r="P15" s="18" t="str">
        <f t="shared" si="2"/>
        <v/>
      </c>
      <c r="Q15" s="50" t="str">
        <f t="shared" si="3"/>
        <v/>
      </c>
      <c r="R15" s="18" t="str">
        <f>IFERROR(__xludf.DUMMYFUNCTION("if(E15="""","""",count(filter($G$3:$G34,$G$3:$G34=$G15,$H$3:$H34=$H15,$I$3:$I34=$I15)))"),"")</f>
        <v/>
      </c>
      <c r="S15" s="18" t="str">
        <f>IFERROR(__xludf.DUMMYFUNCTION("if(E15="""","""",1+R15-count(filter($G15:$G34,$G15:$G34=$G15,$H15:$H34=$H15,$I15:$I34=$I15)))"),"")</f>
        <v/>
      </c>
      <c r="T15" s="18" t="str">
        <f>if(E15="","",floor((R15-1)/Intermediate_Labels!$C$8,1)+1)</f>
        <v/>
      </c>
      <c r="U15" s="18" t="str">
        <f t="shared" si="4"/>
        <v/>
      </c>
      <c r="V15" s="18" t="str">
        <f t="shared" si="5"/>
        <v/>
      </c>
      <c r="W15" s="50" t="str">
        <f t="shared" si="6"/>
        <v/>
      </c>
      <c r="X15" s="18" t="str">
        <f>IFERROR(__xludf.DUMMYFUNCTION("if(E15="""","""",count(filter($G$3:$G34,$G$3:$G34=$G15,$H$3:$H34=$H15,$J$3:$J34=$J15)))"),"")</f>
        <v/>
      </c>
      <c r="Y15" s="18" t="str">
        <f>IFERROR(__xludf.DUMMYFUNCTION("if(E15="""","""",1+X15-count(filter($G15:$G34,$G15:$G34=$G15,$H15:$H34=$H15,$J15:$J34=$J15)))"),"")</f>
        <v/>
      </c>
      <c r="Z15" s="18" t="str">
        <f>if(E15="","",floor((X15-1)/Intermediate_Labels!$C$8,1)+1)</f>
        <v/>
      </c>
      <c r="AA15" s="18" t="str">
        <f t="shared" si="7"/>
        <v/>
      </c>
      <c r="AB15" s="18" t="str">
        <f t="shared" si="8"/>
        <v/>
      </c>
      <c r="AC15" s="50" t="str">
        <f t="shared" si="9"/>
        <v/>
      </c>
    </row>
    <row r="16">
      <c r="A16" s="29"/>
      <c r="B16" s="29"/>
      <c r="C16" s="29"/>
      <c r="D16" s="29"/>
      <c r="E16" s="26" t="str">
        <f>Index_Team!A15</f>
        <v/>
      </c>
      <c r="F16" s="18" t="str">
        <f>if(E16="","",Index_Team!F15&amp;$C$10)</f>
        <v/>
      </c>
      <c r="G16" s="18" t="str">
        <f>IFERROR(__xludf.DUMMYFUNCTION("iferror(if(E16="""","""",filter({Intermediate_Segments!V:V,Intermediate_Segments!X:X,Intermediate_Segments!Q:Q,Intermediate_Segments!R:R},Intermediate_Segments!F:F=E16,Intermediate_Segments!V:V=max(filter(Intermediate_Segments!V:V,Intermediate_Segments!F:"&amp;"F=E16)))),{0,0})"),"")</f>
        <v/>
      </c>
      <c r="H16" s="18"/>
      <c r="I16" s="18"/>
      <c r="J16" s="18"/>
      <c r="K16" s="18" t="str">
        <f>Index_Team!G15</f>
        <v/>
      </c>
      <c r="L16" s="49" t="str">
        <f>IFERROR(__xludf.DUMMYFUNCTION("if(E16="""","""",count(filter($G$3:$G34,$G$3:$G34=$G16,$H$3:$H34=$H16)))"),"")</f>
        <v/>
      </c>
      <c r="M16" s="18" t="str">
        <f>IFERROR(__xludf.DUMMYFUNCTION("if(E16="""","""",1+L16-count(filter($G16:$G34,$G16:$G34=$G16,$H16:$H34=$H16)))"),"")</f>
        <v/>
      </c>
      <c r="N16" s="18" t="str">
        <f>if(E16="","",floor((L16-1)/Intermediate_Labels!$C$8,1)+1)</f>
        <v/>
      </c>
      <c r="O16" s="18" t="str">
        <f t="shared" si="1"/>
        <v/>
      </c>
      <c r="P16" s="18" t="str">
        <f t="shared" si="2"/>
        <v/>
      </c>
      <c r="Q16" s="50" t="str">
        <f t="shared" si="3"/>
        <v/>
      </c>
      <c r="R16" s="18" t="str">
        <f>IFERROR(__xludf.DUMMYFUNCTION("if(E16="""","""",count(filter($G$3:$G34,$G$3:$G34=$G16,$H$3:$H34=$H16,$I$3:$I34=$I16)))"),"")</f>
        <v/>
      </c>
      <c r="S16" s="18" t="str">
        <f>IFERROR(__xludf.DUMMYFUNCTION("if(E16="""","""",1+R16-count(filter($G16:$G34,$G16:$G34=$G16,$H16:$H34=$H16,$I16:$I34=$I16)))"),"")</f>
        <v/>
      </c>
      <c r="T16" s="18" t="str">
        <f>if(E16="","",floor((R16-1)/Intermediate_Labels!$C$8,1)+1)</f>
        <v/>
      </c>
      <c r="U16" s="18" t="str">
        <f t="shared" si="4"/>
        <v/>
      </c>
      <c r="V16" s="18" t="str">
        <f t="shared" si="5"/>
        <v/>
      </c>
      <c r="W16" s="50" t="str">
        <f t="shared" si="6"/>
        <v/>
      </c>
      <c r="X16" s="18" t="str">
        <f>IFERROR(__xludf.DUMMYFUNCTION("if(E16="""","""",count(filter($G$3:$G34,$G$3:$G34=$G16,$H$3:$H34=$H16,$J$3:$J34=$J16)))"),"")</f>
        <v/>
      </c>
      <c r="Y16" s="18" t="str">
        <f>IFERROR(__xludf.DUMMYFUNCTION("if(E16="""","""",1+X16-count(filter($G16:$G34,$G16:$G34=$G16,$H16:$H34=$H16,$J16:$J34=$J16)))"),"")</f>
        <v/>
      </c>
      <c r="Z16" s="18" t="str">
        <f>if(E16="","",floor((X16-1)/Intermediate_Labels!$C$8,1)+1)</f>
        <v/>
      </c>
      <c r="AA16" s="18" t="str">
        <f t="shared" si="7"/>
        <v/>
      </c>
      <c r="AB16" s="18" t="str">
        <f t="shared" si="8"/>
        <v/>
      </c>
      <c r="AC16" s="50" t="str">
        <f t="shared" si="9"/>
        <v/>
      </c>
    </row>
    <row r="17">
      <c r="A17" s="29"/>
      <c r="B17" s="29"/>
      <c r="C17" s="29"/>
      <c r="D17" s="29"/>
      <c r="E17" s="26" t="str">
        <f>Index_Team!A16</f>
        <v/>
      </c>
      <c r="F17" s="18" t="str">
        <f>if(E17="","",Index_Team!F16&amp;$C$10)</f>
        <v/>
      </c>
      <c r="G17" s="18" t="str">
        <f>IFERROR(__xludf.DUMMYFUNCTION("iferror(if(E17="""","""",filter({Intermediate_Segments!V:V,Intermediate_Segments!X:X,Intermediate_Segments!Q:Q,Intermediate_Segments!R:R},Intermediate_Segments!F:F=E17,Intermediate_Segments!V:V=max(filter(Intermediate_Segments!V:V,Intermediate_Segments!F:"&amp;"F=E17)))),{0,0})"),"")</f>
        <v/>
      </c>
      <c r="H17" s="18"/>
      <c r="I17" s="18"/>
      <c r="J17" s="18"/>
      <c r="K17" s="18" t="str">
        <f>Index_Team!G16</f>
        <v/>
      </c>
      <c r="L17" s="49" t="str">
        <f>IFERROR(__xludf.DUMMYFUNCTION("if(E17="""","""",count(filter($G$3:$G34,$G$3:$G34=$G17,$H$3:$H34=$H17)))"),"")</f>
        <v/>
      </c>
      <c r="M17" s="18" t="str">
        <f>IFERROR(__xludf.DUMMYFUNCTION("if(E17="""","""",1+L17-count(filter($G17:$G34,$G17:$G34=$G17,$H17:$H34=$H17)))"),"")</f>
        <v/>
      </c>
      <c r="N17" s="18" t="str">
        <f>if(E17="","",floor((L17-1)/Intermediate_Labels!$C$8,1)+1)</f>
        <v/>
      </c>
      <c r="O17" s="18" t="str">
        <f t="shared" si="1"/>
        <v/>
      </c>
      <c r="P17" s="18" t="str">
        <f t="shared" si="2"/>
        <v/>
      </c>
      <c r="Q17" s="50" t="str">
        <f t="shared" si="3"/>
        <v/>
      </c>
      <c r="R17" s="18" t="str">
        <f>IFERROR(__xludf.DUMMYFUNCTION("if(E17="""","""",count(filter($G$3:$G34,$G$3:$G34=$G17,$H$3:$H34=$H17,$I$3:$I34=$I17)))"),"")</f>
        <v/>
      </c>
      <c r="S17" s="18" t="str">
        <f>IFERROR(__xludf.DUMMYFUNCTION("if(E17="""","""",1+R17-count(filter($G17:$G34,$G17:$G34=$G17,$H17:$H34=$H17,$I17:$I34=$I17)))"),"")</f>
        <v/>
      </c>
      <c r="T17" s="18" t="str">
        <f>if(E17="","",floor((R17-1)/Intermediate_Labels!$C$8,1)+1)</f>
        <v/>
      </c>
      <c r="U17" s="18" t="str">
        <f t="shared" si="4"/>
        <v/>
      </c>
      <c r="V17" s="18" t="str">
        <f t="shared" si="5"/>
        <v/>
      </c>
      <c r="W17" s="50" t="str">
        <f t="shared" si="6"/>
        <v/>
      </c>
      <c r="X17" s="18" t="str">
        <f>IFERROR(__xludf.DUMMYFUNCTION("if(E17="""","""",count(filter($G$3:$G34,$G$3:$G34=$G17,$H$3:$H34=$H17,$J$3:$J34=$J17)))"),"")</f>
        <v/>
      </c>
      <c r="Y17" s="18" t="str">
        <f>IFERROR(__xludf.DUMMYFUNCTION("if(E17="""","""",1+X17-count(filter($G17:$G34,$G17:$G34=$G17,$H17:$H34=$H17,$J17:$J34=$J17)))"),"")</f>
        <v/>
      </c>
      <c r="Z17" s="18" t="str">
        <f>if(E17="","",floor((X17-1)/Intermediate_Labels!$C$8,1)+1)</f>
        <v/>
      </c>
      <c r="AA17" s="18" t="str">
        <f t="shared" si="7"/>
        <v/>
      </c>
      <c r="AB17" s="18" t="str">
        <f t="shared" si="8"/>
        <v/>
      </c>
      <c r="AC17" s="50" t="str">
        <f t="shared" si="9"/>
        <v/>
      </c>
    </row>
    <row r="18">
      <c r="A18" s="29"/>
      <c r="B18" s="29"/>
      <c r="C18" s="29"/>
      <c r="D18" s="29"/>
      <c r="E18" s="26" t="str">
        <f>Index_Team!A17</f>
        <v/>
      </c>
      <c r="F18" s="18" t="str">
        <f>if(E18="","",Index_Team!F17&amp;$C$10)</f>
        <v/>
      </c>
      <c r="G18" s="18" t="str">
        <f>IFERROR(__xludf.DUMMYFUNCTION("iferror(if(E18="""","""",filter({Intermediate_Segments!V:V,Intermediate_Segments!X:X,Intermediate_Segments!Q:Q,Intermediate_Segments!R:R},Intermediate_Segments!F:F=E18,Intermediate_Segments!V:V=max(filter(Intermediate_Segments!V:V,Intermediate_Segments!F:"&amp;"F=E18)))),{0,0})"),"")</f>
        <v/>
      </c>
      <c r="H18" s="18"/>
      <c r="I18" s="18"/>
      <c r="J18" s="18"/>
      <c r="K18" s="18" t="str">
        <f>Index_Team!G17</f>
        <v/>
      </c>
      <c r="L18" s="49" t="str">
        <f>IFERROR(__xludf.DUMMYFUNCTION("if(E18="""","""",count(filter($G$3:$G34,$G$3:$G34=$G18,$H$3:$H34=$H18)))"),"")</f>
        <v/>
      </c>
      <c r="M18" s="18" t="str">
        <f>IFERROR(__xludf.DUMMYFUNCTION("if(E18="""","""",1+L18-count(filter($G18:$G34,$G18:$G34=$G18,$H18:$H34=$H18)))"),"")</f>
        <v/>
      </c>
      <c r="N18" s="18" t="str">
        <f>if(E18="","",floor((L18-1)/Intermediate_Labels!$C$8,1)+1)</f>
        <v/>
      </c>
      <c r="O18" s="18" t="str">
        <f t="shared" si="1"/>
        <v/>
      </c>
      <c r="P18" s="18" t="str">
        <f t="shared" si="2"/>
        <v/>
      </c>
      <c r="Q18" s="50" t="str">
        <f t="shared" si="3"/>
        <v/>
      </c>
      <c r="R18" s="18" t="str">
        <f>IFERROR(__xludf.DUMMYFUNCTION("if(E18="""","""",count(filter($G$3:$G34,$G$3:$G34=$G18,$H$3:$H34=$H18,$I$3:$I34=$I18)))"),"")</f>
        <v/>
      </c>
      <c r="S18" s="18" t="str">
        <f>IFERROR(__xludf.DUMMYFUNCTION("if(E18="""","""",1+R18-count(filter($G18:$G34,$G18:$G34=$G18,$H18:$H34=$H18,$I18:$I34=$I18)))"),"")</f>
        <v/>
      </c>
      <c r="T18" s="18" t="str">
        <f>if(E18="","",floor((R18-1)/Intermediate_Labels!$C$8,1)+1)</f>
        <v/>
      </c>
      <c r="U18" s="18" t="str">
        <f t="shared" si="4"/>
        <v/>
      </c>
      <c r="V18" s="18" t="str">
        <f t="shared" si="5"/>
        <v/>
      </c>
      <c r="W18" s="50" t="str">
        <f t="shared" si="6"/>
        <v/>
      </c>
      <c r="X18" s="18" t="str">
        <f>IFERROR(__xludf.DUMMYFUNCTION("if(E18="""","""",count(filter($G$3:$G34,$G$3:$G34=$G18,$H$3:$H34=$H18,$J$3:$J34=$J18)))"),"")</f>
        <v/>
      </c>
      <c r="Y18" s="18" t="str">
        <f>IFERROR(__xludf.DUMMYFUNCTION("if(E18="""","""",1+X18-count(filter($G18:$G34,$G18:$G34=$G18,$H18:$H34=$H18,$J18:$J34=$J18)))"),"")</f>
        <v/>
      </c>
      <c r="Z18" s="18" t="str">
        <f>if(E18="","",floor((X18-1)/Intermediate_Labels!$C$8,1)+1)</f>
        <v/>
      </c>
      <c r="AA18" s="18" t="str">
        <f t="shared" si="7"/>
        <v/>
      </c>
      <c r="AB18" s="18" t="str">
        <f t="shared" si="8"/>
        <v/>
      </c>
      <c r="AC18" s="50" t="str">
        <f t="shared" si="9"/>
        <v/>
      </c>
    </row>
    <row r="19">
      <c r="A19" s="29"/>
      <c r="B19" s="29"/>
      <c r="C19" s="29"/>
      <c r="D19" s="29"/>
      <c r="E19" s="26" t="str">
        <f>Index_Team!A18</f>
        <v/>
      </c>
      <c r="F19" s="18" t="str">
        <f>if(E19="","",Index_Team!F18&amp;$C$10)</f>
        <v/>
      </c>
      <c r="G19" s="18" t="str">
        <f>IFERROR(__xludf.DUMMYFUNCTION("iferror(if(E19="""","""",filter({Intermediate_Segments!V:V,Intermediate_Segments!X:X,Intermediate_Segments!Q:Q,Intermediate_Segments!R:R},Intermediate_Segments!F:F=E19,Intermediate_Segments!V:V=max(filter(Intermediate_Segments!V:V,Intermediate_Segments!F:"&amp;"F=E19)))),{0,0})"),"")</f>
        <v/>
      </c>
      <c r="H19" s="18"/>
      <c r="I19" s="18"/>
      <c r="J19" s="18"/>
      <c r="K19" s="18" t="str">
        <f>Index_Team!G18</f>
        <v/>
      </c>
      <c r="L19" s="49" t="str">
        <f>IFERROR(__xludf.DUMMYFUNCTION("if(E19="""","""",count(filter($G$3:$G34,$G$3:$G34=$G19,$H$3:$H34=$H19)))"),"")</f>
        <v/>
      </c>
      <c r="M19" s="18" t="str">
        <f>IFERROR(__xludf.DUMMYFUNCTION("if(E19="""","""",1+L19-count(filter($G19:$G34,$G19:$G34=$G19,$H19:$H34=$H19)))"),"")</f>
        <v/>
      </c>
      <c r="N19" s="18" t="str">
        <f>if(E19="","",floor((L19-1)/Intermediate_Labels!$C$8,1)+1)</f>
        <v/>
      </c>
      <c r="O19" s="18" t="str">
        <f t="shared" si="1"/>
        <v/>
      </c>
      <c r="P19" s="18" t="str">
        <f t="shared" si="2"/>
        <v/>
      </c>
      <c r="Q19" s="50" t="str">
        <f t="shared" si="3"/>
        <v/>
      </c>
      <c r="R19" s="18" t="str">
        <f>IFERROR(__xludf.DUMMYFUNCTION("if(E19="""","""",count(filter($G$3:$G34,$G$3:$G34=$G19,$H$3:$H34=$H19,$I$3:$I34=$I19)))"),"")</f>
        <v/>
      </c>
      <c r="S19" s="18" t="str">
        <f>IFERROR(__xludf.DUMMYFUNCTION("if(E19="""","""",1+R19-count(filter($G19:$G34,$G19:$G34=$G19,$H19:$H34=$H19,$I19:$I34=$I19)))"),"")</f>
        <v/>
      </c>
      <c r="T19" s="18" t="str">
        <f>if(E19="","",floor((R19-1)/Intermediate_Labels!$C$8,1)+1)</f>
        <v/>
      </c>
      <c r="U19" s="18" t="str">
        <f t="shared" si="4"/>
        <v/>
      </c>
      <c r="V19" s="18" t="str">
        <f t="shared" si="5"/>
        <v/>
      </c>
      <c r="W19" s="50" t="str">
        <f t="shared" si="6"/>
        <v/>
      </c>
      <c r="X19" s="18" t="str">
        <f>IFERROR(__xludf.DUMMYFUNCTION("if(E19="""","""",count(filter($G$3:$G34,$G$3:$G34=$G19,$H$3:$H34=$H19,$J$3:$J34=$J19)))"),"")</f>
        <v/>
      </c>
      <c r="Y19" s="18" t="str">
        <f>IFERROR(__xludf.DUMMYFUNCTION("if(E19="""","""",1+X19-count(filter($G19:$G34,$G19:$G34=$G19,$H19:$H34=$H19,$J19:$J34=$J19)))"),"")</f>
        <v/>
      </c>
      <c r="Z19" s="18" t="str">
        <f>if(E19="","",floor((X19-1)/Intermediate_Labels!$C$8,1)+1)</f>
        <v/>
      </c>
      <c r="AA19" s="18" t="str">
        <f t="shared" si="7"/>
        <v/>
      </c>
      <c r="AB19" s="18" t="str">
        <f t="shared" si="8"/>
        <v/>
      </c>
      <c r="AC19" s="50" t="str">
        <f t="shared" si="9"/>
        <v/>
      </c>
    </row>
    <row r="20">
      <c r="A20" s="29"/>
      <c r="B20" s="29"/>
      <c r="C20" s="29"/>
      <c r="D20" s="29"/>
      <c r="E20" s="26" t="str">
        <f>Index_Team!A19</f>
        <v/>
      </c>
      <c r="F20" s="18" t="str">
        <f>if(E20="","",Index_Team!F19&amp;$C$10)</f>
        <v/>
      </c>
      <c r="G20" s="18" t="str">
        <f>IFERROR(__xludf.DUMMYFUNCTION("iferror(if(E20="""","""",filter({Intermediate_Segments!V:V,Intermediate_Segments!X:X,Intermediate_Segments!Q:Q,Intermediate_Segments!R:R},Intermediate_Segments!F:F=E20,Intermediate_Segments!V:V=max(filter(Intermediate_Segments!V:V,Intermediate_Segments!F:"&amp;"F=E20)))),{0,0})"),"")</f>
        <v/>
      </c>
      <c r="H20" s="18"/>
      <c r="I20" s="18"/>
      <c r="J20" s="18"/>
      <c r="K20" s="18" t="str">
        <f>Index_Team!G19</f>
        <v/>
      </c>
      <c r="L20" s="49" t="str">
        <f>IFERROR(__xludf.DUMMYFUNCTION("if(E20="""","""",count(filter($G$3:$G34,$G$3:$G34=$G20,$H$3:$H34=$H20)))"),"")</f>
        <v/>
      </c>
      <c r="M20" s="18" t="str">
        <f>IFERROR(__xludf.DUMMYFUNCTION("if(E20="""","""",1+L20-count(filter($G20:$G34,$G20:$G34=$G20,$H20:$H34=$H20)))"),"")</f>
        <v/>
      </c>
      <c r="N20" s="18" t="str">
        <f>if(E20="","",floor((L20-1)/Intermediate_Labels!$C$8,1)+1)</f>
        <v/>
      </c>
      <c r="O20" s="18" t="str">
        <f t="shared" si="1"/>
        <v/>
      </c>
      <c r="P20" s="18" t="str">
        <f t="shared" si="2"/>
        <v/>
      </c>
      <c r="Q20" s="50" t="str">
        <f t="shared" si="3"/>
        <v/>
      </c>
      <c r="R20" s="18" t="str">
        <f>IFERROR(__xludf.DUMMYFUNCTION("if(E20="""","""",count(filter($G$3:$G34,$G$3:$G34=$G20,$H$3:$H34=$H20,$I$3:$I34=$I20)))"),"")</f>
        <v/>
      </c>
      <c r="S20" s="18" t="str">
        <f>IFERROR(__xludf.DUMMYFUNCTION("if(E20="""","""",1+R20-count(filter($G20:$G34,$G20:$G34=$G20,$H20:$H34=$H20,$I20:$I34=$I20)))"),"")</f>
        <v/>
      </c>
      <c r="T20" s="18" t="str">
        <f>if(E20="","",floor((R20-1)/Intermediate_Labels!$C$8,1)+1)</f>
        <v/>
      </c>
      <c r="U20" s="18" t="str">
        <f t="shared" si="4"/>
        <v/>
      </c>
      <c r="V20" s="18" t="str">
        <f t="shared" si="5"/>
        <v/>
      </c>
      <c r="W20" s="50" t="str">
        <f t="shared" si="6"/>
        <v/>
      </c>
      <c r="X20" s="18" t="str">
        <f>IFERROR(__xludf.DUMMYFUNCTION("if(E20="""","""",count(filter($G$3:$G34,$G$3:$G34=$G20,$H$3:$H34=$H20,$J$3:$J34=$J20)))"),"")</f>
        <v/>
      </c>
      <c r="Y20" s="18" t="str">
        <f>IFERROR(__xludf.DUMMYFUNCTION("if(E20="""","""",1+X20-count(filter($G20:$G34,$G20:$G34=$G20,$H20:$H34=$H20,$J20:$J34=$J20)))"),"")</f>
        <v/>
      </c>
      <c r="Z20" s="18" t="str">
        <f>if(E20="","",floor((X20-1)/Intermediate_Labels!$C$8,1)+1)</f>
        <v/>
      </c>
      <c r="AA20" s="18" t="str">
        <f t="shared" si="7"/>
        <v/>
      </c>
      <c r="AB20" s="18" t="str">
        <f t="shared" si="8"/>
        <v/>
      </c>
      <c r="AC20" s="50" t="str">
        <f t="shared" si="9"/>
        <v/>
      </c>
    </row>
    <row r="21">
      <c r="A21" s="29"/>
      <c r="B21" s="29"/>
      <c r="C21" s="29"/>
      <c r="D21" s="29"/>
      <c r="E21" s="26" t="str">
        <f>Index_Team!A20</f>
        <v/>
      </c>
      <c r="F21" s="18" t="str">
        <f>if(E21="","",Index_Team!F20&amp;$C$10)</f>
        <v/>
      </c>
      <c r="G21" s="18" t="str">
        <f>IFERROR(__xludf.DUMMYFUNCTION("iferror(if(E21="""","""",filter({Intermediate_Segments!V:V,Intermediate_Segments!X:X,Intermediate_Segments!Q:Q,Intermediate_Segments!R:R},Intermediate_Segments!F:F=E21,Intermediate_Segments!V:V=max(filter(Intermediate_Segments!V:V,Intermediate_Segments!F:"&amp;"F=E21)))),{0,0})"),"")</f>
        <v/>
      </c>
      <c r="H21" s="18"/>
      <c r="I21" s="18"/>
      <c r="J21" s="18"/>
      <c r="K21" s="18" t="str">
        <f>Index_Team!G20</f>
        <v/>
      </c>
      <c r="L21" s="49" t="str">
        <f>IFERROR(__xludf.DUMMYFUNCTION("if(E21="""","""",count(filter($G$3:$G34,$G$3:$G34=$G21,$H$3:$H34=$H21)))"),"")</f>
        <v/>
      </c>
      <c r="M21" s="18" t="str">
        <f>IFERROR(__xludf.DUMMYFUNCTION("if(E21="""","""",1+L21-count(filter($G21:$G34,$G21:$G34=$G21,$H21:$H34=$H21)))"),"")</f>
        <v/>
      </c>
      <c r="N21" s="18" t="str">
        <f>if(E21="","",floor((L21-1)/Intermediate_Labels!$C$8,1)+1)</f>
        <v/>
      </c>
      <c r="O21" s="18" t="str">
        <f t="shared" si="1"/>
        <v/>
      </c>
      <c r="P21" s="18" t="str">
        <f t="shared" si="2"/>
        <v/>
      </c>
      <c r="Q21" s="50" t="str">
        <f t="shared" si="3"/>
        <v/>
      </c>
      <c r="R21" s="18" t="str">
        <f>IFERROR(__xludf.DUMMYFUNCTION("if(E21="""","""",count(filter($G$3:$G34,$G$3:$G34=$G21,$H$3:$H34=$H21,$I$3:$I34=$I21)))"),"")</f>
        <v/>
      </c>
      <c r="S21" s="18" t="str">
        <f>IFERROR(__xludf.DUMMYFUNCTION("if(E21="""","""",1+R21-count(filter($G21:$G34,$G21:$G34=$G21,$H21:$H34=$H21,$I21:$I34=$I21)))"),"")</f>
        <v/>
      </c>
      <c r="T21" s="18" t="str">
        <f>if(E21="","",floor((R21-1)/Intermediate_Labels!$C$8,1)+1)</f>
        <v/>
      </c>
      <c r="U21" s="18" t="str">
        <f t="shared" si="4"/>
        <v/>
      </c>
      <c r="V21" s="18" t="str">
        <f t="shared" si="5"/>
        <v/>
      </c>
      <c r="W21" s="50" t="str">
        <f t="shared" si="6"/>
        <v/>
      </c>
      <c r="X21" s="18" t="str">
        <f>IFERROR(__xludf.DUMMYFUNCTION("if(E21="""","""",count(filter($G$3:$G34,$G$3:$G34=$G21,$H$3:$H34=$H21,$J$3:$J34=$J21)))"),"")</f>
        <v/>
      </c>
      <c r="Y21" s="18" t="str">
        <f>IFERROR(__xludf.DUMMYFUNCTION("if(E21="""","""",1+X21-count(filter($G21:$G34,$G21:$G34=$G21,$H21:$H34=$H21,$J21:$J34=$J21)))"),"")</f>
        <v/>
      </c>
      <c r="Z21" s="18" t="str">
        <f>if(E21="","",floor((X21-1)/Intermediate_Labels!$C$8,1)+1)</f>
        <v/>
      </c>
      <c r="AA21" s="18" t="str">
        <f t="shared" si="7"/>
        <v/>
      </c>
      <c r="AB21" s="18" t="str">
        <f t="shared" si="8"/>
        <v/>
      </c>
      <c r="AC21" s="50" t="str">
        <f t="shared" si="9"/>
        <v/>
      </c>
    </row>
    <row r="22">
      <c r="A22" s="29"/>
      <c r="B22" s="29"/>
      <c r="C22" s="29"/>
      <c r="D22" s="29"/>
      <c r="E22" s="26" t="str">
        <f>Index_Team!A21</f>
        <v/>
      </c>
      <c r="F22" s="18" t="str">
        <f>if(E22="","",Index_Team!F21&amp;$C$10)</f>
        <v/>
      </c>
      <c r="G22" s="18" t="str">
        <f>IFERROR(__xludf.DUMMYFUNCTION("iferror(if(E22="""","""",filter({Intermediate_Segments!V:V,Intermediate_Segments!X:X,Intermediate_Segments!Q:Q,Intermediate_Segments!R:R},Intermediate_Segments!F:F=E22,Intermediate_Segments!V:V=max(filter(Intermediate_Segments!V:V,Intermediate_Segments!F:"&amp;"F=E22)))),{0,0})"),"")</f>
        <v/>
      </c>
      <c r="H22" s="18"/>
      <c r="I22" s="18"/>
      <c r="J22" s="18"/>
      <c r="K22" s="18" t="str">
        <f>Index_Team!G21</f>
        <v/>
      </c>
      <c r="L22" s="49" t="str">
        <f>IFERROR(__xludf.DUMMYFUNCTION("if(E22="""","""",count(filter($G$3:$G34,$G$3:$G34=$G22,$H$3:$H34=$H22)))"),"")</f>
        <v/>
      </c>
      <c r="M22" s="18" t="str">
        <f>IFERROR(__xludf.DUMMYFUNCTION("if(E22="""","""",1+L22-count(filter($G22:$G34,$G22:$G34=$G22,$H22:$H34=$H22)))"),"")</f>
        <v/>
      </c>
      <c r="N22" s="18" t="str">
        <f>if(E22="","",floor((L22-1)/Intermediate_Labels!$C$8,1)+1)</f>
        <v/>
      </c>
      <c r="O22" s="18" t="str">
        <f t="shared" si="1"/>
        <v/>
      </c>
      <c r="P22" s="18" t="str">
        <f t="shared" si="2"/>
        <v/>
      </c>
      <c r="Q22" s="50" t="str">
        <f t="shared" si="3"/>
        <v/>
      </c>
      <c r="R22" s="18" t="str">
        <f>IFERROR(__xludf.DUMMYFUNCTION("if(E22="""","""",count(filter($G$3:$G34,$G$3:$G34=$G22,$H$3:$H34=$H22,$I$3:$I34=$I22)))"),"")</f>
        <v/>
      </c>
      <c r="S22" s="18" t="str">
        <f>IFERROR(__xludf.DUMMYFUNCTION("if(E22="""","""",1+R22-count(filter($G22:$G34,$G22:$G34=$G22,$H22:$H34=$H22,$I22:$I34=$I22)))"),"")</f>
        <v/>
      </c>
      <c r="T22" s="18" t="str">
        <f>if(E22="","",floor((R22-1)/Intermediate_Labels!$C$8,1)+1)</f>
        <v/>
      </c>
      <c r="U22" s="18" t="str">
        <f t="shared" si="4"/>
        <v/>
      </c>
      <c r="V22" s="18" t="str">
        <f t="shared" si="5"/>
        <v/>
      </c>
      <c r="W22" s="50" t="str">
        <f t="shared" si="6"/>
        <v/>
      </c>
      <c r="X22" s="18" t="str">
        <f>IFERROR(__xludf.DUMMYFUNCTION("if(E22="""","""",count(filter($G$3:$G34,$G$3:$G34=$G22,$H$3:$H34=$H22,$J$3:$J34=$J22)))"),"")</f>
        <v/>
      </c>
      <c r="Y22" s="18" t="str">
        <f>IFERROR(__xludf.DUMMYFUNCTION("if(E22="""","""",1+X22-count(filter($G22:$G34,$G22:$G34=$G22,$H22:$H34=$H22,$J22:$J34=$J22)))"),"")</f>
        <v/>
      </c>
      <c r="Z22" s="18" t="str">
        <f>if(E22="","",floor((X22-1)/Intermediate_Labels!$C$8,1)+1)</f>
        <v/>
      </c>
      <c r="AA22" s="18" t="str">
        <f t="shared" si="7"/>
        <v/>
      </c>
      <c r="AB22" s="18" t="str">
        <f t="shared" si="8"/>
        <v/>
      </c>
      <c r="AC22" s="50" t="str">
        <f t="shared" si="9"/>
        <v/>
      </c>
    </row>
    <row r="23">
      <c r="A23" s="29"/>
      <c r="B23" s="29"/>
      <c r="C23" s="29"/>
      <c r="D23" s="29"/>
      <c r="E23" s="26" t="str">
        <f>Index_Team!A22</f>
        <v/>
      </c>
      <c r="F23" s="18" t="str">
        <f>if(E23="","",Index_Team!F22&amp;$C$10)</f>
        <v/>
      </c>
      <c r="G23" s="18" t="str">
        <f>IFERROR(__xludf.DUMMYFUNCTION("iferror(if(E23="""","""",filter({Intermediate_Segments!V:V,Intermediate_Segments!X:X,Intermediate_Segments!Q:Q,Intermediate_Segments!R:R},Intermediate_Segments!F:F=E23,Intermediate_Segments!V:V=max(filter(Intermediate_Segments!V:V,Intermediate_Segments!F:"&amp;"F=E23)))),{0,0})"),"")</f>
        <v/>
      </c>
      <c r="H23" s="18"/>
      <c r="I23" s="18"/>
      <c r="J23" s="18"/>
      <c r="K23" s="18" t="str">
        <f>Index_Team!G22</f>
        <v/>
      </c>
      <c r="L23" s="49" t="str">
        <f>IFERROR(__xludf.DUMMYFUNCTION("if(E23="""","""",count(filter($G$3:$G34,$G$3:$G34=$G23,$H$3:$H34=$H23)))"),"")</f>
        <v/>
      </c>
      <c r="M23" s="18" t="str">
        <f>IFERROR(__xludf.DUMMYFUNCTION("if(E23="""","""",1+L23-count(filter($G23:$G34,$G23:$G34=$G23,$H23:$H34=$H23)))"),"")</f>
        <v/>
      </c>
      <c r="N23" s="18" t="str">
        <f>if(E23="","",floor((L23-1)/Intermediate_Labels!$C$8,1)+1)</f>
        <v/>
      </c>
      <c r="O23" s="18" t="str">
        <f t="shared" si="1"/>
        <v/>
      </c>
      <c r="P23" s="18" t="str">
        <f t="shared" si="2"/>
        <v/>
      </c>
      <c r="Q23" s="50" t="str">
        <f t="shared" si="3"/>
        <v/>
      </c>
      <c r="R23" s="18" t="str">
        <f>IFERROR(__xludf.DUMMYFUNCTION("if(E23="""","""",count(filter($G$3:$G34,$G$3:$G34=$G23,$H$3:$H34=$H23,$I$3:$I34=$I23)))"),"")</f>
        <v/>
      </c>
      <c r="S23" s="18" t="str">
        <f>IFERROR(__xludf.DUMMYFUNCTION("if(E23="""","""",1+R23-count(filter($G23:$G34,$G23:$G34=$G23,$H23:$H34=$H23,$I23:$I34=$I23)))"),"")</f>
        <v/>
      </c>
      <c r="T23" s="18" t="str">
        <f>if(E23="","",floor((R23-1)/Intermediate_Labels!$C$8,1)+1)</f>
        <v/>
      </c>
      <c r="U23" s="18" t="str">
        <f t="shared" si="4"/>
        <v/>
      </c>
      <c r="V23" s="18" t="str">
        <f t="shared" si="5"/>
        <v/>
      </c>
      <c r="W23" s="50" t="str">
        <f t="shared" si="6"/>
        <v/>
      </c>
      <c r="X23" s="18" t="str">
        <f>IFERROR(__xludf.DUMMYFUNCTION("if(E23="""","""",count(filter($G$3:$G34,$G$3:$G34=$G23,$H$3:$H34=$H23,$J$3:$J34=$J23)))"),"")</f>
        <v/>
      </c>
      <c r="Y23" s="18" t="str">
        <f>IFERROR(__xludf.DUMMYFUNCTION("if(E23="""","""",1+X23-count(filter($G23:$G34,$G23:$G34=$G23,$H23:$H34=$H23,$J23:$J34=$J23)))"),"")</f>
        <v/>
      </c>
      <c r="Z23" s="18" t="str">
        <f>if(E23="","",floor((X23-1)/Intermediate_Labels!$C$8,1)+1)</f>
        <v/>
      </c>
      <c r="AA23" s="18" t="str">
        <f t="shared" si="7"/>
        <v/>
      </c>
      <c r="AB23" s="18" t="str">
        <f t="shared" si="8"/>
        <v/>
      </c>
      <c r="AC23" s="50" t="str">
        <f t="shared" si="9"/>
        <v/>
      </c>
    </row>
    <row r="24">
      <c r="A24" s="29"/>
      <c r="B24" s="29"/>
      <c r="C24" s="29"/>
      <c r="D24" s="29"/>
      <c r="E24" s="26" t="str">
        <f>Index_Team!A23</f>
        <v/>
      </c>
      <c r="F24" s="18" t="str">
        <f>if(E24="","",Index_Team!F23&amp;$C$10)</f>
        <v/>
      </c>
      <c r="G24" s="18" t="str">
        <f>IFERROR(__xludf.DUMMYFUNCTION("iferror(if(E24="""","""",filter({Intermediate_Segments!V:V,Intermediate_Segments!X:X,Intermediate_Segments!Q:Q,Intermediate_Segments!R:R},Intermediate_Segments!F:F=E24,Intermediate_Segments!V:V=max(filter(Intermediate_Segments!V:V,Intermediate_Segments!F:"&amp;"F=E24)))),{0,0})"),"")</f>
        <v/>
      </c>
      <c r="H24" s="18"/>
      <c r="I24" s="18"/>
      <c r="J24" s="18"/>
      <c r="K24" s="18" t="str">
        <f>Index_Team!G23</f>
        <v/>
      </c>
      <c r="L24" s="49" t="str">
        <f>IFERROR(__xludf.DUMMYFUNCTION("if(E24="""","""",count(filter($G$3:$G34,$G$3:$G34=$G24,$H$3:$H34=$H24)))"),"")</f>
        <v/>
      </c>
      <c r="M24" s="18" t="str">
        <f>IFERROR(__xludf.DUMMYFUNCTION("if(E24="""","""",1+L24-count(filter($G24:$G34,$G24:$G34=$G24,$H24:$H34=$H24)))"),"")</f>
        <v/>
      </c>
      <c r="N24" s="18" t="str">
        <f>if(E24="","",floor((L24-1)/Intermediate_Labels!$C$8,1)+1)</f>
        <v/>
      </c>
      <c r="O24" s="18" t="str">
        <f t="shared" si="1"/>
        <v/>
      </c>
      <c r="P24" s="18" t="str">
        <f t="shared" si="2"/>
        <v/>
      </c>
      <c r="Q24" s="50" t="str">
        <f t="shared" si="3"/>
        <v/>
      </c>
      <c r="R24" s="18" t="str">
        <f>IFERROR(__xludf.DUMMYFUNCTION("if(E24="""","""",count(filter($G$3:$G34,$G$3:$G34=$G24,$H$3:$H34=$H24,$I$3:$I34=$I24)))"),"")</f>
        <v/>
      </c>
      <c r="S24" s="18" t="str">
        <f>IFERROR(__xludf.DUMMYFUNCTION("if(E24="""","""",1+R24-count(filter($G24:$G34,$G24:$G34=$G24,$H24:$H34=$H24,$I24:$I34=$I24)))"),"")</f>
        <v/>
      </c>
      <c r="T24" s="18" t="str">
        <f>if(E24="","",floor((R24-1)/Intermediate_Labels!$C$8,1)+1)</f>
        <v/>
      </c>
      <c r="U24" s="18" t="str">
        <f t="shared" si="4"/>
        <v/>
      </c>
      <c r="V24" s="18" t="str">
        <f t="shared" si="5"/>
        <v/>
      </c>
      <c r="W24" s="50" t="str">
        <f t="shared" si="6"/>
        <v/>
      </c>
      <c r="X24" s="18" t="str">
        <f>IFERROR(__xludf.DUMMYFUNCTION("if(E24="""","""",count(filter($G$3:$G34,$G$3:$G34=$G24,$H$3:$H34=$H24,$J$3:$J34=$J24)))"),"")</f>
        <v/>
      </c>
      <c r="Y24" s="18" t="str">
        <f>IFERROR(__xludf.DUMMYFUNCTION("if(E24="""","""",1+X24-count(filter($G24:$G34,$G24:$G34=$G24,$H24:$H34=$H24,$J24:$J34=$J24)))"),"")</f>
        <v/>
      </c>
      <c r="Z24" s="18" t="str">
        <f>if(E24="","",floor((X24-1)/Intermediate_Labels!$C$8,1)+1)</f>
        <v/>
      </c>
      <c r="AA24" s="18" t="str">
        <f t="shared" si="7"/>
        <v/>
      </c>
      <c r="AB24" s="18" t="str">
        <f t="shared" si="8"/>
        <v/>
      </c>
      <c r="AC24" s="50" t="str">
        <f t="shared" si="9"/>
        <v/>
      </c>
    </row>
    <row r="25">
      <c r="A25" s="29"/>
      <c r="B25" s="29"/>
      <c r="C25" s="29"/>
      <c r="D25" s="29"/>
      <c r="E25" s="26" t="str">
        <f>Index_Team!A24</f>
        <v/>
      </c>
      <c r="F25" s="18" t="str">
        <f>if(E25="","",Index_Team!F24&amp;$C$10)</f>
        <v/>
      </c>
      <c r="G25" s="18" t="str">
        <f>IFERROR(__xludf.DUMMYFUNCTION("iferror(if(E25="""","""",filter({Intermediate_Segments!V:V,Intermediate_Segments!X:X,Intermediate_Segments!Q:Q,Intermediate_Segments!R:R},Intermediate_Segments!F:F=E25,Intermediate_Segments!V:V=max(filter(Intermediate_Segments!V:V,Intermediate_Segments!F:"&amp;"F=E25)))),{0,0})"),"")</f>
        <v/>
      </c>
      <c r="H25" s="18"/>
      <c r="I25" s="18"/>
      <c r="J25" s="18"/>
      <c r="K25" s="18" t="str">
        <f>Index_Team!G24</f>
        <v/>
      </c>
      <c r="L25" s="49" t="str">
        <f>IFERROR(__xludf.DUMMYFUNCTION("if(E25="""","""",count(filter($G$3:$G34,$G$3:$G34=$G25,$H$3:$H34=$H25)))"),"")</f>
        <v/>
      </c>
      <c r="M25" s="18" t="str">
        <f>IFERROR(__xludf.DUMMYFUNCTION("if(E25="""","""",1+L25-count(filter($G25:$G34,$G25:$G34=$G25,$H25:$H34=$H25)))"),"")</f>
        <v/>
      </c>
      <c r="N25" s="18" t="str">
        <f>if(E25="","",floor((L25-1)/Intermediate_Labels!$C$8,1)+1)</f>
        <v/>
      </c>
      <c r="O25" s="18" t="str">
        <f t="shared" si="1"/>
        <v/>
      </c>
      <c r="P25" s="18" t="str">
        <f t="shared" si="2"/>
        <v/>
      </c>
      <c r="Q25" s="50" t="str">
        <f t="shared" si="3"/>
        <v/>
      </c>
      <c r="R25" s="18" t="str">
        <f>IFERROR(__xludf.DUMMYFUNCTION("if(E25="""","""",count(filter($G$3:$G34,$G$3:$G34=$G25,$H$3:$H34=$H25,$I$3:$I34=$I25)))"),"")</f>
        <v/>
      </c>
      <c r="S25" s="18" t="str">
        <f>IFERROR(__xludf.DUMMYFUNCTION("if(E25="""","""",1+R25-count(filter($G25:$G34,$G25:$G34=$G25,$H25:$H34=$H25,$I25:$I34=$I25)))"),"")</f>
        <v/>
      </c>
      <c r="T25" s="18" t="str">
        <f>if(E25="","",floor((R25-1)/Intermediate_Labels!$C$8,1)+1)</f>
        <v/>
      </c>
      <c r="U25" s="18" t="str">
        <f t="shared" si="4"/>
        <v/>
      </c>
      <c r="V25" s="18" t="str">
        <f t="shared" si="5"/>
        <v/>
      </c>
      <c r="W25" s="50" t="str">
        <f t="shared" si="6"/>
        <v/>
      </c>
      <c r="X25" s="18" t="str">
        <f>IFERROR(__xludf.DUMMYFUNCTION("if(E25="""","""",count(filter($G$3:$G34,$G$3:$G34=$G25,$H$3:$H34=$H25,$J$3:$J34=$J25)))"),"")</f>
        <v/>
      </c>
      <c r="Y25" s="18" t="str">
        <f>IFERROR(__xludf.DUMMYFUNCTION("if(E25="""","""",1+X25-count(filter($G25:$G34,$G25:$G34=$G25,$H25:$H34=$H25,$J25:$J34=$J25)))"),"")</f>
        <v/>
      </c>
      <c r="Z25" s="18" t="str">
        <f>if(E25="","",floor((X25-1)/Intermediate_Labels!$C$8,1)+1)</f>
        <v/>
      </c>
      <c r="AA25" s="18" t="str">
        <f t="shared" si="7"/>
        <v/>
      </c>
      <c r="AB25" s="18" t="str">
        <f t="shared" si="8"/>
        <v/>
      </c>
      <c r="AC25" s="50" t="str">
        <f t="shared" si="9"/>
        <v/>
      </c>
    </row>
    <row r="26">
      <c r="A26" s="29"/>
      <c r="B26" s="29"/>
      <c r="C26" s="29"/>
      <c r="D26" s="29"/>
      <c r="E26" s="26" t="str">
        <f>Index_Team!A25</f>
        <v/>
      </c>
      <c r="F26" s="18" t="str">
        <f>if(E26="","",Index_Team!F25&amp;$C$10)</f>
        <v/>
      </c>
      <c r="G26" s="18" t="str">
        <f>IFERROR(__xludf.DUMMYFUNCTION("iferror(if(E26="""","""",filter({Intermediate_Segments!V:V,Intermediate_Segments!X:X,Intermediate_Segments!Q:Q,Intermediate_Segments!R:R},Intermediate_Segments!F:F=E26,Intermediate_Segments!V:V=max(filter(Intermediate_Segments!V:V,Intermediate_Segments!F:"&amp;"F=E26)))),{0,0})"),"")</f>
        <v/>
      </c>
      <c r="H26" s="18"/>
      <c r="I26" s="18"/>
      <c r="J26" s="18"/>
      <c r="K26" s="18" t="str">
        <f>Index_Team!G25</f>
        <v/>
      </c>
      <c r="L26" s="49" t="str">
        <f>IFERROR(__xludf.DUMMYFUNCTION("if(E26="""","""",count(filter($G$3:$G34,$G$3:$G34=$G26,$H$3:$H34=$H26)))"),"")</f>
        <v/>
      </c>
      <c r="M26" s="18" t="str">
        <f>IFERROR(__xludf.DUMMYFUNCTION("if(E26="""","""",1+L26-count(filter($G26:$G34,$G26:$G34=$G26,$H26:$H34=$H26)))"),"")</f>
        <v/>
      </c>
      <c r="N26" s="18" t="str">
        <f>if(E26="","",floor((L26-1)/Intermediate_Labels!$C$8,1)+1)</f>
        <v/>
      </c>
      <c r="O26" s="18" t="str">
        <f t="shared" si="1"/>
        <v/>
      </c>
      <c r="P26" s="18" t="str">
        <f t="shared" si="2"/>
        <v/>
      </c>
      <c r="Q26" s="50" t="str">
        <f t="shared" si="3"/>
        <v/>
      </c>
      <c r="R26" s="18" t="str">
        <f>IFERROR(__xludf.DUMMYFUNCTION("if(E26="""","""",count(filter($G$3:$G34,$G$3:$G34=$G26,$H$3:$H34=$H26,$I$3:$I34=$I26)))"),"")</f>
        <v/>
      </c>
      <c r="S26" s="18" t="str">
        <f>IFERROR(__xludf.DUMMYFUNCTION("if(E26="""","""",1+R26-count(filter($G26:$G34,$G26:$G34=$G26,$H26:$H34=$H26,$I26:$I34=$I26)))"),"")</f>
        <v/>
      </c>
      <c r="T26" s="18" t="str">
        <f>if(E26="","",floor((R26-1)/Intermediate_Labels!$C$8,1)+1)</f>
        <v/>
      </c>
      <c r="U26" s="18" t="str">
        <f t="shared" si="4"/>
        <v/>
      </c>
      <c r="V26" s="18" t="str">
        <f t="shared" si="5"/>
        <v/>
      </c>
      <c r="W26" s="50" t="str">
        <f t="shared" si="6"/>
        <v/>
      </c>
      <c r="X26" s="18" t="str">
        <f>IFERROR(__xludf.DUMMYFUNCTION("if(E26="""","""",count(filter($G$3:$G34,$G$3:$G34=$G26,$H$3:$H34=$H26,$J$3:$J34=$J26)))"),"")</f>
        <v/>
      </c>
      <c r="Y26" s="18" t="str">
        <f>IFERROR(__xludf.DUMMYFUNCTION("if(E26="""","""",1+X26-count(filter($G26:$G34,$G26:$G34=$G26,$H26:$H34=$H26,$J26:$J34=$J26)))"),"")</f>
        <v/>
      </c>
      <c r="Z26" s="18" t="str">
        <f>if(E26="","",floor((X26-1)/Intermediate_Labels!$C$8,1)+1)</f>
        <v/>
      </c>
      <c r="AA26" s="18" t="str">
        <f t="shared" si="7"/>
        <v/>
      </c>
      <c r="AB26" s="18" t="str">
        <f t="shared" si="8"/>
        <v/>
      </c>
      <c r="AC26" s="50" t="str">
        <f t="shared" si="9"/>
        <v/>
      </c>
    </row>
    <row r="27">
      <c r="A27" s="29"/>
      <c r="B27" s="29"/>
      <c r="C27" s="29"/>
      <c r="D27" s="29"/>
      <c r="E27" s="26" t="str">
        <f>Index_Team!A26</f>
        <v/>
      </c>
      <c r="F27" s="18" t="str">
        <f>if(E27="","",Index_Team!F26&amp;$C$10)</f>
        <v/>
      </c>
      <c r="G27" s="18" t="str">
        <f>IFERROR(__xludf.DUMMYFUNCTION("iferror(if(E27="""","""",filter({Intermediate_Segments!V:V,Intermediate_Segments!X:X,Intermediate_Segments!Q:Q,Intermediate_Segments!R:R},Intermediate_Segments!F:F=E27,Intermediate_Segments!V:V=max(filter(Intermediate_Segments!V:V,Intermediate_Segments!F:"&amp;"F=E27)))),{0,0})"),"")</f>
        <v/>
      </c>
      <c r="H27" s="18"/>
      <c r="I27" s="18"/>
      <c r="J27" s="18"/>
      <c r="K27" s="18" t="str">
        <f>Index_Team!G26</f>
        <v/>
      </c>
      <c r="L27" s="49" t="str">
        <f>IFERROR(__xludf.DUMMYFUNCTION("if(E27="""","""",count(filter($G$3:$G34,$G$3:$G34=$G27,$H$3:$H34=$H27)))"),"")</f>
        <v/>
      </c>
      <c r="M27" s="18" t="str">
        <f>IFERROR(__xludf.DUMMYFUNCTION("if(E27="""","""",1+L27-count(filter($G27:$G34,$G27:$G34=$G27,$H27:$H34=$H27)))"),"")</f>
        <v/>
      </c>
      <c r="N27" s="18" t="str">
        <f>if(E27="","",floor((L27-1)/Intermediate_Labels!$C$8,1)+1)</f>
        <v/>
      </c>
      <c r="O27" s="18" t="str">
        <f t="shared" si="1"/>
        <v/>
      </c>
      <c r="P27" s="18" t="str">
        <f t="shared" si="2"/>
        <v/>
      </c>
      <c r="Q27" s="50" t="str">
        <f t="shared" si="3"/>
        <v/>
      </c>
      <c r="R27" s="18" t="str">
        <f>IFERROR(__xludf.DUMMYFUNCTION("if(E27="""","""",count(filter($G$3:$G34,$G$3:$G34=$G27,$H$3:$H34=$H27,$I$3:$I34=$I27)))"),"")</f>
        <v/>
      </c>
      <c r="S27" s="18" t="str">
        <f>IFERROR(__xludf.DUMMYFUNCTION("if(E27="""","""",1+R27-count(filter($G27:$G34,$G27:$G34=$G27,$H27:$H34=$H27,$I27:$I34=$I27)))"),"")</f>
        <v/>
      </c>
      <c r="T27" s="18" t="str">
        <f>if(E27="","",floor((R27-1)/Intermediate_Labels!$C$8,1)+1)</f>
        <v/>
      </c>
      <c r="U27" s="18" t="str">
        <f t="shared" si="4"/>
        <v/>
      </c>
      <c r="V27" s="18" t="str">
        <f t="shared" si="5"/>
        <v/>
      </c>
      <c r="W27" s="50" t="str">
        <f t="shared" si="6"/>
        <v/>
      </c>
      <c r="X27" s="18" t="str">
        <f>IFERROR(__xludf.DUMMYFUNCTION("if(E27="""","""",count(filter($G$3:$G34,$G$3:$G34=$G27,$H$3:$H34=$H27,$J$3:$J34=$J27)))"),"")</f>
        <v/>
      </c>
      <c r="Y27" s="18" t="str">
        <f>IFERROR(__xludf.DUMMYFUNCTION("if(E27="""","""",1+X27-count(filter($G27:$G34,$G27:$G34=$G27,$H27:$H34=$H27,$J27:$J34=$J27)))"),"")</f>
        <v/>
      </c>
      <c r="Z27" s="18" t="str">
        <f>if(E27="","",floor((X27-1)/Intermediate_Labels!$C$8,1)+1)</f>
        <v/>
      </c>
      <c r="AA27" s="18" t="str">
        <f t="shared" si="7"/>
        <v/>
      </c>
      <c r="AB27" s="18" t="str">
        <f t="shared" si="8"/>
        <v/>
      </c>
      <c r="AC27" s="50" t="str">
        <f t="shared" si="9"/>
        <v/>
      </c>
    </row>
    <row r="28">
      <c r="A28" s="29"/>
      <c r="B28" s="29"/>
      <c r="C28" s="29"/>
      <c r="D28" s="29"/>
      <c r="E28" s="26" t="str">
        <f>Index_Team!A27</f>
        <v/>
      </c>
      <c r="F28" s="18" t="str">
        <f>if(E28="","",Index_Team!F27&amp;$C$10)</f>
        <v/>
      </c>
      <c r="G28" s="18" t="str">
        <f>IFERROR(__xludf.DUMMYFUNCTION("iferror(if(E28="""","""",filter({Intermediate_Segments!V:V,Intermediate_Segments!X:X,Intermediate_Segments!Q:Q,Intermediate_Segments!R:R},Intermediate_Segments!F:F=E28,Intermediate_Segments!V:V=max(filter(Intermediate_Segments!V:V,Intermediate_Segments!F:"&amp;"F=E28)))),{0,0})"),"")</f>
        <v/>
      </c>
      <c r="H28" s="18"/>
      <c r="I28" s="18"/>
      <c r="J28" s="18"/>
      <c r="K28" s="18" t="str">
        <f>Index_Team!G27</f>
        <v/>
      </c>
      <c r="L28" s="49" t="str">
        <f>IFERROR(__xludf.DUMMYFUNCTION("if(E28="""","""",count(filter($G$3:$G34,$G$3:$G34=$G28,$H$3:$H34=$H28)))"),"")</f>
        <v/>
      </c>
      <c r="M28" s="18" t="str">
        <f>IFERROR(__xludf.DUMMYFUNCTION("if(E28="""","""",1+L28-count(filter($G28:$G34,$G28:$G34=$G28,$H28:$H34=$H28)))"),"")</f>
        <v/>
      </c>
      <c r="N28" s="18" t="str">
        <f>if(E28="","",floor((L28-1)/Intermediate_Labels!$C$8,1)+1)</f>
        <v/>
      </c>
      <c r="O28" s="18" t="str">
        <f t="shared" si="1"/>
        <v/>
      </c>
      <c r="P28" s="18" t="str">
        <f t="shared" si="2"/>
        <v/>
      </c>
      <c r="Q28" s="50" t="str">
        <f t="shared" si="3"/>
        <v/>
      </c>
      <c r="R28" s="18" t="str">
        <f>IFERROR(__xludf.DUMMYFUNCTION("if(E28="""","""",count(filter($G$3:$G34,$G$3:$G34=$G28,$H$3:$H34=$H28,$I$3:$I34=$I28)))"),"")</f>
        <v/>
      </c>
      <c r="S28" s="18" t="str">
        <f>IFERROR(__xludf.DUMMYFUNCTION("if(E28="""","""",1+R28-count(filter($G28:$G34,$G28:$G34=$G28,$H28:$H34=$H28,$I28:$I34=$I28)))"),"")</f>
        <v/>
      </c>
      <c r="T28" s="18" t="str">
        <f>if(E28="","",floor((R28-1)/Intermediate_Labels!$C$8,1)+1)</f>
        <v/>
      </c>
      <c r="U28" s="18" t="str">
        <f t="shared" si="4"/>
        <v/>
      </c>
      <c r="V28" s="18" t="str">
        <f t="shared" si="5"/>
        <v/>
      </c>
      <c r="W28" s="50" t="str">
        <f t="shared" si="6"/>
        <v/>
      </c>
      <c r="X28" s="18" t="str">
        <f>IFERROR(__xludf.DUMMYFUNCTION("if(E28="""","""",count(filter($G$3:$G34,$G$3:$G34=$G28,$H$3:$H34=$H28,$J$3:$J34=$J28)))"),"")</f>
        <v/>
      </c>
      <c r="Y28" s="18" t="str">
        <f>IFERROR(__xludf.DUMMYFUNCTION("if(E28="""","""",1+X28-count(filter($G28:$G34,$G28:$G34=$G28,$H28:$H34=$H28,$J28:$J34=$J28)))"),"")</f>
        <v/>
      </c>
      <c r="Z28" s="18" t="str">
        <f>if(E28="","",floor((X28-1)/Intermediate_Labels!$C$8,1)+1)</f>
        <v/>
      </c>
      <c r="AA28" s="18" t="str">
        <f t="shared" si="7"/>
        <v/>
      </c>
      <c r="AB28" s="18" t="str">
        <f t="shared" si="8"/>
        <v/>
      </c>
      <c r="AC28" s="50" t="str">
        <f t="shared" si="9"/>
        <v/>
      </c>
    </row>
    <row r="29">
      <c r="A29" s="29"/>
      <c r="B29" s="29"/>
      <c r="C29" s="29"/>
      <c r="D29" s="29"/>
      <c r="E29" s="26" t="str">
        <f>Index_Team!A28</f>
        <v/>
      </c>
      <c r="F29" s="18" t="str">
        <f>if(E29="","",Index_Team!F28&amp;$C$10)</f>
        <v/>
      </c>
      <c r="G29" s="18" t="str">
        <f>IFERROR(__xludf.DUMMYFUNCTION("iferror(if(E29="""","""",filter({Intermediate_Segments!V:V,Intermediate_Segments!X:X,Intermediate_Segments!Q:Q,Intermediate_Segments!R:R},Intermediate_Segments!F:F=E29,Intermediate_Segments!V:V=max(filter(Intermediate_Segments!V:V,Intermediate_Segments!F:"&amp;"F=E29)))),{0,0})"),"")</f>
        <v/>
      </c>
      <c r="H29" s="18"/>
      <c r="I29" s="18"/>
      <c r="J29" s="18"/>
      <c r="K29" s="18" t="str">
        <f>Index_Team!G28</f>
        <v/>
      </c>
      <c r="L29" s="49" t="str">
        <f>IFERROR(__xludf.DUMMYFUNCTION("if(E29="""","""",count(filter($G$3:$G34,$G$3:$G34=$G29,$H$3:$H34=$H29)))"),"")</f>
        <v/>
      </c>
      <c r="M29" s="18" t="str">
        <f>IFERROR(__xludf.DUMMYFUNCTION("if(E29="""","""",1+L29-count(filter($G29:$G34,$G29:$G34=$G29,$H29:$H34=$H29)))"),"")</f>
        <v/>
      </c>
      <c r="N29" s="18" t="str">
        <f>if(E29="","",floor((L29-1)/Intermediate_Labels!$C$8,1)+1)</f>
        <v/>
      </c>
      <c r="O29" s="18" t="str">
        <f t="shared" si="1"/>
        <v/>
      </c>
      <c r="P29" s="18" t="str">
        <f t="shared" si="2"/>
        <v/>
      </c>
      <c r="Q29" s="50" t="str">
        <f t="shared" si="3"/>
        <v/>
      </c>
      <c r="R29" s="18" t="str">
        <f>IFERROR(__xludf.DUMMYFUNCTION("if(E29="""","""",count(filter($G$3:$G34,$G$3:$G34=$G29,$H$3:$H34=$H29,$I$3:$I34=$I29)))"),"")</f>
        <v/>
      </c>
      <c r="S29" s="18" t="str">
        <f>IFERROR(__xludf.DUMMYFUNCTION("if(E29="""","""",1+R29-count(filter($G29:$G34,$G29:$G34=$G29,$H29:$H34=$H29,$I29:$I34=$I29)))"),"")</f>
        <v/>
      </c>
      <c r="T29" s="18" t="str">
        <f>if(E29="","",floor((R29-1)/Intermediate_Labels!$C$8,1)+1)</f>
        <v/>
      </c>
      <c r="U29" s="18" t="str">
        <f t="shared" si="4"/>
        <v/>
      </c>
      <c r="V29" s="18" t="str">
        <f t="shared" si="5"/>
        <v/>
      </c>
      <c r="W29" s="50" t="str">
        <f t="shared" si="6"/>
        <v/>
      </c>
      <c r="X29" s="18" t="str">
        <f>IFERROR(__xludf.DUMMYFUNCTION("if(E29="""","""",count(filter($G$3:$G34,$G$3:$G34=$G29,$H$3:$H34=$H29,$J$3:$J34=$J29)))"),"")</f>
        <v/>
      </c>
      <c r="Y29" s="18" t="str">
        <f>IFERROR(__xludf.DUMMYFUNCTION("if(E29="""","""",1+X29-count(filter($G29:$G34,$G29:$G34=$G29,$H29:$H34=$H29,$J29:$J34=$J29)))"),"")</f>
        <v/>
      </c>
      <c r="Z29" s="18" t="str">
        <f>if(E29="","",floor((X29-1)/Intermediate_Labels!$C$8,1)+1)</f>
        <v/>
      </c>
      <c r="AA29" s="18" t="str">
        <f t="shared" si="7"/>
        <v/>
      </c>
      <c r="AB29" s="18" t="str">
        <f t="shared" si="8"/>
        <v/>
      </c>
      <c r="AC29" s="50" t="str">
        <f t="shared" si="9"/>
        <v/>
      </c>
    </row>
    <row r="30">
      <c r="A30" s="29"/>
      <c r="B30" s="29"/>
      <c r="C30" s="29"/>
      <c r="D30" s="29"/>
      <c r="E30" s="26" t="str">
        <f>Index_Team!A29</f>
        <v/>
      </c>
      <c r="F30" s="18" t="str">
        <f>if(E30="","",Index_Team!F29&amp;$C$10)</f>
        <v/>
      </c>
      <c r="G30" s="18" t="str">
        <f>IFERROR(__xludf.DUMMYFUNCTION("iferror(if(E30="""","""",filter({Intermediate_Segments!V:V,Intermediate_Segments!X:X,Intermediate_Segments!Q:Q,Intermediate_Segments!R:R},Intermediate_Segments!F:F=E30,Intermediate_Segments!V:V=max(filter(Intermediate_Segments!V:V,Intermediate_Segments!F:"&amp;"F=E30)))),{0,0})"),"")</f>
        <v/>
      </c>
      <c r="H30" s="18"/>
      <c r="I30" s="18"/>
      <c r="J30" s="18"/>
      <c r="K30" s="18" t="str">
        <f>Index_Team!G29</f>
        <v/>
      </c>
      <c r="L30" s="49" t="str">
        <f>IFERROR(__xludf.DUMMYFUNCTION("if(E30="""","""",count(filter($G$3:$G34,$G$3:$G34=$G30,$H$3:$H34=$H30)))"),"")</f>
        <v/>
      </c>
      <c r="M30" s="18" t="str">
        <f>IFERROR(__xludf.DUMMYFUNCTION("if(E30="""","""",1+L30-count(filter($G30:$G34,$G30:$G34=$G30,$H30:$H34=$H30)))"),"")</f>
        <v/>
      </c>
      <c r="N30" s="18" t="str">
        <f>if(E30="","",floor((L30-1)/Intermediate_Labels!$C$8,1)+1)</f>
        <v/>
      </c>
      <c r="O30" s="18" t="str">
        <f t="shared" si="1"/>
        <v/>
      </c>
      <c r="P30" s="18" t="str">
        <f t="shared" si="2"/>
        <v/>
      </c>
      <c r="Q30" s="50" t="str">
        <f t="shared" si="3"/>
        <v/>
      </c>
      <c r="R30" s="18" t="str">
        <f>IFERROR(__xludf.DUMMYFUNCTION("if(E30="""","""",count(filter($G$3:$G34,$G$3:$G34=$G30,$H$3:$H34=$H30,$I$3:$I34=$I30)))"),"")</f>
        <v/>
      </c>
      <c r="S30" s="18" t="str">
        <f>IFERROR(__xludf.DUMMYFUNCTION("if(E30="""","""",1+R30-count(filter($G30:$G34,$G30:$G34=$G30,$H30:$H34=$H30,$I30:$I34=$I30)))"),"")</f>
        <v/>
      </c>
      <c r="T30" s="18" t="str">
        <f>if(E30="","",floor((R30-1)/Intermediate_Labels!$C$8,1)+1)</f>
        <v/>
      </c>
      <c r="U30" s="18" t="str">
        <f t="shared" si="4"/>
        <v/>
      </c>
      <c r="V30" s="18" t="str">
        <f t="shared" si="5"/>
        <v/>
      </c>
      <c r="W30" s="50" t="str">
        <f t="shared" si="6"/>
        <v/>
      </c>
      <c r="X30" s="18" t="str">
        <f>IFERROR(__xludf.DUMMYFUNCTION("if(E30="""","""",count(filter($G$3:$G34,$G$3:$G34=$G30,$H$3:$H34=$H30,$J$3:$J34=$J30)))"),"")</f>
        <v/>
      </c>
      <c r="Y30" s="18" t="str">
        <f>IFERROR(__xludf.DUMMYFUNCTION("if(E30="""","""",1+X30-count(filter($G30:$G34,$G30:$G34=$G30,$H30:$H34=$H30,$J30:$J34=$J30)))"),"")</f>
        <v/>
      </c>
      <c r="Z30" s="18" t="str">
        <f>if(E30="","",floor((X30-1)/Intermediate_Labels!$C$8,1)+1)</f>
        <v/>
      </c>
      <c r="AA30" s="18" t="str">
        <f t="shared" si="7"/>
        <v/>
      </c>
      <c r="AB30" s="18" t="str">
        <f t="shared" si="8"/>
        <v/>
      </c>
      <c r="AC30" s="50" t="str">
        <f t="shared" si="9"/>
        <v/>
      </c>
    </row>
    <row r="31">
      <c r="A31" s="29"/>
      <c r="B31" s="29"/>
      <c r="C31" s="29"/>
      <c r="D31" s="29"/>
      <c r="E31" s="26" t="str">
        <f>Index_Team!A30</f>
        <v/>
      </c>
      <c r="F31" s="18" t="str">
        <f>if(E31="","",Index_Team!F30&amp;$C$10)</f>
        <v/>
      </c>
      <c r="G31" s="18" t="str">
        <f>IFERROR(__xludf.DUMMYFUNCTION("iferror(if(E31="""","""",filter({Intermediate_Segments!V:V,Intermediate_Segments!X:X,Intermediate_Segments!Q:Q,Intermediate_Segments!R:R},Intermediate_Segments!F:F=E31,Intermediate_Segments!V:V=max(filter(Intermediate_Segments!V:V,Intermediate_Segments!F:"&amp;"F=E31)))),{0,0})"),"")</f>
        <v/>
      </c>
      <c r="H31" s="18"/>
      <c r="I31" s="18"/>
      <c r="J31" s="18"/>
      <c r="K31" s="18" t="str">
        <f>Index_Team!G30</f>
        <v/>
      </c>
      <c r="L31" s="49" t="str">
        <f>IFERROR(__xludf.DUMMYFUNCTION("if(E31="""","""",count(filter($G$3:$G34,$G$3:$G34=$G31,$H$3:$H34=$H31)))"),"")</f>
        <v/>
      </c>
      <c r="M31" s="18" t="str">
        <f>IFERROR(__xludf.DUMMYFUNCTION("if(E31="""","""",1+L31-count(filter($G31:$G34,$G31:$G34=$G31,$H31:$H34=$H31)))"),"")</f>
        <v/>
      </c>
      <c r="N31" s="18" t="str">
        <f>if(E31="","",floor((L31-1)/Intermediate_Labels!$C$8,1)+1)</f>
        <v/>
      </c>
      <c r="O31" s="18" t="str">
        <f t="shared" si="1"/>
        <v/>
      </c>
      <c r="P31" s="18" t="str">
        <f t="shared" si="2"/>
        <v/>
      </c>
      <c r="Q31" s="50" t="str">
        <f t="shared" si="3"/>
        <v/>
      </c>
      <c r="R31" s="18" t="str">
        <f>IFERROR(__xludf.DUMMYFUNCTION("if(E31="""","""",count(filter($G$3:$G34,$G$3:$G34=$G31,$H$3:$H34=$H31,$I$3:$I34=$I31)))"),"")</f>
        <v/>
      </c>
      <c r="S31" s="18" t="str">
        <f>IFERROR(__xludf.DUMMYFUNCTION("if(E31="""","""",1+R31-count(filter($G31:$G34,$G31:$G34=$G31,$H31:$H34=$H31,$I31:$I34=$I31)))"),"")</f>
        <v/>
      </c>
      <c r="T31" s="18" t="str">
        <f>if(E31="","",floor((R31-1)/Intermediate_Labels!$C$8,1)+1)</f>
        <v/>
      </c>
      <c r="U31" s="18" t="str">
        <f t="shared" si="4"/>
        <v/>
      </c>
      <c r="V31" s="18" t="str">
        <f t="shared" si="5"/>
        <v/>
      </c>
      <c r="W31" s="50" t="str">
        <f t="shared" si="6"/>
        <v/>
      </c>
      <c r="X31" s="18" t="str">
        <f>IFERROR(__xludf.DUMMYFUNCTION("if(E31="""","""",count(filter($G$3:$G34,$G$3:$G34=$G31,$H$3:$H34=$H31,$J$3:$J34=$J31)))"),"")</f>
        <v/>
      </c>
      <c r="Y31" s="18" t="str">
        <f>IFERROR(__xludf.DUMMYFUNCTION("if(E31="""","""",1+X31-count(filter($G31:$G34,$G31:$G34=$G31,$H31:$H34=$H31,$J31:$J34=$J31)))"),"")</f>
        <v/>
      </c>
      <c r="Z31" s="18" t="str">
        <f>if(E31="","",floor((X31-1)/Intermediate_Labels!$C$8,1)+1)</f>
        <v/>
      </c>
      <c r="AA31" s="18" t="str">
        <f t="shared" si="7"/>
        <v/>
      </c>
      <c r="AB31" s="18" t="str">
        <f t="shared" si="8"/>
        <v/>
      </c>
      <c r="AC31" s="50" t="str">
        <f t="shared" si="9"/>
        <v/>
      </c>
    </row>
    <row r="32">
      <c r="A32" s="29"/>
      <c r="B32" s="29"/>
      <c r="C32" s="29"/>
      <c r="D32" s="29"/>
      <c r="E32" s="26" t="str">
        <f>Index_Team!A31</f>
        <v/>
      </c>
      <c r="F32" s="18" t="str">
        <f>if(E32="","",Index_Team!F31&amp;$C$10)</f>
        <v/>
      </c>
      <c r="G32" s="18" t="str">
        <f>IFERROR(__xludf.DUMMYFUNCTION("iferror(if(E32="""","""",filter({Intermediate_Segments!V:V,Intermediate_Segments!X:X,Intermediate_Segments!Q:Q,Intermediate_Segments!R:R},Intermediate_Segments!F:F=E32,Intermediate_Segments!V:V=max(filter(Intermediate_Segments!V:V,Intermediate_Segments!F:"&amp;"F=E32)))),{0,0})"),"")</f>
        <v/>
      </c>
      <c r="H32" s="18"/>
      <c r="I32" s="18"/>
      <c r="J32" s="18"/>
      <c r="K32" s="18" t="str">
        <f>Index_Team!G31</f>
        <v/>
      </c>
      <c r="L32" s="49" t="str">
        <f>IFERROR(__xludf.DUMMYFUNCTION("if(E32="""","""",count(filter($G$3:$G34,$G$3:$G34=$G32,$H$3:$H34=$H32)))"),"")</f>
        <v/>
      </c>
      <c r="M32" s="18" t="str">
        <f>IFERROR(__xludf.DUMMYFUNCTION("if(E32="""","""",1+L32-count(filter($G32:$G34,$G32:$G34=$G32,$H32:$H34=$H32)))"),"")</f>
        <v/>
      </c>
      <c r="N32" s="18" t="str">
        <f>if(E32="","",floor((L32-1)/Intermediate_Labels!$C$8,1)+1)</f>
        <v/>
      </c>
      <c r="O32" s="18" t="str">
        <f t="shared" si="1"/>
        <v/>
      </c>
      <c r="P32" s="18" t="str">
        <f t="shared" si="2"/>
        <v/>
      </c>
      <c r="Q32" s="50" t="str">
        <f t="shared" si="3"/>
        <v/>
      </c>
      <c r="R32" s="18" t="str">
        <f>IFERROR(__xludf.DUMMYFUNCTION("if(E32="""","""",count(filter($G$3:$G34,$G$3:$G34=$G32,$H$3:$H34=$H32,$I$3:$I34=$I32)))"),"")</f>
        <v/>
      </c>
      <c r="S32" s="18" t="str">
        <f>IFERROR(__xludf.DUMMYFUNCTION("if(E32="""","""",1+R32-count(filter($G32:$G34,$G32:$G34=$G32,$H32:$H34=$H32,$I32:$I34=$I32)))"),"")</f>
        <v/>
      </c>
      <c r="T32" s="18" t="str">
        <f>if(E32="","",floor((R32-1)/Intermediate_Labels!$C$8,1)+1)</f>
        <v/>
      </c>
      <c r="U32" s="18" t="str">
        <f t="shared" si="4"/>
        <v/>
      </c>
      <c r="V32" s="18" t="str">
        <f t="shared" si="5"/>
        <v/>
      </c>
      <c r="W32" s="50" t="str">
        <f t="shared" si="6"/>
        <v/>
      </c>
      <c r="X32" s="18" t="str">
        <f>IFERROR(__xludf.DUMMYFUNCTION("if(E32="""","""",count(filter($G$3:$G34,$G$3:$G34=$G32,$H$3:$H34=$H32,$J$3:$J34=$J32)))"),"")</f>
        <v/>
      </c>
      <c r="Y32" s="18" t="str">
        <f>IFERROR(__xludf.DUMMYFUNCTION("if(E32="""","""",1+X32-count(filter($G32:$G34,$G32:$G34=$G32,$H32:$H34=$H32,$J32:$J34=$J32)))"),"")</f>
        <v/>
      </c>
      <c r="Z32" s="18" t="str">
        <f>if(E32="","",floor((X32-1)/Intermediate_Labels!$C$8,1)+1)</f>
        <v/>
      </c>
      <c r="AA32" s="18" t="str">
        <f t="shared" si="7"/>
        <v/>
      </c>
      <c r="AB32" s="18" t="str">
        <f t="shared" si="8"/>
        <v/>
      </c>
      <c r="AC32" s="50" t="str">
        <f t="shared" si="9"/>
        <v/>
      </c>
    </row>
    <row r="33">
      <c r="A33" s="29"/>
      <c r="B33" s="29"/>
      <c r="C33" s="29"/>
      <c r="D33" s="29"/>
      <c r="E33" s="26" t="str">
        <f>Index_Team!A32</f>
        <v/>
      </c>
      <c r="F33" s="18" t="str">
        <f>if(E33="","",Index_Team!F32&amp;$C$10)</f>
        <v/>
      </c>
      <c r="G33" s="18" t="str">
        <f>IFERROR(__xludf.DUMMYFUNCTION("iferror(if(E33="""","""",filter({Intermediate_Segments!V:V,Intermediate_Segments!X:X,Intermediate_Segments!Q:Q,Intermediate_Segments!R:R},Intermediate_Segments!F:F=E33,Intermediate_Segments!V:V=max(filter(Intermediate_Segments!V:V,Intermediate_Segments!F:"&amp;"F=E33)))),{0,0})"),"")</f>
        <v/>
      </c>
      <c r="H33" s="18"/>
      <c r="I33" s="18"/>
      <c r="J33" s="18"/>
      <c r="K33" s="18" t="str">
        <f>Index_Team!G32</f>
        <v/>
      </c>
      <c r="L33" s="49" t="str">
        <f>IFERROR(__xludf.DUMMYFUNCTION("if(E33="""","""",count(filter($G$3:$G34,$G$3:$G34=$G33,$H$3:$H34=$H33)))"),"")</f>
        <v/>
      </c>
      <c r="M33" s="18" t="str">
        <f>IFERROR(__xludf.DUMMYFUNCTION("if(E33="""","""",1+L33-count(filter($G33:$G34,$G33:$G34=$G33,$H33:$H34=$H33)))"),"")</f>
        <v/>
      </c>
      <c r="N33" s="18" t="str">
        <f>if(E33="","",floor((L33-1)/Intermediate_Labels!$C$8,1)+1)</f>
        <v/>
      </c>
      <c r="O33" s="18" t="str">
        <f t="shared" si="1"/>
        <v/>
      </c>
      <c r="P33" s="18" t="str">
        <f t="shared" si="2"/>
        <v/>
      </c>
      <c r="Q33" s="50" t="str">
        <f t="shared" si="3"/>
        <v/>
      </c>
      <c r="R33" s="18" t="str">
        <f>IFERROR(__xludf.DUMMYFUNCTION("if(E33="""","""",count(filter($G$3:$G34,$G$3:$G34=$G33,$H$3:$H34=$H33,$I$3:$I34=$I33)))"),"")</f>
        <v/>
      </c>
      <c r="S33" s="18" t="str">
        <f>IFERROR(__xludf.DUMMYFUNCTION("if(E33="""","""",1+R33-count(filter($G33:$G34,$G33:$G34=$G33,$H33:$H34=$H33,$I33:$I34=$I33)))"),"")</f>
        <v/>
      </c>
      <c r="T33" s="18" t="str">
        <f>if(E33="","",floor((R33-1)/Intermediate_Labels!$C$8,1)+1)</f>
        <v/>
      </c>
      <c r="U33" s="18" t="str">
        <f t="shared" si="4"/>
        <v/>
      </c>
      <c r="V33" s="18" t="str">
        <f t="shared" si="5"/>
        <v/>
      </c>
      <c r="W33" s="50" t="str">
        <f t="shared" si="6"/>
        <v/>
      </c>
      <c r="X33" s="18" t="str">
        <f>IFERROR(__xludf.DUMMYFUNCTION("if(E33="""","""",count(filter($G$3:$G34,$G$3:$G34=$G33,$H$3:$H34=$H33,$J$3:$J34=$J33)))"),"")</f>
        <v/>
      </c>
      <c r="Y33" s="18" t="str">
        <f>IFERROR(__xludf.DUMMYFUNCTION("if(E33="""","""",1+X33-count(filter($G33:$G34,$G33:$G34=$G33,$H33:$H34=$H33,$J33:$J34=$J33)))"),"")</f>
        <v/>
      </c>
      <c r="Z33" s="18" t="str">
        <f>if(E33="","",floor((X33-1)/Intermediate_Labels!$C$8,1)+1)</f>
        <v/>
      </c>
      <c r="AA33" s="18" t="str">
        <f t="shared" si="7"/>
        <v/>
      </c>
      <c r="AB33" s="18" t="str">
        <f t="shared" si="8"/>
        <v/>
      </c>
      <c r="AC33" s="50" t="str">
        <f t="shared" si="9"/>
        <v/>
      </c>
    </row>
    <row r="34">
      <c r="A34" s="29"/>
      <c r="B34" s="29"/>
      <c r="C34" s="29"/>
      <c r="D34" s="29"/>
      <c r="E34" s="26" t="str">
        <f>Index_Team!A33</f>
        <v/>
      </c>
      <c r="F34" s="18" t="str">
        <f>if(E34="","",Index_Team!F33&amp;$C$10)</f>
        <v/>
      </c>
      <c r="G34" s="18" t="str">
        <f>IFERROR(__xludf.DUMMYFUNCTION("iferror(if(E34="""","""",filter({Intermediate_Segments!V:V,Intermediate_Segments!X:X,Intermediate_Segments!Q:Q,Intermediate_Segments!R:R},Intermediate_Segments!F:F=E34,Intermediate_Segments!V:V=max(filter(Intermediate_Segments!V:V,Intermediate_Segments!F:"&amp;"F=E34)))),{0,0})"),"")</f>
        <v/>
      </c>
      <c r="H34" s="18"/>
      <c r="I34" s="18"/>
      <c r="J34" s="18"/>
      <c r="K34" s="18" t="str">
        <f>Index_Team!G33</f>
        <v/>
      </c>
      <c r="L34" s="49" t="str">
        <f>IFERROR(__xludf.DUMMYFUNCTION("if(E34="""","""",count(filter($G$3:$G34,$G$3:$G34=$G34,$H$3:$H34=$H34)))"),"")</f>
        <v/>
      </c>
      <c r="M34" s="18" t="str">
        <f>IFERROR(__xludf.DUMMYFUNCTION("if(E34="""","""",1+L34-count(filter($G34,$G34=$G34,$H34=$H34)))"),"")</f>
        <v/>
      </c>
      <c r="N34" s="18" t="str">
        <f>if(E34="","",floor((L34-1)/Intermediate_Labels!$C$8,1)+1)</f>
        <v/>
      </c>
      <c r="O34" s="18" t="str">
        <f t="shared" si="1"/>
        <v/>
      </c>
      <c r="P34" s="18" t="str">
        <f t="shared" si="2"/>
        <v/>
      </c>
      <c r="Q34" s="50" t="str">
        <f t="shared" si="3"/>
        <v/>
      </c>
      <c r="R34" s="18" t="str">
        <f>IFERROR(__xludf.DUMMYFUNCTION("if(E34="""","""",count(filter($G$3:$G34,$G$3:$G34=$G34,$H$3:$H34=$H34,$I$3:$I34=$I34)))"),"")</f>
        <v/>
      </c>
      <c r="S34" s="18" t="str">
        <f>IFERROR(__xludf.DUMMYFUNCTION("if(E34="""","""",1+R34-count(filter($G34,$G34=$G34,$H34=$H34,$I34=$I34)))"),"")</f>
        <v/>
      </c>
      <c r="T34" s="18" t="str">
        <f>if(E34="","",floor((R34-1)/Intermediate_Labels!$C$8,1)+1)</f>
        <v/>
      </c>
      <c r="U34" s="18" t="str">
        <f t="shared" si="4"/>
        <v/>
      </c>
      <c r="V34" s="18" t="str">
        <f t="shared" si="5"/>
        <v/>
      </c>
      <c r="W34" s="50" t="str">
        <f t="shared" si="6"/>
        <v/>
      </c>
      <c r="X34" s="18" t="str">
        <f>IFERROR(__xludf.DUMMYFUNCTION("if(E34="""","""",count(filter($G$3:$G34,$G$3:$G34=$G34,$H$3:$H34=$H34,$J$3:$J34=$J34)))"),"")</f>
        <v/>
      </c>
      <c r="Y34" s="18" t="str">
        <f>IFERROR(__xludf.DUMMYFUNCTION("if(E34="""","""",1+X34-count(filter($G34,$G34=$G34,$H34=$H34,$J34=$J34)))"),"")</f>
        <v/>
      </c>
      <c r="Z34" s="18" t="str">
        <f>if(E34="","",floor((X34-1)/Intermediate_Labels!$C$8,1)+1)</f>
        <v/>
      </c>
      <c r="AA34" s="18" t="str">
        <f t="shared" si="7"/>
        <v/>
      </c>
      <c r="AB34" s="18" t="str">
        <f t="shared" si="8"/>
        <v/>
      </c>
      <c r="AC34" s="50" t="str">
        <f t="shared" si="9"/>
        <v/>
      </c>
    </row>
  </sheetData>
  <mergeCells count="4">
    <mergeCell ref="L1:Q1"/>
    <mergeCell ref="R1:W1"/>
    <mergeCell ref="X1:AC1"/>
    <mergeCell ref="B2:C2"/>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3" width="12.63"/>
    <col customWidth="1" min="4" max="16" width="6.38"/>
  </cols>
  <sheetData>
    <row r="1">
      <c r="A1" s="52" t="s">
        <v>111</v>
      </c>
      <c r="B1" s="46" t="s">
        <v>87</v>
      </c>
      <c r="C1" s="46" t="s">
        <v>88</v>
      </c>
      <c r="D1" s="46" t="s">
        <v>145</v>
      </c>
      <c r="E1" s="46" t="s">
        <v>146</v>
      </c>
      <c r="F1" s="46"/>
      <c r="G1" s="46"/>
      <c r="H1" s="46"/>
      <c r="I1" s="46"/>
      <c r="J1" s="46"/>
      <c r="K1" s="46"/>
      <c r="L1" s="46"/>
      <c r="M1" s="46"/>
      <c r="N1" s="46"/>
      <c r="O1" s="46"/>
      <c r="P1" s="46"/>
    </row>
    <row r="2">
      <c r="A2" s="53" t="str">
        <f>IFERROR(__xludf.DUMMYFUNCTION("sort(unique({Intermediate_Segments!F2:F615,Intermediate_Segments!Q2:R615,Intermediate_Segments!S2:S615,Intermediate_Segments!U2:U615;Intermediate_Segments!F2:F615,Intermediate_Segments!Q2:R615,Intermediate_Segments!V2:V615,Intermediate_Segments!X2:X615}))"),"Boston Fleet")</f>
        <v>Boston Fleet</v>
      </c>
      <c r="B2" s="31"/>
      <c r="C2" s="31"/>
      <c r="D2" s="31">
        <f>IFERROR(__xludf.DUMMYFUNCTION("""COMPUTED_VALUE"""),0.0)</f>
        <v>0</v>
      </c>
      <c r="E2" s="31">
        <f>IFERROR(__xludf.DUMMYFUNCTION("""COMPUTED_VALUE"""),0.0)</f>
        <v>0</v>
      </c>
      <c r="F2" s="31"/>
      <c r="G2" s="31"/>
      <c r="H2" s="31"/>
      <c r="I2" s="31"/>
      <c r="J2" s="31"/>
      <c r="K2" s="31"/>
      <c r="L2" s="31"/>
      <c r="M2" s="31"/>
      <c r="N2" s="31"/>
      <c r="O2" s="31"/>
      <c r="P2" s="31"/>
    </row>
    <row r="3">
      <c r="A3" s="53" t="str">
        <f>IFERROR(__xludf.DUMMYFUNCTION("""COMPUTED_VALUE"""),"Boston Fleet")</f>
        <v>Boston Fleet</v>
      </c>
      <c r="B3" s="31"/>
      <c r="C3" s="31"/>
      <c r="D3" s="31">
        <f>IFERROR(__xludf.DUMMYFUNCTION("""COMPUTED_VALUE"""),1.0)</f>
        <v>1</v>
      </c>
      <c r="E3" s="31">
        <f>IFERROR(__xludf.DUMMYFUNCTION("""COMPUTED_VALUE"""),-1.0)</f>
        <v>-1</v>
      </c>
      <c r="F3" s="31"/>
      <c r="G3" s="31"/>
      <c r="H3" s="31"/>
      <c r="I3" s="31"/>
      <c r="J3" s="31"/>
      <c r="K3" s="31"/>
      <c r="L3" s="31"/>
      <c r="M3" s="31"/>
      <c r="N3" s="31"/>
      <c r="O3" s="31"/>
      <c r="P3" s="31"/>
    </row>
    <row r="4">
      <c r="A4" s="53" t="str">
        <f>IFERROR(__xludf.DUMMYFUNCTION("""COMPUTED_VALUE"""),"Boston Fleet")</f>
        <v>Boston Fleet</v>
      </c>
      <c r="B4" s="31"/>
      <c r="C4" s="31"/>
      <c r="D4" s="31">
        <f>IFERROR(__xludf.DUMMYFUNCTION("""COMPUTED_VALUE"""),2.0)</f>
        <v>2</v>
      </c>
      <c r="E4" s="31">
        <f>IFERROR(__xludf.DUMMYFUNCTION("""COMPUTED_VALUE"""),-2.0)</f>
        <v>-2</v>
      </c>
      <c r="F4" s="31"/>
      <c r="G4" s="31"/>
      <c r="H4" s="31"/>
      <c r="I4" s="31"/>
      <c r="J4" s="31"/>
      <c r="K4" s="31"/>
      <c r="L4" s="31"/>
      <c r="M4" s="31"/>
      <c r="N4" s="31"/>
      <c r="O4" s="31"/>
      <c r="P4" s="31"/>
    </row>
    <row r="5">
      <c r="A5" s="53" t="str">
        <f>IFERROR(__xludf.DUMMYFUNCTION("""COMPUTED_VALUE"""),"Boston Fleet")</f>
        <v>Boston Fleet</v>
      </c>
      <c r="B5" s="31"/>
      <c r="C5" s="31"/>
      <c r="D5" s="31">
        <f>IFERROR(__xludf.DUMMYFUNCTION("""COMPUTED_VALUE"""),3.0)</f>
        <v>3</v>
      </c>
      <c r="E5" s="31">
        <f>IFERROR(__xludf.DUMMYFUNCTION("""COMPUTED_VALUE"""),-1.0)</f>
        <v>-1</v>
      </c>
      <c r="F5" s="31"/>
      <c r="G5" s="31"/>
      <c r="H5" s="31"/>
      <c r="I5" s="31"/>
      <c r="J5" s="31"/>
      <c r="K5" s="31"/>
      <c r="L5" s="31"/>
      <c r="M5" s="31"/>
      <c r="N5" s="31"/>
      <c r="O5" s="31"/>
      <c r="P5" s="31"/>
    </row>
    <row r="6">
      <c r="A6" s="53" t="str">
        <f>IFERROR(__xludf.DUMMYFUNCTION("""COMPUTED_VALUE"""),"Boston Fleet")</f>
        <v>Boston Fleet</v>
      </c>
      <c r="B6" s="31"/>
      <c r="C6" s="31"/>
      <c r="D6" s="31">
        <f>IFERROR(__xludf.DUMMYFUNCTION("""COMPUTED_VALUE"""),4.0)</f>
        <v>4</v>
      </c>
      <c r="E6" s="31">
        <f>IFERROR(__xludf.DUMMYFUNCTION("""COMPUTED_VALUE"""),0.0)</f>
        <v>0</v>
      </c>
      <c r="F6" s="31"/>
      <c r="G6" s="31"/>
      <c r="H6" s="31"/>
      <c r="I6" s="31"/>
      <c r="J6" s="31"/>
      <c r="K6" s="31"/>
      <c r="L6" s="31"/>
      <c r="M6" s="31"/>
      <c r="N6" s="31"/>
      <c r="O6" s="31"/>
      <c r="P6" s="31"/>
    </row>
    <row r="7">
      <c r="A7" s="53" t="str">
        <f>IFERROR(__xludf.DUMMYFUNCTION("""COMPUTED_VALUE"""),"Boston Fleet")</f>
        <v>Boston Fleet</v>
      </c>
      <c r="B7" s="31"/>
      <c r="C7" s="31"/>
      <c r="D7" s="31">
        <f>IFERROR(__xludf.DUMMYFUNCTION("""COMPUTED_VALUE"""),5.0)</f>
        <v>5</v>
      </c>
      <c r="E7" s="31">
        <f>IFERROR(__xludf.DUMMYFUNCTION("""COMPUTED_VALUE"""),-1.0)</f>
        <v>-1</v>
      </c>
      <c r="F7" s="31"/>
      <c r="G7" s="31"/>
      <c r="H7" s="31"/>
      <c r="I7" s="31"/>
      <c r="J7" s="31"/>
      <c r="K7" s="31"/>
      <c r="L7" s="31"/>
      <c r="M7" s="31"/>
      <c r="N7" s="31"/>
      <c r="O7" s="31"/>
      <c r="P7" s="31"/>
    </row>
    <row r="8">
      <c r="A8" s="53" t="str">
        <f>IFERROR(__xludf.DUMMYFUNCTION("""COMPUTED_VALUE"""),"Boston Fleet")</f>
        <v>Boston Fleet</v>
      </c>
      <c r="B8" s="31"/>
      <c r="C8" s="31"/>
      <c r="D8" s="31">
        <f>IFERROR(__xludf.DUMMYFUNCTION("""COMPUTED_VALUE"""),6.0)</f>
        <v>6</v>
      </c>
      <c r="E8" s="31">
        <f>IFERROR(__xludf.DUMMYFUNCTION("""COMPUTED_VALUE"""),-2.0)</f>
        <v>-2</v>
      </c>
      <c r="F8" s="31"/>
      <c r="G8" s="31"/>
      <c r="H8" s="31"/>
      <c r="I8" s="31"/>
      <c r="J8" s="31"/>
      <c r="K8" s="31"/>
      <c r="L8" s="31"/>
      <c r="M8" s="31"/>
      <c r="N8" s="31"/>
      <c r="O8" s="31"/>
      <c r="P8" s="31"/>
    </row>
    <row r="9">
      <c r="A9" s="53" t="str">
        <f>IFERROR(__xludf.DUMMYFUNCTION("""COMPUTED_VALUE"""),"Boston Fleet")</f>
        <v>Boston Fleet</v>
      </c>
      <c r="B9" s="31"/>
      <c r="C9" s="31"/>
      <c r="D9" s="31">
        <f>IFERROR(__xludf.DUMMYFUNCTION("""COMPUTED_VALUE"""),7.0)</f>
        <v>7</v>
      </c>
      <c r="E9" s="31">
        <f>IFERROR(__xludf.DUMMYFUNCTION("""COMPUTED_VALUE"""),-2.3333333333333335)</f>
        <v>-2.333333333</v>
      </c>
      <c r="F9" s="31"/>
      <c r="G9" s="31"/>
      <c r="H9" s="31"/>
      <c r="I9" s="31"/>
      <c r="J9" s="31"/>
      <c r="K9" s="31"/>
      <c r="L9" s="31"/>
      <c r="M9" s="31"/>
      <c r="N9" s="31"/>
      <c r="O9" s="31"/>
      <c r="P9" s="31"/>
    </row>
    <row r="10">
      <c r="A10" s="53" t="str">
        <f>IFERROR(__xludf.DUMMYFUNCTION("""COMPUTED_VALUE"""),"Boston Fleet")</f>
        <v>Boston Fleet</v>
      </c>
      <c r="B10" s="31"/>
      <c r="C10" s="31"/>
      <c r="D10" s="31">
        <f>IFERROR(__xludf.DUMMYFUNCTION("""COMPUTED_VALUE"""),8.0)</f>
        <v>8</v>
      </c>
      <c r="E10" s="31">
        <f>IFERROR(__xludf.DUMMYFUNCTION("""COMPUTED_VALUE"""),-2.0)</f>
        <v>-2</v>
      </c>
      <c r="F10" s="31"/>
      <c r="G10" s="31"/>
      <c r="H10" s="31"/>
      <c r="I10" s="31"/>
      <c r="J10" s="31"/>
      <c r="K10" s="31"/>
      <c r="L10" s="31"/>
      <c r="M10" s="31"/>
      <c r="N10" s="31"/>
      <c r="O10" s="31"/>
      <c r="P10" s="31"/>
    </row>
    <row r="11">
      <c r="A11" s="53" t="str">
        <f>IFERROR(__xludf.DUMMYFUNCTION("""COMPUTED_VALUE"""),"Boston Fleet")</f>
        <v>Boston Fleet</v>
      </c>
      <c r="B11" s="31"/>
      <c r="C11" s="31"/>
      <c r="D11" s="31">
        <f>IFERROR(__xludf.DUMMYFUNCTION("""COMPUTED_VALUE"""),9.0)</f>
        <v>9</v>
      </c>
      <c r="E11" s="31">
        <f>IFERROR(__xludf.DUMMYFUNCTION("""COMPUTED_VALUE"""),-2.3333333333333335)</f>
        <v>-2.333333333</v>
      </c>
      <c r="F11" s="31"/>
      <c r="G11" s="31"/>
      <c r="H11" s="31"/>
      <c r="I11" s="31"/>
      <c r="J11" s="31"/>
      <c r="K11" s="31"/>
      <c r="L11" s="31"/>
      <c r="M11" s="31"/>
      <c r="N11" s="31"/>
      <c r="O11" s="31"/>
      <c r="P11" s="31"/>
    </row>
    <row r="12">
      <c r="A12" s="53" t="str">
        <f>IFERROR(__xludf.DUMMYFUNCTION("""COMPUTED_VALUE"""),"Boston Fleet")</f>
        <v>Boston Fleet</v>
      </c>
      <c r="B12" s="31"/>
      <c r="C12" s="31"/>
      <c r="D12" s="31">
        <f>IFERROR(__xludf.DUMMYFUNCTION("""COMPUTED_VALUE"""),10.0)</f>
        <v>10</v>
      </c>
      <c r="E12" s="31">
        <f>IFERROR(__xludf.DUMMYFUNCTION("""COMPUTED_VALUE"""),-2.0)</f>
        <v>-2</v>
      </c>
      <c r="F12" s="31"/>
      <c r="G12" s="31"/>
      <c r="H12" s="31"/>
      <c r="I12" s="31"/>
      <c r="J12" s="31"/>
      <c r="K12" s="31"/>
      <c r="L12" s="31"/>
      <c r="M12" s="31"/>
      <c r="N12" s="31"/>
      <c r="O12" s="31"/>
      <c r="P12" s="31"/>
    </row>
    <row r="13">
      <c r="A13" s="53" t="str">
        <f>IFERROR(__xludf.DUMMYFUNCTION("""COMPUTED_VALUE"""),"Boston Fleet")</f>
        <v>Boston Fleet</v>
      </c>
      <c r="B13" s="31"/>
      <c r="C13" s="31"/>
      <c r="D13" s="31">
        <f>IFERROR(__xludf.DUMMYFUNCTION("""COMPUTED_VALUE"""),11.0)</f>
        <v>11</v>
      </c>
      <c r="E13" s="31">
        <f>IFERROR(__xludf.DUMMYFUNCTION("""COMPUTED_VALUE"""),-1.0)</f>
        <v>-1</v>
      </c>
      <c r="F13" s="31"/>
      <c r="G13" s="31"/>
      <c r="H13" s="31"/>
      <c r="I13" s="31"/>
      <c r="J13" s="31"/>
      <c r="K13" s="31"/>
      <c r="L13" s="31"/>
      <c r="M13" s="31"/>
      <c r="N13" s="31"/>
      <c r="O13" s="31"/>
      <c r="P13" s="31"/>
    </row>
    <row r="14">
      <c r="A14" s="53" t="str">
        <f>IFERROR(__xludf.DUMMYFUNCTION("""COMPUTED_VALUE"""),"Boston Fleet")</f>
        <v>Boston Fleet</v>
      </c>
      <c r="B14" s="31"/>
      <c r="C14" s="31"/>
      <c r="D14" s="31">
        <f>IFERROR(__xludf.DUMMYFUNCTION("""COMPUTED_VALUE"""),12.0)</f>
        <v>12</v>
      </c>
      <c r="E14" s="31">
        <f>IFERROR(__xludf.DUMMYFUNCTION("""COMPUTED_VALUE"""),-2.0)</f>
        <v>-2</v>
      </c>
      <c r="F14" s="31"/>
      <c r="G14" s="31"/>
      <c r="H14" s="31"/>
      <c r="I14" s="31"/>
      <c r="J14" s="31"/>
      <c r="K14" s="31"/>
      <c r="L14" s="31"/>
      <c r="M14" s="31"/>
      <c r="N14" s="31"/>
      <c r="O14" s="31"/>
      <c r="P14" s="31"/>
    </row>
    <row r="15">
      <c r="A15" s="53" t="str">
        <f>IFERROR(__xludf.DUMMYFUNCTION("""COMPUTED_VALUE"""),"Boston Fleet")</f>
        <v>Boston Fleet</v>
      </c>
      <c r="B15" s="31"/>
      <c r="C15" s="31"/>
      <c r="D15" s="31">
        <f>IFERROR(__xludf.DUMMYFUNCTION("""COMPUTED_VALUE"""),13.0)</f>
        <v>13</v>
      </c>
      <c r="E15" s="31">
        <f>IFERROR(__xludf.DUMMYFUNCTION("""COMPUTED_VALUE"""),-1.6666666666666667)</f>
        <v>-1.666666667</v>
      </c>
      <c r="F15" s="31"/>
      <c r="G15" s="31"/>
      <c r="H15" s="31"/>
      <c r="I15" s="31"/>
      <c r="J15" s="31"/>
      <c r="K15" s="31"/>
      <c r="L15" s="31"/>
      <c r="M15" s="31"/>
      <c r="N15" s="31"/>
      <c r="O15" s="31"/>
      <c r="P15" s="31"/>
    </row>
    <row r="16">
      <c r="A16" s="53" t="str">
        <f>IFERROR(__xludf.DUMMYFUNCTION("""COMPUTED_VALUE"""),"Boston Fleet")</f>
        <v>Boston Fleet</v>
      </c>
      <c r="B16" s="31"/>
      <c r="C16" s="31"/>
      <c r="D16" s="31">
        <f>IFERROR(__xludf.DUMMYFUNCTION("""COMPUTED_VALUE"""),14.0)</f>
        <v>14</v>
      </c>
      <c r="E16" s="31">
        <f>IFERROR(__xludf.DUMMYFUNCTION("""COMPUTED_VALUE"""),-0.6666666666666666)</f>
        <v>-0.6666666667</v>
      </c>
      <c r="F16" s="31"/>
      <c r="G16" s="31"/>
      <c r="H16" s="31"/>
      <c r="I16" s="31"/>
      <c r="J16" s="31"/>
      <c r="K16" s="31"/>
      <c r="L16" s="31"/>
      <c r="M16" s="31"/>
      <c r="N16" s="31"/>
      <c r="O16" s="31"/>
      <c r="P16" s="31"/>
    </row>
    <row r="17">
      <c r="A17" s="53" t="str">
        <f>IFERROR(__xludf.DUMMYFUNCTION("""COMPUTED_VALUE"""),"Boston Fleet")</f>
        <v>Boston Fleet</v>
      </c>
      <c r="B17" s="31"/>
      <c r="C17" s="31"/>
      <c r="D17" s="31">
        <f>IFERROR(__xludf.DUMMYFUNCTION("""COMPUTED_VALUE"""),15.0)</f>
        <v>15</v>
      </c>
      <c r="E17" s="31">
        <f>IFERROR(__xludf.DUMMYFUNCTION("""COMPUTED_VALUE"""),-1.6666666666666667)</f>
        <v>-1.666666667</v>
      </c>
      <c r="F17" s="31"/>
      <c r="G17" s="31"/>
      <c r="H17" s="31"/>
      <c r="I17" s="31"/>
      <c r="J17" s="31"/>
      <c r="K17" s="31"/>
      <c r="L17" s="31"/>
      <c r="M17" s="31"/>
      <c r="N17" s="31"/>
      <c r="O17" s="31"/>
      <c r="P17" s="31"/>
    </row>
    <row r="18">
      <c r="A18" s="53" t="str">
        <f>IFERROR(__xludf.DUMMYFUNCTION("""COMPUTED_VALUE"""),"Boston Fleet")</f>
        <v>Boston Fleet</v>
      </c>
      <c r="B18" s="31"/>
      <c r="C18" s="31"/>
      <c r="D18" s="31">
        <f>IFERROR(__xludf.DUMMYFUNCTION("""COMPUTED_VALUE"""),16.0)</f>
        <v>16</v>
      </c>
      <c r="E18" s="31">
        <f>IFERROR(__xludf.DUMMYFUNCTION("""COMPUTED_VALUE"""),-0.6666666666666666)</f>
        <v>-0.6666666667</v>
      </c>
      <c r="F18" s="31"/>
      <c r="G18" s="31"/>
      <c r="H18" s="31"/>
      <c r="I18" s="31"/>
      <c r="J18" s="31"/>
      <c r="K18" s="31"/>
      <c r="L18" s="31"/>
      <c r="M18" s="31"/>
      <c r="N18" s="31"/>
      <c r="O18" s="31"/>
      <c r="P18" s="31"/>
    </row>
    <row r="19">
      <c r="A19" s="53" t="str">
        <f>IFERROR(__xludf.DUMMYFUNCTION("""COMPUTED_VALUE"""),"Boston Fleet")</f>
        <v>Boston Fleet</v>
      </c>
      <c r="B19" s="31"/>
      <c r="C19" s="31"/>
      <c r="D19" s="31">
        <f>IFERROR(__xludf.DUMMYFUNCTION("""COMPUTED_VALUE"""),17.0)</f>
        <v>17</v>
      </c>
      <c r="E19" s="31">
        <f>IFERROR(__xludf.DUMMYFUNCTION("""COMPUTED_VALUE"""),0.3333333333333333)</f>
        <v>0.3333333333</v>
      </c>
      <c r="F19" s="31"/>
      <c r="G19" s="31"/>
      <c r="H19" s="31"/>
      <c r="I19" s="31"/>
      <c r="J19" s="31"/>
      <c r="K19" s="31"/>
      <c r="L19" s="31"/>
      <c r="M19" s="31"/>
      <c r="N19" s="31"/>
      <c r="O19" s="31"/>
      <c r="P19" s="31"/>
    </row>
    <row r="20">
      <c r="A20" s="53" t="str">
        <f>IFERROR(__xludf.DUMMYFUNCTION("""COMPUTED_VALUE"""),"Boston Fleet")</f>
        <v>Boston Fleet</v>
      </c>
      <c r="B20" s="31"/>
      <c r="C20" s="31"/>
      <c r="D20" s="31">
        <f>IFERROR(__xludf.DUMMYFUNCTION("""COMPUTED_VALUE"""),18.0)</f>
        <v>18</v>
      </c>
      <c r="E20" s="31">
        <f>IFERROR(__xludf.DUMMYFUNCTION("""COMPUTED_VALUE"""),0.6666666666666666)</f>
        <v>0.6666666667</v>
      </c>
      <c r="F20" s="31"/>
      <c r="G20" s="31"/>
      <c r="H20" s="31"/>
      <c r="I20" s="31"/>
      <c r="J20" s="31"/>
      <c r="K20" s="31"/>
      <c r="L20" s="31"/>
      <c r="M20" s="31"/>
      <c r="N20" s="31"/>
      <c r="O20" s="31"/>
      <c r="P20" s="31"/>
    </row>
    <row r="21">
      <c r="A21" s="53" t="str">
        <f>IFERROR(__xludf.DUMMYFUNCTION("""COMPUTED_VALUE"""),"Boston Fleet")</f>
        <v>Boston Fleet</v>
      </c>
      <c r="B21" s="31"/>
      <c r="C21" s="31"/>
      <c r="D21" s="31">
        <f>IFERROR(__xludf.DUMMYFUNCTION("""COMPUTED_VALUE"""),19.0)</f>
        <v>19</v>
      </c>
      <c r="E21" s="31">
        <f>IFERROR(__xludf.DUMMYFUNCTION("""COMPUTED_VALUE"""),1.0)</f>
        <v>1</v>
      </c>
      <c r="F21" s="31"/>
      <c r="G21" s="31"/>
      <c r="H21" s="31"/>
      <c r="I21" s="31"/>
      <c r="J21" s="31"/>
      <c r="K21" s="31"/>
      <c r="L21" s="31"/>
      <c r="M21" s="31"/>
      <c r="N21" s="31"/>
      <c r="O21" s="31"/>
      <c r="P21" s="31"/>
    </row>
    <row r="22">
      <c r="A22" s="53" t="str">
        <f>IFERROR(__xludf.DUMMYFUNCTION("""COMPUTED_VALUE"""),"Boston Fleet")</f>
        <v>Boston Fleet</v>
      </c>
      <c r="B22" s="31"/>
      <c r="C22" s="31"/>
      <c r="D22" s="31">
        <f>IFERROR(__xludf.DUMMYFUNCTION("""COMPUTED_VALUE"""),20.0)</f>
        <v>20</v>
      </c>
      <c r="E22" s="31">
        <f>IFERROR(__xludf.DUMMYFUNCTION("""COMPUTED_VALUE"""),0.6666666666666666)</f>
        <v>0.6666666667</v>
      </c>
      <c r="F22" s="31"/>
      <c r="G22" s="31"/>
      <c r="H22" s="31"/>
      <c r="I22" s="31"/>
      <c r="J22" s="31"/>
      <c r="K22" s="31"/>
      <c r="L22" s="31"/>
      <c r="M22" s="31"/>
      <c r="N22" s="31"/>
      <c r="O22" s="31"/>
      <c r="P22" s="31"/>
    </row>
    <row r="23">
      <c r="A23" s="53" t="str">
        <f>IFERROR(__xludf.DUMMYFUNCTION("""COMPUTED_VALUE"""),"Boston Fleet")</f>
        <v>Boston Fleet</v>
      </c>
      <c r="B23" s="31"/>
      <c r="C23" s="31"/>
      <c r="D23" s="31">
        <f>IFERROR(__xludf.DUMMYFUNCTION("""COMPUTED_VALUE"""),21.0)</f>
        <v>21</v>
      </c>
      <c r="E23" s="31">
        <f>IFERROR(__xludf.DUMMYFUNCTION("""COMPUTED_VALUE"""),1.6666666666666667)</f>
        <v>1.666666667</v>
      </c>
      <c r="F23" s="31"/>
      <c r="G23" s="31"/>
      <c r="H23" s="31"/>
      <c r="I23" s="31"/>
      <c r="J23" s="31"/>
      <c r="K23" s="31"/>
      <c r="L23" s="31"/>
      <c r="M23" s="31"/>
      <c r="N23" s="31"/>
      <c r="O23" s="31"/>
      <c r="P23" s="31"/>
    </row>
    <row r="24">
      <c r="A24" s="53" t="str">
        <f>IFERROR(__xludf.DUMMYFUNCTION("""COMPUTED_VALUE"""),"Boston Fleet")</f>
        <v>Boston Fleet</v>
      </c>
      <c r="B24" s="31"/>
      <c r="C24" s="31"/>
      <c r="D24" s="31">
        <f>IFERROR(__xludf.DUMMYFUNCTION("""COMPUTED_VALUE"""),22.0)</f>
        <v>22</v>
      </c>
      <c r="E24" s="31">
        <f>IFERROR(__xludf.DUMMYFUNCTION("""COMPUTED_VALUE"""),1.3333333333333333)</f>
        <v>1.333333333</v>
      </c>
      <c r="F24" s="31"/>
      <c r="G24" s="31"/>
      <c r="H24" s="31"/>
      <c r="I24" s="31"/>
      <c r="J24" s="31"/>
      <c r="K24" s="31"/>
      <c r="L24" s="31"/>
      <c r="M24" s="31"/>
      <c r="N24" s="31"/>
      <c r="O24" s="31"/>
      <c r="P24" s="31"/>
    </row>
    <row r="25">
      <c r="A25" s="53" t="str">
        <f>IFERROR(__xludf.DUMMYFUNCTION("""COMPUTED_VALUE"""),"Boston Fleet")</f>
        <v>Boston Fleet</v>
      </c>
      <c r="B25" s="31"/>
      <c r="C25" s="31"/>
      <c r="D25" s="31">
        <f>IFERROR(__xludf.DUMMYFUNCTION("""COMPUTED_VALUE"""),23.0)</f>
        <v>23</v>
      </c>
      <c r="E25" s="31">
        <f>IFERROR(__xludf.DUMMYFUNCTION("""COMPUTED_VALUE"""),2.3333333333333335)</f>
        <v>2.333333333</v>
      </c>
      <c r="F25" s="31"/>
      <c r="G25" s="31"/>
      <c r="H25" s="31"/>
      <c r="I25" s="31"/>
      <c r="J25" s="31"/>
      <c r="K25" s="31"/>
      <c r="L25" s="31"/>
      <c r="M25" s="31"/>
      <c r="N25" s="31"/>
      <c r="O25" s="31"/>
      <c r="P25" s="31"/>
    </row>
    <row r="26">
      <c r="A26" s="53" t="str">
        <f>IFERROR(__xludf.DUMMYFUNCTION("""COMPUTED_VALUE"""),"Boston Fleet")</f>
        <v>Boston Fleet</v>
      </c>
      <c r="B26" s="31"/>
      <c r="C26" s="31"/>
      <c r="D26" s="31">
        <f>IFERROR(__xludf.DUMMYFUNCTION("""COMPUTED_VALUE"""),24.0)</f>
        <v>24</v>
      </c>
      <c r="E26" s="31">
        <f>IFERROR(__xludf.DUMMYFUNCTION("""COMPUTED_VALUE"""),2.6666666666666665)</f>
        <v>2.666666667</v>
      </c>
      <c r="F26" s="31"/>
      <c r="G26" s="31"/>
      <c r="H26" s="31"/>
      <c r="I26" s="31"/>
      <c r="J26" s="31"/>
      <c r="K26" s="31"/>
      <c r="L26" s="31"/>
      <c r="M26" s="31"/>
      <c r="N26" s="31"/>
      <c r="O26" s="31"/>
      <c r="P26" s="31"/>
    </row>
    <row r="27">
      <c r="A27" s="53" t="str">
        <f>IFERROR(__xludf.DUMMYFUNCTION("""COMPUTED_VALUE"""),"Boston Fleet")</f>
        <v>Boston Fleet</v>
      </c>
      <c r="B27" s="31"/>
      <c r="C27" s="31"/>
      <c r="D27" s="31">
        <f>IFERROR(__xludf.DUMMYFUNCTION("""COMPUTED_VALUE"""),25.0)</f>
        <v>25</v>
      </c>
      <c r="E27" s="31">
        <f>IFERROR(__xludf.DUMMYFUNCTION("""COMPUTED_VALUE"""),1.6666666666666667)</f>
        <v>1.666666667</v>
      </c>
      <c r="F27" s="31"/>
      <c r="G27" s="31"/>
      <c r="H27" s="31"/>
      <c r="I27" s="31"/>
      <c r="J27" s="31"/>
      <c r="K27" s="31"/>
      <c r="L27" s="31"/>
      <c r="M27" s="31"/>
      <c r="N27" s="31"/>
      <c r="O27" s="31"/>
      <c r="P27" s="31"/>
    </row>
    <row r="28">
      <c r="A28" s="53" t="str">
        <f>IFERROR(__xludf.DUMMYFUNCTION("""COMPUTED_VALUE"""),"Boston Fleet")</f>
        <v>Boston Fleet</v>
      </c>
      <c r="B28" s="31"/>
      <c r="C28" s="31"/>
      <c r="D28" s="31">
        <f>IFERROR(__xludf.DUMMYFUNCTION("""COMPUTED_VALUE"""),26.0)</f>
        <v>26</v>
      </c>
      <c r="E28" s="31">
        <f>IFERROR(__xludf.DUMMYFUNCTION("""COMPUTED_VALUE"""),0.6666666666666666)</f>
        <v>0.6666666667</v>
      </c>
      <c r="F28" s="31"/>
      <c r="G28" s="31"/>
      <c r="H28" s="31"/>
      <c r="I28" s="31"/>
      <c r="J28" s="31"/>
      <c r="K28" s="31"/>
      <c r="L28" s="31"/>
      <c r="M28" s="31"/>
      <c r="N28" s="31"/>
      <c r="O28" s="31"/>
      <c r="P28" s="31"/>
    </row>
    <row r="29">
      <c r="A29" s="53" t="str">
        <f>IFERROR(__xludf.DUMMYFUNCTION("""COMPUTED_VALUE"""),"Boston Fleet")</f>
        <v>Boston Fleet</v>
      </c>
      <c r="B29" s="31"/>
      <c r="C29" s="31"/>
      <c r="D29" s="31">
        <f>IFERROR(__xludf.DUMMYFUNCTION("""COMPUTED_VALUE"""),27.0)</f>
        <v>27</v>
      </c>
      <c r="E29" s="31">
        <f>IFERROR(__xludf.DUMMYFUNCTION("""COMPUTED_VALUE"""),-0.3333333333333333)</f>
        <v>-0.3333333333</v>
      </c>
      <c r="F29" s="31"/>
      <c r="G29" s="31"/>
      <c r="H29" s="31"/>
      <c r="I29" s="31"/>
      <c r="J29" s="31"/>
      <c r="K29" s="31"/>
      <c r="L29" s="31"/>
      <c r="M29" s="31"/>
      <c r="N29" s="31"/>
      <c r="O29" s="31"/>
      <c r="P29" s="31"/>
    </row>
    <row r="30">
      <c r="A30" s="53" t="str">
        <f>IFERROR(__xludf.DUMMYFUNCTION("""COMPUTED_VALUE"""),"Minnesota Frost")</f>
        <v>Minnesota Frost</v>
      </c>
      <c r="B30" s="31"/>
      <c r="C30" s="31"/>
      <c r="D30" s="31">
        <f>IFERROR(__xludf.DUMMYFUNCTION("""COMPUTED_VALUE"""),0.0)</f>
        <v>0</v>
      </c>
      <c r="E30" s="31">
        <f>IFERROR(__xludf.DUMMYFUNCTION("""COMPUTED_VALUE"""),0.0)</f>
        <v>0</v>
      </c>
      <c r="F30" s="31"/>
      <c r="G30" s="31"/>
      <c r="H30" s="31"/>
      <c r="I30" s="31"/>
      <c r="J30" s="31"/>
      <c r="K30" s="31"/>
      <c r="L30" s="31"/>
      <c r="M30" s="31"/>
      <c r="N30" s="31"/>
      <c r="O30" s="31"/>
      <c r="P30" s="31"/>
    </row>
    <row r="31">
      <c r="A31" s="53" t="str">
        <f>IFERROR(__xludf.DUMMYFUNCTION("""COMPUTED_VALUE"""),"Minnesota Frost")</f>
        <v>Minnesota Frost</v>
      </c>
      <c r="B31" s="31"/>
      <c r="C31" s="31"/>
      <c r="D31" s="31">
        <f>IFERROR(__xludf.DUMMYFUNCTION("""COMPUTED_VALUE"""),1.0)</f>
        <v>1</v>
      </c>
      <c r="E31" s="31">
        <f>IFERROR(__xludf.DUMMYFUNCTION("""COMPUTED_VALUE"""),-0.3333333333333333)</f>
        <v>-0.3333333333</v>
      </c>
      <c r="F31" s="31"/>
      <c r="G31" s="31"/>
      <c r="H31" s="31"/>
      <c r="I31" s="31"/>
      <c r="J31" s="31"/>
      <c r="K31" s="31"/>
      <c r="L31" s="31"/>
      <c r="M31" s="31"/>
      <c r="N31" s="31"/>
      <c r="O31" s="31"/>
      <c r="P31" s="31"/>
    </row>
    <row r="32">
      <c r="A32" s="53" t="str">
        <f>IFERROR(__xludf.DUMMYFUNCTION("""COMPUTED_VALUE"""),"Minnesota Frost")</f>
        <v>Minnesota Frost</v>
      </c>
      <c r="B32" s="31"/>
      <c r="C32" s="31"/>
      <c r="D32" s="31">
        <f>IFERROR(__xludf.DUMMYFUNCTION("""COMPUTED_VALUE"""),2.0)</f>
        <v>2</v>
      </c>
      <c r="E32" s="31">
        <f>IFERROR(__xludf.DUMMYFUNCTION("""COMPUTED_VALUE"""),0.6666666666666666)</f>
        <v>0.6666666667</v>
      </c>
      <c r="F32" s="31"/>
      <c r="G32" s="31"/>
      <c r="H32" s="31"/>
      <c r="I32" s="31"/>
      <c r="J32" s="31"/>
      <c r="K32" s="31"/>
      <c r="L32" s="31"/>
      <c r="M32" s="31"/>
      <c r="N32" s="31"/>
      <c r="O32" s="31"/>
      <c r="P32" s="31"/>
    </row>
    <row r="33">
      <c r="A33" s="53" t="str">
        <f>IFERROR(__xludf.DUMMYFUNCTION("""COMPUTED_VALUE"""),"Minnesota Frost")</f>
        <v>Minnesota Frost</v>
      </c>
      <c r="B33" s="31"/>
      <c r="C33" s="31"/>
      <c r="D33" s="31">
        <f>IFERROR(__xludf.DUMMYFUNCTION("""COMPUTED_VALUE"""),3.0)</f>
        <v>3</v>
      </c>
      <c r="E33" s="31">
        <f>IFERROR(__xludf.DUMMYFUNCTION("""COMPUTED_VALUE"""),1.6666666666666667)</f>
        <v>1.666666667</v>
      </c>
      <c r="F33" s="31"/>
      <c r="G33" s="31"/>
      <c r="H33" s="31"/>
      <c r="I33" s="31"/>
      <c r="J33" s="31"/>
      <c r="K33" s="31"/>
      <c r="L33" s="31"/>
      <c r="M33" s="31"/>
      <c r="N33" s="31"/>
      <c r="O33" s="31"/>
      <c r="P33" s="31"/>
    </row>
    <row r="34">
      <c r="A34" s="53" t="str">
        <f>IFERROR(__xludf.DUMMYFUNCTION("""COMPUTED_VALUE"""),"Minnesota Frost")</f>
        <v>Minnesota Frost</v>
      </c>
      <c r="B34" s="31"/>
      <c r="C34" s="31"/>
      <c r="D34" s="31">
        <f>IFERROR(__xludf.DUMMYFUNCTION("""COMPUTED_VALUE"""),4.0)</f>
        <v>4</v>
      </c>
      <c r="E34" s="31">
        <f>IFERROR(__xludf.DUMMYFUNCTION("""COMPUTED_VALUE"""),2.6666666666666665)</f>
        <v>2.666666667</v>
      </c>
      <c r="F34" s="31"/>
      <c r="G34" s="31"/>
      <c r="H34" s="31"/>
      <c r="I34" s="31"/>
      <c r="J34" s="31"/>
      <c r="K34" s="31"/>
      <c r="L34" s="31"/>
      <c r="M34" s="31"/>
      <c r="N34" s="31"/>
      <c r="O34" s="31"/>
      <c r="P34" s="31"/>
    </row>
    <row r="35">
      <c r="A35" s="53" t="str">
        <f>IFERROR(__xludf.DUMMYFUNCTION("""COMPUTED_VALUE"""),"Minnesota Frost")</f>
        <v>Minnesota Frost</v>
      </c>
      <c r="B35" s="31"/>
      <c r="C35" s="31"/>
      <c r="D35" s="31">
        <f>IFERROR(__xludf.DUMMYFUNCTION("""COMPUTED_VALUE"""),5.0)</f>
        <v>5</v>
      </c>
      <c r="E35" s="31">
        <f>IFERROR(__xludf.DUMMYFUNCTION("""COMPUTED_VALUE"""),3.0)</f>
        <v>3</v>
      </c>
      <c r="F35" s="31"/>
      <c r="G35" s="31"/>
      <c r="H35" s="31"/>
      <c r="I35" s="31"/>
      <c r="J35" s="31"/>
      <c r="K35" s="31"/>
      <c r="L35" s="31"/>
      <c r="M35" s="31"/>
      <c r="N35" s="31"/>
      <c r="O35" s="31"/>
      <c r="P35" s="31"/>
    </row>
    <row r="36">
      <c r="A36" s="53" t="str">
        <f>IFERROR(__xludf.DUMMYFUNCTION("""COMPUTED_VALUE"""),"Minnesota Frost")</f>
        <v>Minnesota Frost</v>
      </c>
      <c r="B36" s="31"/>
      <c r="C36" s="31"/>
      <c r="D36" s="31">
        <f>IFERROR(__xludf.DUMMYFUNCTION("""COMPUTED_VALUE"""),6.0)</f>
        <v>6</v>
      </c>
      <c r="E36" s="31">
        <f>IFERROR(__xludf.DUMMYFUNCTION("""COMPUTED_VALUE"""),2.0)</f>
        <v>2</v>
      </c>
      <c r="F36" s="31"/>
      <c r="G36" s="31"/>
      <c r="H36" s="31"/>
      <c r="I36" s="31"/>
      <c r="J36" s="31"/>
      <c r="K36" s="31"/>
      <c r="L36" s="31"/>
      <c r="M36" s="31"/>
      <c r="N36" s="31"/>
      <c r="O36" s="31"/>
      <c r="P36" s="31"/>
    </row>
    <row r="37">
      <c r="A37" s="53" t="str">
        <f>IFERROR(__xludf.DUMMYFUNCTION("""COMPUTED_VALUE"""),"Minnesota Frost")</f>
        <v>Minnesota Frost</v>
      </c>
      <c r="B37" s="31"/>
      <c r="C37" s="31"/>
      <c r="D37" s="31">
        <f>IFERROR(__xludf.DUMMYFUNCTION("""COMPUTED_VALUE"""),7.0)</f>
        <v>7</v>
      </c>
      <c r="E37" s="31">
        <f>IFERROR(__xludf.DUMMYFUNCTION("""COMPUTED_VALUE"""),2.3333333333333335)</f>
        <v>2.333333333</v>
      </c>
      <c r="F37" s="31"/>
      <c r="G37" s="31"/>
      <c r="H37" s="31"/>
      <c r="I37" s="31"/>
      <c r="J37" s="31"/>
      <c r="K37" s="31"/>
      <c r="L37" s="31"/>
      <c r="M37" s="31"/>
      <c r="N37" s="31"/>
      <c r="O37" s="31"/>
      <c r="P37" s="31"/>
    </row>
    <row r="38">
      <c r="A38" s="53" t="str">
        <f>IFERROR(__xludf.DUMMYFUNCTION("""COMPUTED_VALUE"""),"Minnesota Frost")</f>
        <v>Minnesota Frost</v>
      </c>
      <c r="B38" s="31"/>
      <c r="C38" s="31"/>
      <c r="D38" s="31">
        <f>IFERROR(__xludf.DUMMYFUNCTION("""COMPUTED_VALUE"""),8.0)</f>
        <v>8</v>
      </c>
      <c r="E38" s="31">
        <f>IFERROR(__xludf.DUMMYFUNCTION("""COMPUTED_VALUE"""),1.3333333333333333)</f>
        <v>1.333333333</v>
      </c>
      <c r="F38" s="31"/>
      <c r="G38" s="31"/>
      <c r="H38" s="31"/>
      <c r="I38" s="31"/>
      <c r="J38" s="31"/>
      <c r="K38" s="31"/>
      <c r="L38" s="31"/>
      <c r="M38" s="31"/>
      <c r="N38" s="31"/>
      <c r="O38" s="31"/>
      <c r="P38" s="31"/>
    </row>
    <row r="39">
      <c r="A39" s="53" t="str">
        <f>IFERROR(__xludf.DUMMYFUNCTION("""COMPUTED_VALUE"""),"Minnesota Frost")</f>
        <v>Minnesota Frost</v>
      </c>
      <c r="B39" s="31"/>
      <c r="C39" s="31"/>
      <c r="D39" s="31">
        <f>IFERROR(__xludf.DUMMYFUNCTION("""COMPUTED_VALUE"""),9.0)</f>
        <v>9</v>
      </c>
      <c r="E39" s="31">
        <f>IFERROR(__xludf.DUMMYFUNCTION("""COMPUTED_VALUE"""),1.6666666666666667)</f>
        <v>1.666666667</v>
      </c>
      <c r="F39" s="31"/>
      <c r="G39" s="31"/>
      <c r="H39" s="31"/>
      <c r="I39" s="31"/>
      <c r="J39" s="31"/>
      <c r="K39" s="31"/>
      <c r="L39" s="31"/>
      <c r="M39" s="31"/>
      <c r="N39" s="31"/>
      <c r="O39" s="31"/>
      <c r="P39" s="31"/>
    </row>
    <row r="40">
      <c r="A40" s="53" t="str">
        <f>IFERROR(__xludf.DUMMYFUNCTION("""COMPUTED_VALUE"""),"Minnesota Frost")</f>
        <v>Minnesota Frost</v>
      </c>
      <c r="B40" s="31"/>
      <c r="C40" s="31"/>
      <c r="D40" s="31">
        <f>IFERROR(__xludf.DUMMYFUNCTION("""COMPUTED_VALUE"""),10.0)</f>
        <v>10</v>
      </c>
      <c r="E40" s="31">
        <f>IFERROR(__xludf.DUMMYFUNCTION("""COMPUTED_VALUE"""),2.6666666666666665)</f>
        <v>2.666666667</v>
      </c>
      <c r="F40" s="31"/>
      <c r="G40" s="31"/>
      <c r="H40" s="31"/>
      <c r="I40" s="31"/>
      <c r="J40" s="31"/>
      <c r="K40" s="31"/>
      <c r="L40" s="31"/>
      <c r="M40" s="31"/>
      <c r="N40" s="31"/>
      <c r="O40" s="31"/>
      <c r="P40" s="31"/>
    </row>
    <row r="41">
      <c r="A41" s="53" t="str">
        <f>IFERROR(__xludf.DUMMYFUNCTION("""COMPUTED_VALUE"""),"Minnesota Frost")</f>
        <v>Minnesota Frost</v>
      </c>
      <c r="B41" s="31"/>
      <c r="C41" s="31"/>
      <c r="D41" s="31">
        <f>IFERROR(__xludf.DUMMYFUNCTION("""COMPUTED_VALUE"""),11.0)</f>
        <v>11</v>
      </c>
      <c r="E41" s="31">
        <f>IFERROR(__xludf.DUMMYFUNCTION("""COMPUTED_VALUE"""),2.3333333333333335)</f>
        <v>2.333333333</v>
      </c>
      <c r="F41" s="31"/>
      <c r="G41" s="31"/>
      <c r="H41" s="31"/>
      <c r="I41" s="31"/>
      <c r="J41" s="31"/>
      <c r="K41" s="31"/>
      <c r="L41" s="31"/>
      <c r="M41" s="31"/>
      <c r="N41" s="31"/>
      <c r="O41" s="31"/>
      <c r="P41" s="31"/>
    </row>
    <row r="42">
      <c r="A42" s="53" t="str">
        <f>IFERROR(__xludf.DUMMYFUNCTION("""COMPUTED_VALUE"""),"Minnesota Frost")</f>
        <v>Minnesota Frost</v>
      </c>
      <c r="B42" s="31"/>
      <c r="C42" s="31"/>
      <c r="D42" s="31">
        <f>IFERROR(__xludf.DUMMYFUNCTION("""COMPUTED_VALUE"""),12.0)</f>
        <v>12</v>
      </c>
      <c r="E42" s="31">
        <f>IFERROR(__xludf.DUMMYFUNCTION("""COMPUTED_VALUE"""),1.3333333333333333)</f>
        <v>1.333333333</v>
      </c>
      <c r="F42" s="31"/>
      <c r="G42" s="31"/>
      <c r="H42" s="31"/>
      <c r="I42" s="31"/>
      <c r="J42" s="31"/>
      <c r="K42" s="31"/>
      <c r="L42" s="31"/>
      <c r="M42" s="31"/>
      <c r="N42" s="31"/>
      <c r="O42" s="31"/>
      <c r="P42" s="31"/>
    </row>
    <row r="43">
      <c r="A43" s="53" t="str">
        <f>IFERROR(__xludf.DUMMYFUNCTION("""COMPUTED_VALUE"""),"Minnesota Frost")</f>
        <v>Minnesota Frost</v>
      </c>
      <c r="B43" s="31"/>
      <c r="C43" s="31"/>
      <c r="D43" s="31">
        <f>IFERROR(__xludf.DUMMYFUNCTION("""COMPUTED_VALUE"""),13.0)</f>
        <v>13</v>
      </c>
      <c r="E43" s="31">
        <f>IFERROR(__xludf.DUMMYFUNCTION("""COMPUTED_VALUE"""),0.3333333333333333)</f>
        <v>0.3333333333</v>
      </c>
      <c r="F43" s="31"/>
      <c r="G43" s="31"/>
      <c r="H43" s="31"/>
      <c r="I43" s="31"/>
      <c r="J43" s="31"/>
      <c r="K43" s="31"/>
      <c r="L43" s="31"/>
      <c r="M43" s="31"/>
      <c r="N43" s="31"/>
      <c r="O43" s="31"/>
      <c r="P43" s="31"/>
    </row>
    <row r="44">
      <c r="A44" s="53" t="str">
        <f>IFERROR(__xludf.DUMMYFUNCTION("""COMPUTED_VALUE"""),"Minnesota Frost")</f>
        <v>Minnesota Frost</v>
      </c>
      <c r="B44" s="31"/>
      <c r="C44" s="31"/>
      <c r="D44" s="31">
        <f>IFERROR(__xludf.DUMMYFUNCTION("""COMPUTED_VALUE"""),14.0)</f>
        <v>14</v>
      </c>
      <c r="E44" s="31">
        <f>IFERROR(__xludf.DUMMYFUNCTION("""COMPUTED_VALUE"""),1.3333333333333333)</f>
        <v>1.333333333</v>
      </c>
      <c r="F44" s="31"/>
      <c r="G44" s="31"/>
      <c r="H44" s="31"/>
      <c r="I44" s="31"/>
      <c r="J44" s="31"/>
      <c r="K44" s="31"/>
      <c r="L44" s="31"/>
      <c r="M44" s="31"/>
      <c r="N44" s="31"/>
      <c r="O44" s="31"/>
      <c r="P44" s="31"/>
    </row>
    <row r="45">
      <c r="A45" s="53" t="str">
        <f>IFERROR(__xludf.DUMMYFUNCTION("""COMPUTED_VALUE"""),"Minnesota Frost")</f>
        <v>Minnesota Frost</v>
      </c>
      <c r="B45" s="31"/>
      <c r="C45" s="31"/>
      <c r="D45" s="31">
        <f>IFERROR(__xludf.DUMMYFUNCTION("""COMPUTED_VALUE"""),15.0)</f>
        <v>15</v>
      </c>
      <c r="E45" s="31">
        <f>IFERROR(__xludf.DUMMYFUNCTION("""COMPUTED_VALUE"""),1.6666666666666667)</f>
        <v>1.666666667</v>
      </c>
      <c r="F45" s="31"/>
      <c r="G45" s="31"/>
      <c r="H45" s="31"/>
      <c r="I45" s="31"/>
      <c r="J45" s="31"/>
      <c r="K45" s="31"/>
      <c r="L45" s="31"/>
      <c r="M45" s="31"/>
      <c r="N45" s="31"/>
      <c r="O45" s="31"/>
      <c r="P45" s="31"/>
    </row>
    <row r="46">
      <c r="A46" s="53" t="str">
        <f>IFERROR(__xludf.DUMMYFUNCTION("""COMPUTED_VALUE"""),"Minnesota Frost")</f>
        <v>Minnesota Frost</v>
      </c>
      <c r="B46" s="31"/>
      <c r="C46" s="31"/>
      <c r="D46" s="31">
        <f>IFERROR(__xludf.DUMMYFUNCTION("""COMPUTED_VALUE"""),16.0)</f>
        <v>16</v>
      </c>
      <c r="E46" s="31">
        <f>IFERROR(__xludf.DUMMYFUNCTION("""COMPUTED_VALUE"""),1.3333333333333333)</f>
        <v>1.333333333</v>
      </c>
      <c r="F46" s="31"/>
      <c r="G46" s="31"/>
      <c r="H46" s="31"/>
      <c r="I46" s="31"/>
      <c r="J46" s="31"/>
      <c r="K46" s="31"/>
      <c r="L46" s="31"/>
      <c r="M46" s="31"/>
      <c r="N46" s="31"/>
      <c r="O46" s="31"/>
      <c r="P46" s="31"/>
    </row>
    <row r="47">
      <c r="A47" s="53" t="str">
        <f>IFERROR(__xludf.DUMMYFUNCTION("""COMPUTED_VALUE"""),"Minnesota Frost")</f>
        <v>Minnesota Frost</v>
      </c>
      <c r="B47" s="31"/>
      <c r="C47" s="31"/>
      <c r="D47" s="31">
        <f>IFERROR(__xludf.DUMMYFUNCTION("""COMPUTED_VALUE"""),17.0)</f>
        <v>17</v>
      </c>
      <c r="E47" s="31">
        <f>IFERROR(__xludf.DUMMYFUNCTION("""COMPUTED_VALUE"""),0.3333333333333333)</f>
        <v>0.3333333333</v>
      </c>
      <c r="F47" s="31"/>
      <c r="G47" s="31"/>
      <c r="H47" s="31"/>
      <c r="I47" s="31"/>
      <c r="J47" s="31"/>
      <c r="K47" s="31"/>
      <c r="L47" s="31"/>
      <c r="M47" s="31"/>
      <c r="N47" s="31"/>
      <c r="O47" s="31"/>
      <c r="P47" s="31"/>
    </row>
    <row r="48">
      <c r="A48" s="53" t="str">
        <f>IFERROR(__xludf.DUMMYFUNCTION("""COMPUTED_VALUE"""),"Minnesota Frost")</f>
        <v>Minnesota Frost</v>
      </c>
      <c r="B48" s="31"/>
      <c r="C48" s="31"/>
      <c r="D48" s="31">
        <f>IFERROR(__xludf.DUMMYFUNCTION("""COMPUTED_VALUE"""),18.0)</f>
        <v>18</v>
      </c>
      <c r="E48" s="31">
        <f>IFERROR(__xludf.DUMMYFUNCTION("""COMPUTED_VALUE"""),-0.6666666666666666)</f>
        <v>-0.6666666667</v>
      </c>
      <c r="F48" s="31"/>
      <c r="G48" s="31"/>
      <c r="H48" s="31"/>
      <c r="I48" s="31"/>
      <c r="J48" s="31"/>
      <c r="K48" s="31"/>
      <c r="L48" s="31"/>
      <c r="M48" s="31"/>
      <c r="N48" s="31"/>
      <c r="O48" s="31"/>
      <c r="P48" s="31"/>
    </row>
    <row r="49">
      <c r="A49" s="53" t="str">
        <f>IFERROR(__xludf.DUMMYFUNCTION("""COMPUTED_VALUE"""),"Minnesota Frost")</f>
        <v>Minnesota Frost</v>
      </c>
      <c r="B49" s="31"/>
      <c r="C49" s="31"/>
      <c r="D49" s="31">
        <f>IFERROR(__xludf.DUMMYFUNCTION("""COMPUTED_VALUE"""),19.0)</f>
        <v>19</v>
      </c>
      <c r="E49" s="31">
        <f>IFERROR(__xludf.DUMMYFUNCTION("""COMPUTED_VALUE"""),0.3333333333333333)</f>
        <v>0.3333333333</v>
      </c>
      <c r="F49" s="31"/>
      <c r="G49" s="31"/>
      <c r="H49" s="31"/>
      <c r="I49" s="31"/>
      <c r="J49" s="31"/>
      <c r="K49" s="31"/>
      <c r="L49" s="31"/>
      <c r="M49" s="31"/>
      <c r="N49" s="31"/>
      <c r="O49" s="31"/>
      <c r="P49" s="31"/>
    </row>
    <row r="50">
      <c r="A50" s="53" t="str">
        <f>IFERROR(__xludf.DUMMYFUNCTION("""COMPUTED_VALUE"""),"Minnesota Frost")</f>
        <v>Minnesota Frost</v>
      </c>
      <c r="B50" s="31"/>
      <c r="C50" s="31"/>
      <c r="D50" s="31">
        <f>IFERROR(__xludf.DUMMYFUNCTION("""COMPUTED_VALUE"""),20.0)</f>
        <v>20</v>
      </c>
      <c r="E50" s="31">
        <f>IFERROR(__xludf.DUMMYFUNCTION("""COMPUTED_VALUE"""),-0.6666666666666666)</f>
        <v>-0.6666666667</v>
      </c>
      <c r="F50" s="31"/>
      <c r="G50" s="31"/>
      <c r="H50" s="31"/>
      <c r="I50" s="31"/>
      <c r="J50" s="31"/>
      <c r="K50" s="31"/>
      <c r="L50" s="31"/>
      <c r="M50" s="31"/>
      <c r="N50" s="31"/>
      <c r="O50" s="31"/>
      <c r="P50" s="31"/>
    </row>
    <row r="51">
      <c r="A51" s="53" t="str">
        <f>IFERROR(__xludf.DUMMYFUNCTION("""COMPUTED_VALUE"""),"Minnesota Frost")</f>
        <v>Minnesota Frost</v>
      </c>
      <c r="B51" s="31"/>
      <c r="C51" s="31"/>
      <c r="D51" s="31">
        <f>IFERROR(__xludf.DUMMYFUNCTION("""COMPUTED_VALUE"""),21.0)</f>
        <v>21</v>
      </c>
      <c r="E51" s="31">
        <f>IFERROR(__xludf.DUMMYFUNCTION("""COMPUTED_VALUE"""),-1.0)</f>
        <v>-1</v>
      </c>
      <c r="F51" s="31"/>
      <c r="G51" s="31"/>
      <c r="H51" s="31"/>
      <c r="I51" s="31"/>
      <c r="J51" s="31"/>
      <c r="K51" s="31"/>
      <c r="L51" s="31"/>
      <c r="M51" s="31"/>
      <c r="N51" s="31"/>
      <c r="O51" s="31"/>
      <c r="P51" s="31"/>
    </row>
    <row r="52">
      <c r="A52" s="53" t="str">
        <f>IFERROR(__xludf.DUMMYFUNCTION("""COMPUTED_VALUE"""),"Minnesota Frost")</f>
        <v>Minnesota Frost</v>
      </c>
      <c r="B52" s="31"/>
      <c r="C52" s="31"/>
      <c r="D52" s="31">
        <f>IFERROR(__xludf.DUMMYFUNCTION("""COMPUTED_VALUE"""),22.0)</f>
        <v>22</v>
      </c>
      <c r="E52" s="31">
        <f>IFERROR(__xludf.DUMMYFUNCTION("""COMPUTED_VALUE"""),0.0)</f>
        <v>0</v>
      </c>
      <c r="F52" s="31"/>
      <c r="G52" s="31"/>
      <c r="H52" s="31"/>
      <c r="I52" s="31"/>
      <c r="J52" s="31"/>
      <c r="K52" s="31"/>
      <c r="L52" s="31"/>
      <c r="M52" s="31"/>
      <c r="N52" s="31"/>
      <c r="O52" s="31"/>
      <c r="P52" s="31"/>
    </row>
    <row r="53">
      <c r="A53" s="53" t="str">
        <f>IFERROR(__xludf.DUMMYFUNCTION("""COMPUTED_VALUE"""),"Minnesota Frost")</f>
        <v>Minnesota Frost</v>
      </c>
      <c r="B53" s="31"/>
      <c r="C53" s="31"/>
      <c r="D53" s="31">
        <f>IFERROR(__xludf.DUMMYFUNCTION("""COMPUTED_VALUE"""),23.0)</f>
        <v>23</v>
      </c>
      <c r="E53" s="31">
        <f>IFERROR(__xludf.DUMMYFUNCTION("""COMPUTED_VALUE"""),0.3333333333333333)</f>
        <v>0.3333333333</v>
      </c>
      <c r="F53" s="31"/>
      <c r="G53" s="31"/>
      <c r="H53" s="31"/>
      <c r="I53" s="31"/>
      <c r="J53" s="31"/>
      <c r="K53" s="31"/>
      <c r="L53" s="31"/>
      <c r="M53" s="31"/>
      <c r="N53" s="31"/>
      <c r="O53" s="31"/>
      <c r="P53" s="31"/>
    </row>
    <row r="54">
      <c r="A54" s="53" t="str">
        <f>IFERROR(__xludf.DUMMYFUNCTION("""COMPUTED_VALUE"""),"Minnesota Frost")</f>
        <v>Minnesota Frost</v>
      </c>
      <c r="B54" s="31"/>
      <c r="C54" s="31"/>
      <c r="D54" s="31">
        <f>IFERROR(__xludf.DUMMYFUNCTION("""COMPUTED_VALUE"""),24.0)</f>
        <v>24</v>
      </c>
      <c r="E54" s="31">
        <f>IFERROR(__xludf.DUMMYFUNCTION("""COMPUTED_VALUE"""),-0.6666666666666666)</f>
        <v>-0.6666666667</v>
      </c>
      <c r="F54" s="31"/>
      <c r="G54" s="31"/>
      <c r="H54" s="31"/>
      <c r="I54" s="31"/>
      <c r="J54" s="31"/>
      <c r="K54" s="31"/>
      <c r="L54" s="31"/>
      <c r="M54" s="31"/>
      <c r="N54" s="31"/>
      <c r="O54" s="31"/>
      <c r="P54" s="31"/>
    </row>
    <row r="55">
      <c r="A55" s="53" t="str">
        <f>IFERROR(__xludf.DUMMYFUNCTION("""COMPUTED_VALUE"""),"Minnesota Frost")</f>
        <v>Minnesota Frost</v>
      </c>
      <c r="B55" s="31"/>
      <c r="C55" s="31"/>
      <c r="D55" s="31">
        <f>IFERROR(__xludf.DUMMYFUNCTION("""COMPUTED_VALUE"""),25.0)</f>
        <v>25</v>
      </c>
      <c r="E55" s="31">
        <f>IFERROR(__xludf.DUMMYFUNCTION("""COMPUTED_VALUE"""),-1.6666666666666667)</f>
        <v>-1.666666667</v>
      </c>
      <c r="F55" s="31"/>
      <c r="G55" s="31"/>
      <c r="H55" s="31"/>
      <c r="I55" s="31"/>
      <c r="J55" s="31"/>
      <c r="K55" s="31"/>
      <c r="L55" s="31"/>
      <c r="M55" s="31"/>
      <c r="N55" s="31"/>
      <c r="O55" s="31"/>
      <c r="P55" s="31"/>
    </row>
    <row r="56">
      <c r="A56" s="53" t="str">
        <f>IFERROR(__xludf.DUMMYFUNCTION("""COMPUTED_VALUE"""),"Minnesota Frost")</f>
        <v>Minnesota Frost</v>
      </c>
      <c r="B56" s="31"/>
      <c r="C56" s="31"/>
      <c r="D56" s="31">
        <f>IFERROR(__xludf.DUMMYFUNCTION("""COMPUTED_VALUE"""),26.0)</f>
        <v>26</v>
      </c>
      <c r="E56" s="31">
        <f>IFERROR(__xludf.DUMMYFUNCTION("""COMPUTED_VALUE"""),-2.6666666666666665)</f>
        <v>-2.666666667</v>
      </c>
      <c r="F56" s="31"/>
      <c r="G56" s="31"/>
      <c r="H56" s="31"/>
      <c r="I56" s="31"/>
      <c r="J56" s="31"/>
      <c r="K56" s="31"/>
      <c r="L56" s="31"/>
      <c r="M56" s="31"/>
      <c r="N56" s="31"/>
      <c r="O56" s="31"/>
      <c r="P56" s="31"/>
    </row>
    <row r="57">
      <c r="A57" s="53" t="str">
        <f>IFERROR(__xludf.DUMMYFUNCTION("""COMPUTED_VALUE"""),"Minnesota Frost")</f>
        <v>Minnesota Frost</v>
      </c>
      <c r="B57" s="31"/>
      <c r="C57" s="31"/>
      <c r="D57" s="31">
        <f>IFERROR(__xludf.DUMMYFUNCTION("""COMPUTED_VALUE"""),27.0)</f>
        <v>27</v>
      </c>
      <c r="E57" s="31">
        <f>IFERROR(__xludf.DUMMYFUNCTION("""COMPUTED_VALUE"""),-1.6666666666666667)</f>
        <v>-1.666666667</v>
      </c>
      <c r="F57" s="31"/>
      <c r="G57" s="31"/>
      <c r="H57" s="31"/>
      <c r="I57" s="31"/>
      <c r="J57" s="31"/>
      <c r="K57" s="31"/>
      <c r="L57" s="31"/>
      <c r="M57" s="31"/>
      <c r="N57" s="31"/>
      <c r="O57" s="31"/>
      <c r="P57" s="31"/>
    </row>
    <row r="58">
      <c r="A58" s="53" t="str">
        <f>IFERROR(__xludf.DUMMYFUNCTION("""COMPUTED_VALUE"""),"Montreal Victoire")</f>
        <v>Montreal Victoire</v>
      </c>
      <c r="B58" s="31"/>
      <c r="C58" s="31"/>
      <c r="D58" s="31">
        <f>IFERROR(__xludf.DUMMYFUNCTION("""COMPUTED_VALUE"""),0.0)</f>
        <v>0</v>
      </c>
      <c r="E58" s="31">
        <f>IFERROR(__xludf.DUMMYFUNCTION("""COMPUTED_VALUE"""),0.0)</f>
        <v>0</v>
      </c>
      <c r="F58" s="31"/>
      <c r="G58" s="31"/>
      <c r="H58" s="31"/>
      <c r="I58" s="31"/>
      <c r="J58" s="31"/>
      <c r="K58" s="31"/>
      <c r="L58" s="31"/>
      <c r="M58" s="31"/>
      <c r="N58" s="31"/>
      <c r="O58" s="31"/>
      <c r="P58" s="31"/>
    </row>
    <row r="59">
      <c r="A59" s="53" t="str">
        <f>IFERROR(__xludf.DUMMYFUNCTION("""COMPUTED_VALUE"""),"Montreal Victoire")</f>
        <v>Montreal Victoire</v>
      </c>
      <c r="B59" s="31"/>
      <c r="C59" s="31"/>
      <c r="D59" s="31">
        <f>IFERROR(__xludf.DUMMYFUNCTION("""COMPUTED_VALUE"""),1.0)</f>
        <v>1</v>
      </c>
      <c r="E59" s="31">
        <f>IFERROR(__xludf.DUMMYFUNCTION("""COMPUTED_VALUE"""),0.3333333333333333)</f>
        <v>0.3333333333</v>
      </c>
      <c r="F59" s="31"/>
      <c r="G59" s="31"/>
      <c r="H59" s="31"/>
      <c r="I59" s="31"/>
      <c r="J59" s="31"/>
      <c r="K59" s="31"/>
      <c r="L59" s="31"/>
      <c r="M59" s="31"/>
      <c r="N59" s="31"/>
      <c r="O59" s="31"/>
      <c r="P59" s="31"/>
    </row>
    <row r="60">
      <c r="A60" s="53" t="str">
        <f>IFERROR(__xludf.DUMMYFUNCTION("""COMPUTED_VALUE"""),"Montreal Victoire")</f>
        <v>Montreal Victoire</v>
      </c>
      <c r="B60" s="31"/>
      <c r="C60" s="31"/>
      <c r="D60" s="31">
        <f>IFERROR(__xludf.DUMMYFUNCTION("""COMPUTED_VALUE"""),2.0)</f>
        <v>2</v>
      </c>
      <c r="E60" s="31">
        <f>IFERROR(__xludf.DUMMYFUNCTION("""COMPUTED_VALUE"""),-0.6666666666666666)</f>
        <v>-0.6666666667</v>
      </c>
      <c r="F60" s="31"/>
      <c r="G60" s="31"/>
      <c r="H60" s="31"/>
      <c r="I60" s="31"/>
      <c r="J60" s="31"/>
      <c r="K60" s="31"/>
      <c r="L60" s="31"/>
      <c r="M60" s="31"/>
      <c r="N60" s="31"/>
      <c r="O60" s="31"/>
      <c r="P60" s="31"/>
    </row>
    <row r="61">
      <c r="A61" s="53" t="str">
        <f>IFERROR(__xludf.DUMMYFUNCTION("""COMPUTED_VALUE"""),"Montreal Victoire")</f>
        <v>Montreal Victoire</v>
      </c>
      <c r="B61" s="31"/>
      <c r="C61" s="31"/>
      <c r="D61" s="31">
        <f>IFERROR(__xludf.DUMMYFUNCTION("""COMPUTED_VALUE"""),3.0)</f>
        <v>3</v>
      </c>
      <c r="E61" s="31">
        <f>IFERROR(__xludf.DUMMYFUNCTION("""COMPUTED_VALUE"""),0.3333333333333333)</f>
        <v>0.3333333333</v>
      </c>
      <c r="F61" s="31"/>
      <c r="G61" s="31"/>
      <c r="H61" s="31"/>
      <c r="I61" s="31"/>
      <c r="J61" s="31"/>
      <c r="K61" s="31"/>
      <c r="L61" s="31"/>
      <c r="M61" s="31"/>
      <c r="N61" s="31"/>
      <c r="O61" s="31"/>
      <c r="P61" s="31"/>
    </row>
    <row r="62">
      <c r="A62" s="53" t="str">
        <f>IFERROR(__xludf.DUMMYFUNCTION("""COMPUTED_VALUE"""),"Montreal Victoire")</f>
        <v>Montreal Victoire</v>
      </c>
      <c r="B62" s="31"/>
      <c r="C62" s="31"/>
      <c r="D62" s="31">
        <f>IFERROR(__xludf.DUMMYFUNCTION("""COMPUTED_VALUE"""),4.0)</f>
        <v>4</v>
      </c>
      <c r="E62" s="31">
        <f>IFERROR(__xludf.DUMMYFUNCTION("""COMPUTED_VALUE"""),0.6666666666666666)</f>
        <v>0.6666666667</v>
      </c>
      <c r="F62" s="31"/>
      <c r="G62" s="31"/>
      <c r="H62" s="31"/>
      <c r="I62" s="31"/>
      <c r="J62" s="31"/>
      <c r="K62" s="31"/>
      <c r="L62" s="31"/>
      <c r="M62" s="31"/>
      <c r="N62" s="31"/>
      <c r="O62" s="31"/>
      <c r="P62" s="31"/>
    </row>
    <row r="63">
      <c r="A63" s="53" t="str">
        <f>IFERROR(__xludf.DUMMYFUNCTION("""COMPUTED_VALUE"""),"Montreal Victoire")</f>
        <v>Montreal Victoire</v>
      </c>
      <c r="B63" s="31"/>
      <c r="C63" s="31"/>
      <c r="D63" s="31">
        <f>IFERROR(__xludf.DUMMYFUNCTION("""COMPUTED_VALUE"""),5.0)</f>
        <v>5</v>
      </c>
      <c r="E63" s="31">
        <f>IFERROR(__xludf.DUMMYFUNCTION("""COMPUTED_VALUE"""),1.6666666666666667)</f>
        <v>1.666666667</v>
      </c>
      <c r="F63" s="31"/>
      <c r="G63" s="31"/>
      <c r="H63" s="31"/>
      <c r="I63" s="31"/>
      <c r="J63" s="31"/>
      <c r="K63" s="31"/>
      <c r="L63" s="31"/>
      <c r="M63" s="31"/>
      <c r="N63" s="31"/>
      <c r="O63" s="31"/>
      <c r="P63" s="31"/>
    </row>
    <row r="64">
      <c r="A64" s="53" t="str">
        <f>IFERROR(__xludf.DUMMYFUNCTION("""COMPUTED_VALUE"""),"Montreal Victoire")</f>
        <v>Montreal Victoire</v>
      </c>
      <c r="B64" s="31"/>
      <c r="C64" s="31"/>
      <c r="D64" s="31">
        <f>IFERROR(__xludf.DUMMYFUNCTION("""COMPUTED_VALUE"""),6.0)</f>
        <v>6</v>
      </c>
      <c r="E64" s="31">
        <f>IFERROR(__xludf.DUMMYFUNCTION("""COMPUTED_VALUE"""),2.6666666666666665)</f>
        <v>2.666666667</v>
      </c>
      <c r="F64" s="31"/>
      <c r="G64" s="31"/>
      <c r="H64" s="31"/>
      <c r="I64" s="31"/>
      <c r="J64" s="31"/>
      <c r="K64" s="31"/>
      <c r="L64" s="31"/>
      <c r="M64" s="31"/>
      <c r="N64" s="31"/>
      <c r="O64" s="31"/>
      <c r="P64" s="31"/>
    </row>
    <row r="65">
      <c r="A65" s="53" t="str">
        <f>IFERROR(__xludf.DUMMYFUNCTION("""COMPUTED_VALUE"""),"Montreal Victoire")</f>
        <v>Montreal Victoire</v>
      </c>
      <c r="B65" s="31"/>
      <c r="C65" s="31"/>
      <c r="D65" s="31">
        <f>IFERROR(__xludf.DUMMYFUNCTION("""COMPUTED_VALUE"""),7.0)</f>
        <v>7</v>
      </c>
      <c r="E65" s="31">
        <f>IFERROR(__xludf.DUMMYFUNCTION("""COMPUTED_VALUE"""),2.3333333333333335)</f>
        <v>2.333333333</v>
      </c>
      <c r="F65" s="31"/>
      <c r="G65" s="31"/>
      <c r="H65" s="31"/>
      <c r="I65" s="31"/>
      <c r="J65" s="31"/>
      <c r="K65" s="31"/>
      <c r="L65" s="31"/>
      <c r="M65" s="31"/>
      <c r="N65" s="31"/>
      <c r="O65" s="31"/>
      <c r="P65" s="31"/>
    </row>
    <row r="66">
      <c r="A66" s="53" t="str">
        <f>IFERROR(__xludf.DUMMYFUNCTION("""COMPUTED_VALUE"""),"Montreal Victoire")</f>
        <v>Montreal Victoire</v>
      </c>
      <c r="B66" s="31"/>
      <c r="C66" s="31"/>
      <c r="D66" s="31">
        <f>IFERROR(__xludf.DUMMYFUNCTION("""COMPUTED_VALUE"""),8.0)</f>
        <v>8</v>
      </c>
      <c r="E66" s="31">
        <f>IFERROR(__xludf.DUMMYFUNCTION("""COMPUTED_VALUE"""),3.3333333333333335)</f>
        <v>3.333333333</v>
      </c>
      <c r="F66" s="31"/>
      <c r="G66" s="31"/>
      <c r="H66" s="31"/>
      <c r="I66" s="31"/>
      <c r="J66" s="31"/>
      <c r="K66" s="31"/>
      <c r="L66" s="31"/>
      <c r="M66" s="31"/>
      <c r="N66" s="31"/>
      <c r="O66" s="31"/>
      <c r="P66" s="31"/>
    </row>
    <row r="67">
      <c r="A67" s="53" t="str">
        <f>IFERROR(__xludf.DUMMYFUNCTION("""COMPUTED_VALUE"""),"Montreal Victoire")</f>
        <v>Montreal Victoire</v>
      </c>
      <c r="B67" s="31"/>
      <c r="C67" s="31"/>
      <c r="D67" s="31">
        <f>IFERROR(__xludf.DUMMYFUNCTION("""COMPUTED_VALUE"""),9.0)</f>
        <v>9</v>
      </c>
      <c r="E67" s="31">
        <f>IFERROR(__xludf.DUMMYFUNCTION("""COMPUTED_VALUE"""),2.3333333333333335)</f>
        <v>2.333333333</v>
      </c>
      <c r="F67" s="31"/>
      <c r="G67" s="31"/>
      <c r="H67" s="31"/>
      <c r="I67" s="31"/>
      <c r="J67" s="31"/>
      <c r="K67" s="31"/>
      <c r="L67" s="31"/>
      <c r="M67" s="31"/>
      <c r="N67" s="31"/>
      <c r="O67" s="31"/>
      <c r="P67" s="31"/>
    </row>
    <row r="68">
      <c r="A68" s="53" t="str">
        <f>IFERROR(__xludf.DUMMYFUNCTION("""COMPUTED_VALUE"""),"Montreal Victoire")</f>
        <v>Montreal Victoire</v>
      </c>
      <c r="B68" s="31"/>
      <c r="C68" s="31"/>
      <c r="D68" s="31">
        <f>IFERROR(__xludf.DUMMYFUNCTION("""COMPUTED_VALUE"""),10.0)</f>
        <v>10</v>
      </c>
      <c r="E68" s="31">
        <f>IFERROR(__xludf.DUMMYFUNCTION("""COMPUTED_VALUE"""),3.3333333333333335)</f>
        <v>3.333333333</v>
      </c>
      <c r="F68" s="31"/>
      <c r="G68" s="31"/>
      <c r="H68" s="31"/>
      <c r="I68" s="31"/>
      <c r="J68" s="31"/>
      <c r="K68" s="31"/>
      <c r="L68" s="31"/>
      <c r="M68" s="31"/>
      <c r="N68" s="31"/>
      <c r="O68" s="31"/>
      <c r="P68" s="31"/>
    </row>
    <row r="69">
      <c r="A69" s="53" t="str">
        <f>IFERROR(__xludf.DUMMYFUNCTION("""COMPUTED_VALUE"""),"Montreal Victoire")</f>
        <v>Montreal Victoire</v>
      </c>
      <c r="B69" s="31"/>
      <c r="C69" s="31"/>
      <c r="D69" s="31">
        <f>IFERROR(__xludf.DUMMYFUNCTION("""COMPUTED_VALUE"""),11.0)</f>
        <v>11</v>
      </c>
      <c r="E69" s="31">
        <f>IFERROR(__xludf.DUMMYFUNCTION("""COMPUTED_VALUE"""),4.333333333333333)</f>
        <v>4.333333333</v>
      </c>
      <c r="F69" s="31"/>
      <c r="G69" s="31"/>
      <c r="H69" s="31"/>
      <c r="I69" s="31"/>
      <c r="J69" s="31"/>
      <c r="K69" s="31"/>
      <c r="L69" s="31"/>
      <c r="M69" s="31"/>
      <c r="N69" s="31"/>
      <c r="O69" s="31"/>
      <c r="P69" s="31"/>
    </row>
    <row r="70">
      <c r="A70" s="53" t="str">
        <f>IFERROR(__xludf.DUMMYFUNCTION("""COMPUTED_VALUE"""),"Montreal Victoire")</f>
        <v>Montreal Victoire</v>
      </c>
      <c r="B70" s="31"/>
      <c r="C70" s="31"/>
      <c r="D70" s="31">
        <f>IFERROR(__xludf.DUMMYFUNCTION("""COMPUTED_VALUE"""),12.0)</f>
        <v>12</v>
      </c>
      <c r="E70" s="31">
        <f>IFERROR(__xludf.DUMMYFUNCTION("""COMPUTED_VALUE"""),5.333333333333333)</f>
        <v>5.333333333</v>
      </c>
      <c r="F70" s="31"/>
      <c r="G70" s="31"/>
      <c r="H70" s="31"/>
      <c r="I70" s="31"/>
      <c r="J70" s="31"/>
      <c r="K70" s="31"/>
      <c r="L70" s="31"/>
      <c r="M70" s="31"/>
      <c r="N70" s="31"/>
      <c r="O70" s="31"/>
      <c r="P70" s="31"/>
    </row>
    <row r="71">
      <c r="A71" s="53" t="str">
        <f>IFERROR(__xludf.DUMMYFUNCTION("""COMPUTED_VALUE"""),"Montreal Victoire")</f>
        <v>Montreal Victoire</v>
      </c>
      <c r="B71" s="31"/>
      <c r="C71" s="31"/>
      <c r="D71" s="31">
        <f>IFERROR(__xludf.DUMMYFUNCTION("""COMPUTED_VALUE"""),13.0)</f>
        <v>13</v>
      </c>
      <c r="E71" s="31">
        <f>IFERROR(__xludf.DUMMYFUNCTION("""COMPUTED_VALUE"""),5.666666666666667)</f>
        <v>5.666666667</v>
      </c>
      <c r="F71" s="31"/>
      <c r="G71" s="31"/>
      <c r="H71" s="31"/>
      <c r="I71" s="31"/>
      <c r="J71" s="31"/>
      <c r="K71" s="31"/>
      <c r="L71" s="31"/>
      <c r="M71" s="31"/>
      <c r="N71" s="31"/>
      <c r="O71" s="31"/>
      <c r="P71" s="31"/>
    </row>
    <row r="72">
      <c r="A72" s="53" t="str">
        <f>IFERROR(__xludf.DUMMYFUNCTION("""COMPUTED_VALUE"""),"Montreal Victoire")</f>
        <v>Montreal Victoire</v>
      </c>
      <c r="B72" s="31"/>
      <c r="C72" s="31"/>
      <c r="D72" s="31">
        <f>IFERROR(__xludf.DUMMYFUNCTION("""COMPUTED_VALUE"""),14.0)</f>
        <v>14</v>
      </c>
      <c r="E72" s="31">
        <f>IFERROR(__xludf.DUMMYFUNCTION("""COMPUTED_VALUE"""),6.666666666666667)</f>
        <v>6.666666667</v>
      </c>
      <c r="F72" s="31"/>
      <c r="G72" s="31"/>
      <c r="H72" s="31"/>
      <c r="I72" s="31"/>
      <c r="J72" s="31"/>
      <c r="K72" s="31"/>
      <c r="L72" s="31"/>
      <c r="M72" s="31"/>
      <c r="N72" s="31"/>
      <c r="O72" s="31"/>
      <c r="P72" s="31"/>
    </row>
    <row r="73">
      <c r="A73" s="53" t="str">
        <f>IFERROR(__xludf.DUMMYFUNCTION("""COMPUTED_VALUE"""),"Montreal Victoire")</f>
        <v>Montreal Victoire</v>
      </c>
      <c r="B73" s="31"/>
      <c r="C73" s="31"/>
      <c r="D73" s="31">
        <f>IFERROR(__xludf.DUMMYFUNCTION("""COMPUTED_VALUE"""),15.0)</f>
        <v>15</v>
      </c>
      <c r="E73" s="31">
        <f>IFERROR(__xludf.DUMMYFUNCTION("""COMPUTED_VALUE"""),7.666666666666667)</f>
        <v>7.666666667</v>
      </c>
      <c r="F73" s="31"/>
      <c r="G73" s="31"/>
      <c r="H73" s="31"/>
      <c r="I73" s="31"/>
      <c r="J73" s="31"/>
      <c r="K73" s="31"/>
      <c r="L73" s="31"/>
      <c r="M73" s="31"/>
      <c r="N73" s="31"/>
      <c r="O73" s="31"/>
      <c r="P73" s="31"/>
    </row>
    <row r="74">
      <c r="A74" s="53" t="str">
        <f>IFERROR(__xludf.DUMMYFUNCTION("""COMPUTED_VALUE"""),"Montreal Victoire")</f>
        <v>Montreal Victoire</v>
      </c>
      <c r="B74" s="31"/>
      <c r="C74" s="31"/>
      <c r="D74" s="31">
        <f>IFERROR(__xludf.DUMMYFUNCTION("""COMPUTED_VALUE"""),16.0)</f>
        <v>16</v>
      </c>
      <c r="E74" s="31">
        <f>IFERROR(__xludf.DUMMYFUNCTION("""COMPUTED_VALUE"""),6.666666666666667)</f>
        <v>6.666666667</v>
      </c>
      <c r="F74" s="31"/>
      <c r="G74" s="31"/>
      <c r="H74" s="31"/>
      <c r="I74" s="31"/>
      <c r="J74" s="31"/>
      <c r="K74" s="31"/>
      <c r="L74" s="31"/>
      <c r="M74" s="31"/>
      <c r="N74" s="31"/>
      <c r="O74" s="31"/>
      <c r="P74" s="31"/>
    </row>
    <row r="75">
      <c r="A75" s="53" t="str">
        <f>IFERROR(__xludf.DUMMYFUNCTION("""COMPUTED_VALUE"""),"Montreal Victoire")</f>
        <v>Montreal Victoire</v>
      </c>
      <c r="B75" s="31"/>
      <c r="C75" s="31"/>
      <c r="D75" s="31">
        <f>IFERROR(__xludf.DUMMYFUNCTION("""COMPUTED_VALUE"""),17.0)</f>
        <v>17</v>
      </c>
      <c r="E75" s="31">
        <f>IFERROR(__xludf.DUMMYFUNCTION("""COMPUTED_VALUE"""),5.666666666666667)</f>
        <v>5.666666667</v>
      </c>
      <c r="F75" s="31"/>
      <c r="G75" s="31"/>
      <c r="H75" s="31"/>
      <c r="I75" s="31"/>
      <c r="J75" s="31"/>
      <c r="K75" s="31"/>
      <c r="L75" s="31"/>
      <c r="M75" s="31"/>
      <c r="N75" s="31"/>
      <c r="O75" s="31"/>
      <c r="P75" s="31"/>
    </row>
    <row r="76">
      <c r="A76" s="53" t="str">
        <f>IFERROR(__xludf.DUMMYFUNCTION("""COMPUTED_VALUE"""),"Montreal Victoire")</f>
        <v>Montreal Victoire</v>
      </c>
      <c r="B76" s="31"/>
      <c r="C76" s="31"/>
      <c r="D76" s="31">
        <f>IFERROR(__xludf.DUMMYFUNCTION("""COMPUTED_VALUE"""),18.0)</f>
        <v>18</v>
      </c>
      <c r="E76" s="31">
        <f>IFERROR(__xludf.DUMMYFUNCTION("""COMPUTED_VALUE"""),6.666666666666667)</f>
        <v>6.666666667</v>
      </c>
      <c r="F76" s="31"/>
      <c r="G76" s="31"/>
      <c r="H76" s="31"/>
      <c r="I76" s="31"/>
      <c r="J76" s="31"/>
      <c r="K76" s="31"/>
      <c r="L76" s="31"/>
      <c r="M76" s="31"/>
      <c r="N76" s="31"/>
      <c r="O76" s="31"/>
      <c r="P76" s="31"/>
    </row>
    <row r="77">
      <c r="A77" s="53" t="str">
        <f>IFERROR(__xludf.DUMMYFUNCTION("""COMPUTED_VALUE"""),"Montreal Victoire")</f>
        <v>Montreal Victoire</v>
      </c>
      <c r="B77" s="31"/>
      <c r="C77" s="31"/>
      <c r="D77" s="31">
        <f>IFERROR(__xludf.DUMMYFUNCTION("""COMPUTED_VALUE"""),19.0)</f>
        <v>19</v>
      </c>
      <c r="E77" s="31">
        <f>IFERROR(__xludf.DUMMYFUNCTION("""COMPUTED_VALUE"""),7.0)</f>
        <v>7</v>
      </c>
      <c r="F77" s="31"/>
      <c r="G77" s="31"/>
      <c r="H77" s="31"/>
      <c r="I77" s="31"/>
      <c r="J77" s="31"/>
      <c r="K77" s="31"/>
      <c r="L77" s="31"/>
      <c r="M77" s="31"/>
      <c r="N77" s="31"/>
      <c r="O77" s="31"/>
      <c r="P77" s="31"/>
    </row>
    <row r="78">
      <c r="A78" s="53" t="str">
        <f>IFERROR(__xludf.DUMMYFUNCTION("""COMPUTED_VALUE"""),"Montreal Victoire")</f>
        <v>Montreal Victoire</v>
      </c>
      <c r="B78" s="31"/>
      <c r="C78" s="31"/>
      <c r="D78" s="31">
        <f>IFERROR(__xludf.DUMMYFUNCTION("""COMPUTED_VALUE"""),20.0)</f>
        <v>20</v>
      </c>
      <c r="E78" s="31">
        <f>IFERROR(__xludf.DUMMYFUNCTION("""COMPUTED_VALUE"""),7.333333333333333)</f>
        <v>7.333333333</v>
      </c>
      <c r="F78" s="31"/>
      <c r="G78" s="31"/>
      <c r="H78" s="31"/>
      <c r="I78" s="31"/>
      <c r="J78" s="31"/>
      <c r="K78" s="31"/>
      <c r="L78" s="31"/>
      <c r="M78" s="31"/>
      <c r="N78" s="31"/>
      <c r="O78" s="31"/>
      <c r="P78" s="31"/>
    </row>
    <row r="79">
      <c r="A79" s="53" t="str">
        <f>IFERROR(__xludf.DUMMYFUNCTION("""COMPUTED_VALUE"""),"Montreal Victoire")</f>
        <v>Montreal Victoire</v>
      </c>
      <c r="B79" s="31"/>
      <c r="C79" s="31"/>
      <c r="D79" s="31">
        <f>IFERROR(__xludf.DUMMYFUNCTION("""COMPUTED_VALUE"""),21.0)</f>
        <v>21</v>
      </c>
      <c r="E79" s="31">
        <f>IFERROR(__xludf.DUMMYFUNCTION("""COMPUTED_VALUE"""),6.333333333333333)</f>
        <v>6.333333333</v>
      </c>
      <c r="F79" s="31"/>
      <c r="G79" s="31"/>
      <c r="H79" s="31"/>
      <c r="I79" s="31"/>
      <c r="J79" s="31"/>
      <c r="K79" s="31"/>
      <c r="L79" s="31"/>
      <c r="M79" s="31"/>
      <c r="N79" s="31"/>
      <c r="O79" s="31"/>
      <c r="P79" s="31"/>
    </row>
    <row r="80">
      <c r="A80" s="53" t="str">
        <f>IFERROR(__xludf.DUMMYFUNCTION("""COMPUTED_VALUE"""),"Montreal Victoire")</f>
        <v>Montreal Victoire</v>
      </c>
      <c r="B80" s="31"/>
      <c r="C80" s="31"/>
      <c r="D80" s="31">
        <f>IFERROR(__xludf.DUMMYFUNCTION("""COMPUTED_VALUE"""),22.0)</f>
        <v>22</v>
      </c>
      <c r="E80" s="31">
        <f>IFERROR(__xludf.DUMMYFUNCTION("""COMPUTED_VALUE"""),6.666666666666667)</f>
        <v>6.666666667</v>
      </c>
      <c r="F80" s="31"/>
      <c r="G80" s="31"/>
      <c r="H80" s="31"/>
      <c r="I80" s="31"/>
      <c r="J80" s="31"/>
      <c r="K80" s="31"/>
      <c r="L80" s="31"/>
      <c r="M80" s="31"/>
      <c r="N80" s="31"/>
      <c r="O80" s="31"/>
      <c r="P80" s="31"/>
    </row>
    <row r="81">
      <c r="A81" s="53" t="str">
        <f>IFERROR(__xludf.DUMMYFUNCTION("""COMPUTED_VALUE"""),"Montreal Victoire")</f>
        <v>Montreal Victoire</v>
      </c>
      <c r="B81" s="31"/>
      <c r="C81" s="31"/>
      <c r="D81" s="31">
        <f>IFERROR(__xludf.DUMMYFUNCTION("""COMPUTED_VALUE"""),23.0)</f>
        <v>23</v>
      </c>
      <c r="E81" s="31">
        <f>IFERROR(__xludf.DUMMYFUNCTION("""COMPUTED_VALUE"""),6.333333333333333)</f>
        <v>6.333333333</v>
      </c>
      <c r="F81" s="31"/>
      <c r="G81" s="31"/>
      <c r="H81" s="31"/>
      <c r="I81" s="31"/>
      <c r="J81" s="31"/>
      <c r="K81" s="31"/>
      <c r="L81" s="31"/>
      <c r="M81" s="31"/>
      <c r="N81" s="31"/>
      <c r="O81" s="31"/>
      <c r="P81" s="31"/>
    </row>
    <row r="82">
      <c r="A82" s="53" t="str">
        <f>IFERROR(__xludf.DUMMYFUNCTION("""COMPUTED_VALUE"""),"Montreal Victoire")</f>
        <v>Montreal Victoire</v>
      </c>
      <c r="B82" s="31"/>
      <c r="C82" s="31"/>
      <c r="D82" s="31">
        <f>IFERROR(__xludf.DUMMYFUNCTION("""COMPUTED_VALUE"""),24.0)</f>
        <v>24</v>
      </c>
      <c r="E82" s="31">
        <f>IFERROR(__xludf.DUMMYFUNCTION("""COMPUTED_VALUE"""),6.0)</f>
        <v>6</v>
      </c>
      <c r="F82" s="31"/>
      <c r="G82" s="31"/>
      <c r="H82" s="31"/>
      <c r="I82" s="31"/>
      <c r="J82" s="31"/>
      <c r="K82" s="31"/>
      <c r="L82" s="31"/>
      <c r="M82" s="31"/>
      <c r="N82" s="31"/>
      <c r="O82" s="31"/>
      <c r="P82" s="31"/>
    </row>
    <row r="83">
      <c r="A83" s="53" t="str">
        <f>IFERROR(__xludf.DUMMYFUNCTION("""COMPUTED_VALUE"""),"Montreal Victoire")</f>
        <v>Montreal Victoire</v>
      </c>
      <c r="B83" s="31"/>
      <c r="C83" s="31"/>
      <c r="D83" s="31">
        <f>IFERROR(__xludf.DUMMYFUNCTION("""COMPUTED_VALUE"""),25.0)</f>
        <v>25</v>
      </c>
      <c r="E83" s="31">
        <f>IFERROR(__xludf.DUMMYFUNCTION("""COMPUTED_VALUE"""),5.0)</f>
        <v>5</v>
      </c>
      <c r="F83" s="31"/>
      <c r="G83" s="31"/>
      <c r="H83" s="31"/>
      <c r="I83" s="31"/>
      <c r="J83" s="31"/>
      <c r="K83" s="31"/>
      <c r="L83" s="31"/>
      <c r="M83" s="31"/>
      <c r="N83" s="31"/>
      <c r="O83" s="31"/>
      <c r="P83" s="31"/>
    </row>
    <row r="84">
      <c r="A84" s="53" t="str">
        <f>IFERROR(__xludf.DUMMYFUNCTION("""COMPUTED_VALUE"""),"Montreal Victoire")</f>
        <v>Montreal Victoire</v>
      </c>
      <c r="B84" s="31"/>
      <c r="C84" s="31"/>
      <c r="D84" s="31">
        <f>IFERROR(__xludf.DUMMYFUNCTION("""COMPUTED_VALUE"""),26.0)</f>
        <v>26</v>
      </c>
      <c r="E84" s="31">
        <f>IFERROR(__xludf.DUMMYFUNCTION("""COMPUTED_VALUE"""),6.0)</f>
        <v>6</v>
      </c>
      <c r="F84" s="31"/>
      <c r="G84" s="31"/>
      <c r="H84" s="31"/>
      <c r="I84" s="31"/>
      <c r="J84" s="31"/>
      <c r="K84" s="31"/>
      <c r="L84" s="31"/>
      <c r="M84" s="31"/>
      <c r="N84" s="31"/>
      <c r="O84" s="31"/>
      <c r="P84" s="31"/>
    </row>
    <row r="85">
      <c r="A85" s="53" t="str">
        <f>IFERROR(__xludf.DUMMYFUNCTION("""COMPUTED_VALUE"""),"Montreal Victoire")</f>
        <v>Montreal Victoire</v>
      </c>
      <c r="B85" s="31"/>
      <c r="C85" s="31"/>
      <c r="D85" s="31">
        <f>IFERROR(__xludf.DUMMYFUNCTION("""COMPUTED_VALUE"""),27.0)</f>
        <v>27</v>
      </c>
      <c r="E85" s="31">
        <f>IFERROR(__xludf.DUMMYFUNCTION("""COMPUTED_VALUE"""),5.0)</f>
        <v>5</v>
      </c>
      <c r="F85" s="31"/>
      <c r="G85" s="31"/>
      <c r="H85" s="31"/>
      <c r="I85" s="31"/>
      <c r="J85" s="31"/>
      <c r="K85" s="31"/>
      <c r="L85" s="31"/>
      <c r="M85" s="31"/>
      <c r="N85" s="31"/>
      <c r="O85" s="31"/>
      <c r="P85" s="31"/>
    </row>
    <row r="86">
      <c r="A86" s="53" t="str">
        <f>IFERROR(__xludf.DUMMYFUNCTION("""COMPUTED_VALUE"""),"New York Sirens")</f>
        <v>New York Sirens</v>
      </c>
      <c r="B86" s="31"/>
      <c r="C86" s="31"/>
      <c r="D86" s="31">
        <f>IFERROR(__xludf.DUMMYFUNCTION("""COMPUTED_VALUE"""),0.0)</f>
        <v>0</v>
      </c>
      <c r="E86" s="31">
        <f>IFERROR(__xludf.DUMMYFUNCTION("""COMPUTED_VALUE"""),0.0)</f>
        <v>0</v>
      </c>
      <c r="F86" s="31"/>
      <c r="G86" s="31"/>
      <c r="H86" s="31"/>
      <c r="I86" s="31"/>
      <c r="J86" s="31"/>
      <c r="K86" s="31"/>
      <c r="L86" s="31"/>
      <c r="M86" s="31"/>
      <c r="N86" s="31"/>
      <c r="O86" s="31"/>
      <c r="P86" s="31"/>
    </row>
    <row r="87">
      <c r="A87" s="53" t="str">
        <f>IFERROR(__xludf.DUMMYFUNCTION("""COMPUTED_VALUE"""),"New York Sirens")</f>
        <v>New York Sirens</v>
      </c>
      <c r="B87" s="31"/>
      <c r="C87" s="31"/>
      <c r="D87" s="31">
        <f>IFERROR(__xludf.DUMMYFUNCTION("""COMPUTED_VALUE"""),1.0)</f>
        <v>1</v>
      </c>
      <c r="E87" s="31">
        <f>IFERROR(__xludf.DUMMYFUNCTION("""COMPUTED_VALUE"""),0.3333333333333333)</f>
        <v>0.3333333333</v>
      </c>
      <c r="F87" s="31"/>
      <c r="G87" s="31"/>
      <c r="H87" s="31"/>
      <c r="I87" s="31"/>
      <c r="J87" s="31"/>
      <c r="K87" s="31"/>
      <c r="L87" s="31"/>
      <c r="M87" s="31"/>
      <c r="N87" s="31"/>
      <c r="O87" s="31"/>
      <c r="P87" s="31"/>
    </row>
    <row r="88">
      <c r="A88" s="53" t="str">
        <f>IFERROR(__xludf.DUMMYFUNCTION("""COMPUTED_VALUE"""),"New York Sirens")</f>
        <v>New York Sirens</v>
      </c>
      <c r="B88" s="31"/>
      <c r="C88" s="31"/>
      <c r="D88" s="31">
        <f>IFERROR(__xludf.DUMMYFUNCTION("""COMPUTED_VALUE"""),2.0)</f>
        <v>2</v>
      </c>
      <c r="E88" s="31">
        <f>IFERROR(__xludf.DUMMYFUNCTION("""COMPUTED_VALUE"""),1.3333333333333333)</f>
        <v>1.333333333</v>
      </c>
      <c r="F88" s="31"/>
      <c r="G88" s="31"/>
      <c r="H88" s="31"/>
      <c r="I88" s="31"/>
      <c r="J88" s="31"/>
      <c r="K88" s="31"/>
      <c r="L88" s="31"/>
      <c r="M88" s="31"/>
      <c r="N88" s="31"/>
      <c r="O88" s="31"/>
      <c r="P88" s="31"/>
    </row>
    <row r="89">
      <c r="A89" s="53" t="str">
        <f>IFERROR(__xludf.DUMMYFUNCTION("""COMPUTED_VALUE"""),"New York Sirens")</f>
        <v>New York Sirens</v>
      </c>
      <c r="B89" s="31"/>
      <c r="C89" s="31"/>
      <c r="D89" s="31">
        <f>IFERROR(__xludf.DUMMYFUNCTION("""COMPUTED_VALUE"""),3.0)</f>
        <v>3</v>
      </c>
      <c r="E89" s="31">
        <f>IFERROR(__xludf.DUMMYFUNCTION("""COMPUTED_VALUE"""),0.3333333333333333)</f>
        <v>0.3333333333</v>
      </c>
      <c r="F89" s="31"/>
      <c r="G89" s="31"/>
      <c r="H89" s="31"/>
      <c r="I89" s="31"/>
      <c r="J89" s="31"/>
      <c r="K89" s="31"/>
      <c r="L89" s="31"/>
      <c r="M89" s="31"/>
      <c r="N89" s="31"/>
      <c r="O89" s="31"/>
      <c r="P89" s="31"/>
    </row>
    <row r="90">
      <c r="A90" s="53" t="str">
        <f>IFERROR(__xludf.DUMMYFUNCTION("""COMPUTED_VALUE"""),"New York Sirens")</f>
        <v>New York Sirens</v>
      </c>
      <c r="B90" s="31"/>
      <c r="C90" s="31"/>
      <c r="D90" s="31">
        <f>IFERROR(__xludf.DUMMYFUNCTION("""COMPUTED_VALUE"""),4.0)</f>
        <v>4</v>
      </c>
      <c r="E90" s="31">
        <f>IFERROR(__xludf.DUMMYFUNCTION("""COMPUTED_VALUE"""),1.3333333333333333)</f>
        <v>1.333333333</v>
      </c>
      <c r="F90" s="31"/>
      <c r="G90" s="31"/>
      <c r="H90" s="31"/>
      <c r="I90" s="31"/>
      <c r="J90" s="31"/>
      <c r="K90" s="31"/>
      <c r="L90" s="31"/>
      <c r="M90" s="31"/>
      <c r="N90" s="31"/>
      <c r="O90" s="31"/>
      <c r="P90" s="31"/>
    </row>
    <row r="91">
      <c r="A91" s="53" t="str">
        <f>IFERROR(__xludf.DUMMYFUNCTION("""COMPUTED_VALUE"""),"New York Sirens")</f>
        <v>New York Sirens</v>
      </c>
      <c r="B91" s="31"/>
      <c r="C91" s="31"/>
      <c r="D91" s="31">
        <f>IFERROR(__xludf.DUMMYFUNCTION("""COMPUTED_VALUE"""),5.0)</f>
        <v>5</v>
      </c>
      <c r="E91" s="31">
        <f>IFERROR(__xludf.DUMMYFUNCTION("""COMPUTED_VALUE"""),1.0)</f>
        <v>1</v>
      </c>
      <c r="F91" s="31"/>
      <c r="G91" s="31"/>
      <c r="H91" s="31"/>
      <c r="I91" s="31"/>
      <c r="J91" s="31"/>
      <c r="K91" s="31"/>
      <c r="L91" s="31"/>
      <c r="M91" s="31"/>
      <c r="N91" s="31"/>
      <c r="O91" s="31"/>
      <c r="P91" s="31"/>
    </row>
    <row r="92">
      <c r="A92" s="53" t="str">
        <f>IFERROR(__xludf.DUMMYFUNCTION("""COMPUTED_VALUE"""),"New York Sirens")</f>
        <v>New York Sirens</v>
      </c>
      <c r="B92" s="31"/>
      <c r="C92" s="31"/>
      <c r="D92" s="31">
        <f>IFERROR(__xludf.DUMMYFUNCTION("""COMPUTED_VALUE"""),6.0)</f>
        <v>6</v>
      </c>
      <c r="E92" s="31">
        <f>IFERROR(__xludf.DUMMYFUNCTION("""COMPUTED_VALUE"""),0.0)</f>
        <v>0</v>
      </c>
      <c r="F92" s="31"/>
      <c r="G92" s="31"/>
      <c r="H92" s="31"/>
      <c r="I92" s="31"/>
      <c r="J92" s="31"/>
      <c r="K92" s="31"/>
      <c r="L92" s="31"/>
      <c r="M92" s="31"/>
      <c r="N92" s="31"/>
      <c r="O92" s="31"/>
      <c r="P92" s="31"/>
    </row>
    <row r="93">
      <c r="A93" s="53" t="str">
        <f>IFERROR(__xludf.DUMMYFUNCTION("""COMPUTED_VALUE"""),"New York Sirens")</f>
        <v>New York Sirens</v>
      </c>
      <c r="B93" s="31"/>
      <c r="C93" s="31"/>
      <c r="D93" s="31">
        <f>IFERROR(__xludf.DUMMYFUNCTION("""COMPUTED_VALUE"""),7.0)</f>
        <v>7</v>
      </c>
      <c r="E93" s="31">
        <f>IFERROR(__xludf.DUMMYFUNCTION("""COMPUTED_VALUE"""),1.0)</f>
        <v>1</v>
      </c>
      <c r="F93" s="31"/>
      <c r="G93" s="31"/>
      <c r="H93" s="31"/>
      <c r="I93" s="31"/>
      <c r="J93" s="31"/>
      <c r="K93" s="31"/>
      <c r="L93" s="31"/>
      <c r="M93" s="31"/>
      <c r="N93" s="31"/>
      <c r="O93" s="31"/>
      <c r="P93" s="31"/>
    </row>
    <row r="94">
      <c r="A94" s="53" t="str">
        <f>IFERROR(__xludf.DUMMYFUNCTION("""COMPUTED_VALUE"""),"New York Sirens")</f>
        <v>New York Sirens</v>
      </c>
      <c r="B94" s="31"/>
      <c r="C94" s="31"/>
      <c r="D94" s="31">
        <f>IFERROR(__xludf.DUMMYFUNCTION("""COMPUTED_VALUE"""),8.0)</f>
        <v>8</v>
      </c>
      <c r="E94" s="31">
        <f>IFERROR(__xludf.DUMMYFUNCTION("""COMPUTED_VALUE"""),0.0)</f>
        <v>0</v>
      </c>
      <c r="F94" s="31"/>
      <c r="G94" s="31"/>
      <c r="H94" s="31"/>
      <c r="I94" s="31"/>
      <c r="J94" s="31"/>
      <c r="K94" s="31"/>
      <c r="L94" s="31"/>
      <c r="M94" s="31"/>
      <c r="N94" s="31"/>
      <c r="O94" s="31"/>
      <c r="P94" s="31"/>
    </row>
    <row r="95">
      <c r="A95" s="53" t="str">
        <f>IFERROR(__xludf.DUMMYFUNCTION("""COMPUTED_VALUE"""),"New York Sirens")</f>
        <v>New York Sirens</v>
      </c>
      <c r="B95" s="31"/>
      <c r="C95" s="31"/>
      <c r="D95" s="31">
        <f>IFERROR(__xludf.DUMMYFUNCTION("""COMPUTED_VALUE"""),9.0)</f>
        <v>9</v>
      </c>
      <c r="E95" s="31">
        <f>IFERROR(__xludf.DUMMYFUNCTION("""COMPUTED_VALUE"""),0.3333333333333333)</f>
        <v>0.3333333333</v>
      </c>
      <c r="F95" s="31"/>
      <c r="G95" s="31"/>
      <c r="H95" s="31"/>
      <c r="I95" s="31"/>
      <c r="J95" s="31"/>
      <c r="K95" s="31"/>
      <c r="L95" s="31"/>
      <c r="M95" s="31"/>
      <c r="N95" s="31"/>
      <c r="O95" s="31"/>
      <c r="P95" s="31"/>
    </row>
    <row r="96">
      <c r="A96" s="53" t="str">
        <f>IFERROR(__xludf.DUMMYFUNCTION("""COMPUTED_VALUE"""),"New York Sirens")</f>
        <v>New York Sirens</v>
      </c>
      <c r="B96" s="31"/>
      <c r="C96" s="31"/>
      <c r="D96" s="31">
        <f>IFERROR(__xludf.DUMMYFUNCTION("""COMPUTED_VALUE"""),10.0)</f>
        <v>10</v>
      </c>
      <c r="E96" s="31">
        <f>IFERROR(__xludf.DUMMYFUNCTION("""COMPUTED_VALUE"""),0.6666666666666666)</f>
        <v>0.6666666667</v>
      </c>
      <c r="F96" s="31"/>
      <c r="G96" s="31"/>
      <c r="H96" s="31"/>
      <c r="I96" s="31"/>
      <c r="J96" s="31"/>
      <c r="K96" s="31"/>
      <c r="L96" s="31"/>
      <c r="M96" s="31"/>
      <c r="N96" s="31"/>
      <c r="O96" s="31"/>
      <c r="P96" s="31"/>
    </row>
    <row r="97">
      <c r="A97" s="53" t="str">
        <f>IFERROR(__xludf.DUMMYFUNCTION("""COMPUTED_VALUE"""),"New York Sirens")</f>
        <v>New York Sirens</v>
      </c>
      <c r="B97" s="31"/>
      <c r="C97" s="31"/>
      <c r="D97" s="31">
        <f>IFERROR(__xludf.DUMMYFUNCTION("""COMPUTED_VALUE"""),11.0)</f>
        <v>11</v>
      </c>
      <c r="E97" s="31">
        <f>IFERROR(__xludf.DUMMYFUNCTION("""COMPUTED_VALUE"""),-0.3333333333333333)</f>
        <v>-0.3333333333</v>
      </c>
      <c r="F97" s="31"/>
      <c r="G97" s="31"/>
      <c r="H97" s="31"/>
      <c r="I97" s="31"/>
      <c r="J97" s="31"/>
      <c r="K97" s="31"/>
      <c r="L97" s="31"/>
      <c r="M97" s="31"/>
      <c r="N97" s="31"/>
      <c r="O97" s="31"/>
      <c r="P97" s="31"/>
    </row>
    <row r="98">
      <c r="A98" s="53" t="str">
        <f>IFERROR(__xludf.DUMMYFUNCTION("""COMPUTED_VALUE"""),"New York Sirens")</f>
        <v>New York Sirens</v>
      </c>
      <c r="B98" s="31"/>
      <c r="C98" s="31"/>
      <c r="D98" s="31">
        <f>IFERROR(__xludf.DUMMYFUNCTION("""COMPUTED_VALUE"""),12.0)</f>
        <v>12</v>
      </c>
      <c r="E98" s="31">
        <f>IFERROR(__xludf.DUMMYFUNCTION("""COMPUTED_VALUE"""),0.6666666666666666)</f>
        <v>0.6666666667</v>
      </c>
      <c r="F98" s="31"/>
      <c r="G98" s="31"/>
      <c r="H98" s="31"/>
      <c r="I98" s="31"/>
      <c r="J98" s="31"/>
      <c r="K98" s="31"/>
      <c r="L98" s="31"/>
      <c r="M98" s="31"/>
      <c r="N98" s="31"/>
      <c r="O98" s="31"/>
      <c r="P98" s="31"/>
    </row>
    <row r="99">
      <c r="A99" s="53" t="str">
        <f>IFERROR(__xludf.DUMMYFUNCTION("""COMPUTED_VALUE"""),"New York Sirens")</f>
        <v>New York Sirens</v>
      </c>
      <c r="B99" s="31"/>
      <c r="C99" s="31"/>
      <c r="D99" s="31">
        <f>IFERROR(__xludf.DUMMYFUNCTION("""COMPUTED_VALUE"""),13.0)</f>
        <v>13</v>
      </c>
      <c r="E99" s="31">
        <f>IFERROR(__xludf.DUMMYFUNCTION("""COMPUTED_VALUE"""),0.3333333333333333)</f>
        <v>0.3333333333</v>
      </c>
      <c r="F99" s="31"/>
      <c r="G99" s="31"/>
      <c r="H99" s="31"/>
      <c r="I99" s="31"/>
      <c r="J99" s="31"/>
      <c r="K99" s="31"/>
      <c r="L99" s="31"/>
      <c r="M99" s="31"/>
      <c r="N99" s="31"/>
      <c r="O99" s="31"/>
      <c r="P99" s="31"/>
    </row>
    <row r="100">
      <c r="A100" s="53" t="str">
        <f>IFERROR(__xludf.DUMMYFUNCTION("""COMPUTED_VALUE"""),"New York Sirens")</f>
        <v>New York Sirens</v>
      </c>
      <c r="B100" s="31"/>
      <c r="C100" s="31"/>
      <c r="D100" s="31">
        <f>IFERROR(__xludf.DUMMYFUNCTION("""COMPUTED_VALUE"""),14.0)</f>
        <v>14</v>
      </c>
      <c r="E100" s="31">
        <f>IFERROR(__xludf.DUMMYFUNCTION("""COMPUTED_VALUE"""),-0.6666666666666666)</f>
        <v>-0.6666666667</v>
      </c>
      <c r="F100" s="31"/>
      <c r="G100" s="31"/>
      <c r="H100" s="31"/>
      <c r="I100" s="31"/>
      <c r="J100" s="31"/>
      <c r="K100" s="31"/>
      <c r="L100" s="31"/>
      <c r="M100" s="31"/>
      <c r="N100" s="31"/>
      <c r="O100" s="31"/>
      <c r="P100" s="31"/>
    </row>
    <row r="101">
      <c r="A101" s="53" t="str">
        <f>IFERROR(__xludf.DUMMYFUNCTION("""COMPUTED_VALUE"""),"New York Sirens")</f>
        <v>New York Sirens</v>
      </c>
      <c r="B101" s="31"/>
      <c r="C101" s="31"/>
      <c r="D101" s="31">
        <f>IFERROR(__xludf.DUMMYFUNCTION("""COMPUTED_VALUE"""),15.0)</f>
        <v>15</v>
      </c>
      <c r="E101" s="31">
        <f>IFERROR(__xludf.DUMMYFUNCTION("""COMPUTED_VALUE"""),-1.6666666666666667)</f>
        <v>-1.666666667</v>
      </c>
      <c r="F101" s="31"/>
      <c r="G101" s="31"/>
      <c r="H101" s="31"/>
      <c r="I101" s="31"/>
      <c r="J101" s="31"/>
      <c r="K101" s="31"/>
      <c r="L101" s="31"/>
      <c r="M101" s="31"/>
      <c r="N101" s="31"/>
      <c r="O101" s="31"/>
      <c r="P101" s="31"/>
    </row>
    <row r="102">
      <c r="A102" s="53" t="str">
        <f>IFERROR(__xludf.DUMMYFUNCTION("""COMPUTED_VALUE"""),"New York Sirens")</f>
        <v>New York Sirens</v>
      </c>
      <c r="B102" s="31"/>
      <c r="C102" s="31"/>
      <c r="D102" s="31">
        <f>IFERROR(__xludf.DUMMYFUNCTION("""COMPUTED_VALUE"""),16.0)</f>
        <v>16</v>
      </c>
      <c r="E102" s="31">
        <f>IFERROR(__xludf.DUMMYFUNCTION("""COMPUTED_VALUE"""),-2.6666666666666665)</f>
        <v>-2.666666667</v>
      </c>
      <c r="F102" s="31"/>
      <c r="G102" s="31"/>
      <c r="H102" s="31"/>
      <c r="I102" s="31"/>
      <c r="J102" s="31"/>
      <c r="K102" s="31"/>
      <c r="L102" s="31"/>
      <c r="M102" s="31"/>
      <c r="N102" s="31"/>
      <c r="O102" s="31"/>
      <c r="P102" s="31"/>
    </row>
    <row r="103">
      <c r="A103" s="53" t="str">
        <f>IFERROR(__xludf.DUMMYFUNCTION("""COMPUTED_VALUE"""),"New York Sirens")</f>
        <v>New York Sirens</v>
      </c>
      <c r="B103" s="31"/>
      <c r="C103" s="31"/>
      <c r="D103" s="31">
        <f>IFERROR(__xludf.DUMMYFUNCTION("""COMPUTED_VALUE"""),17.0)</f>
        <v>17</v>
      </c>
      <c r="E103" s="31">
        <f>IFERROR(__xludf.DUMMYFUNCTION("""COMPUTED_VALUE"""),-3.6666666666666665)</f>
        <v>-3.666666667</v>
      </c>
      <c r="F103" s="31"/>
      <c r="G103" s="31"/>
      <c r="H103" s="31"/>
      <c r="I103" s="31"/>
      <c r="J103" s="31"/>
      <c r="K103" s="31"/>
      <c r="L103" s="31"/>
      <c r="M103" s="31"/>
      <c r="N103" s="31"/>
      <c r="O103" s="31"/>
      <c r="P103" s="31"/>
    </row>
    <row r="104">
      <c r="A104" s="53" t="str">
        <f>IFERROR(__xludf.DUMMYFUNCTION("""COMPUTED_VALUE"""),"New York Sirens")</f>
        <v>New York Sirens</v>
      </c>
      <c r="B104" s="31"/>
      <c r="C104" s="31"/>
      <c r="D104" s="31">
        <f>IFERROR(__xludf.DUMMYFUNCTION("""COMPUTED_VALUE"""),18.0)</f>
        <v>18</v>
      </c>
      <c r="E104" s="31">
        <f>IFERROR(__xludf.DUMMYFUNCTION("""COMPUTED_VALUE"""),-4.666666666666667)</f>
        <v>-4.666666667</v>
      </c>
      <c r="F104" s="31"/>
      <c r="G104" s="31"/>
      <c r="H104" s="31"/>
      <c r="I104" s="31"/>
      <c r="J104" s="31"/>
      <c r="K104" s="31"/>
      <c r="L104" s="31"/>
      <c r="M104" s="31"/>
      <c r="N104" s="31"/>
      <c r="O104" s="31"/>
      <c r="P104" s="31"/>
    </row>
    <row r="105">
      <c r="A105" s="53" t="str">
        <f>IFERROR(__xludf.DUMMYFUNCTION("""COMPUTED_VALUE"""),"New York Sirens")</f>
        <v>New York Sirens</v>
      </c>
      <c r="B105" s="31"/>
      <c r="C105" s="31"/>
      <c r="D105" s="31">
        <f>IFERROR(__xludf.DUMMYFUNCTION("""COMPUTED_VALUE"""),19.0)</f>
        <v>19</v>
      </c>
      <c r="E105" s="31">
        <f>IFERROR(__xludf.DUMMYFUNCTION("""COMPUTED_VALUE"""),-5.0)</f>
        <v>-5</v>
      </c>
      <c r="F105" s="31"/>
      <c r="G105" s="31"/>
      <c r="H105" s="31"/>
      <c r="I105" s="31"/>
      <c r="J105" s="31"/>
      <c r="K105" s="31"/>
      <c r="L105" s="31"/>
      <c r="M105" s="31"/>
      <c r="N105" s="31"/>
      <c r="O105" s="31"/>
      <c r="P105" s="31"/>
    </row>
    <row r="106">
      <c r="A106" s="53" t="str">
        <f>IFERROR(__xludf.DUMMYFUNCTION("""COMPUTED_VALUE"""),"New York Sirens")</f>
        <v>New York Sirens</v>
      </c>
      <c r="B106" s="31"/>
      <c r="C106" s="31"/>
      <c r="D106" s="31">
        <f>IFERROR(__xludf.DUMMYFUNCTION("""COMPUTED_VALUE"""),20.0)</f>
        <v>20</v>
      </c>
      <c r="E106" s="31">
        <f>IFERROR(__xludf.DUMMYFUNCTION("""COMPUTED_VALUE"""),-5.333333333333333)</f>
        <v>-5.333333333</v>
      </c>
      <c r="F106" s="31"/>
      <c r="G106" s="31"/>
      <c r="H106" s="31"/>
      <c r="I106" s="31"/>
      <c r="J106" s="31"/>
      <c r="K106" s="31"/>
      <c r="L106" s="31"/>
      <c r="M106" s="31"/>
      <c r="N106" s="31"/>
      <c r="O106" s="31"/>
      <c r="P106" s="31"/>
    </row>
    <row r="107">
      <c r="A107" s="53" t="str">
        <f>IFERROR(__xludf.DUMMYFUNCTION("""COMPUTED_VALUE"""),"New York Sirens")</f>
        <v>New York Sirens</v>
      </c>
      <c r="B107" s="31"/>
      <c r="C107" s="31"/>
      <c r="D107" s="31">
        <f>IFERROR(__xludf.DUMMYFUNCTION("""COMPUTED_VALUE"""),21.0)</f>
        <v>21</v>
      </c>
      <c r="E107" s="31">
        <f>IFERROR(__xludf.DUMMYFUNCTION("""COMPUTED_VALUE"""),-6.333333333333333)</f>
        <v>-6.333333333</v>
      </c>
      <c r="F107" s="31"/>
      <c r="G107" s="31"/>
      <c r="H107" s="31"/>
      <c r="I107" s="31"/>
      <c r="J107" s="31"/>
      <c r="K107" s="31"/>
      <c r="L107" s="31"/>
      <c r="M107" s="31"/>
      <c r="N107" s="31"/>
      <c r="O107" s="31"/>
      <c r="P107" s="31"/>
    </row>
    <row r="108">
      <c r="A108" s="53" t="str">
        <f>IFERROR(__xludf.DUMMYFUNCTION("""COMPUTED_VALUE"""),"New York Sirens")</f>
        <v>New York Sirens</v>
      </c>
      <c r="B108" s="31"/>
      <c r="C108" s="31"/>
      <c r="D108" s="31">
        <f>IFERROR(__xludf.DUMMYFUNCTION("""COMPUTED_VALUE"""),22.0)</f>
        <v>22</v>
      </c>
      <c r="E108" s="31">
        <f>IFERROR(__xludf.DUMMYFUNCTION("""COMPUTED_VALUE"""),-6.0)</f>
        <v>-6</v>
      </c>
      <c r="F108" s="31"/>
      <c r="G108" s="31"/>
      <c r="H108" s="31"/>
      <c r="I108" s="31"/>
      <c r="J108" s="31"/>
      <c r="K108" s="31"/>
      <c r="L108" s="31"/>
      <c r="M108" s="31"/>
      <c r="N108" s="31"/>
      <c r="O108" s="31"/>
      <c r="P108" s="31"/>
    </row>
    <row r="109">
      <c r="A109" s="53" t="str">
        <f>IFERROR(__xludf.DUMMYFUNCTION("""COMPUTED_VALUE"""),"New York Sirens")</f>
        <v>New York Sirens</v>
      </c>
      <c r="B109" s="31"/>
      <c r="C109" s="31"/>
      <c r="D109" s="31">
        <f>IFERROR(__xludf.DUMMYFUNCTION("""COMPUTED_VALUE"""),23.0)</f>
        <v>23</v>
      </c>
      <c r="E109" s="31">
        <f>IFERROR(__xludf.DUMMYFUNCTION("""COMPUTED_VALUE"""),-5.0)</f>
        <v>-5</v>
      </c>
      <c r="F109" s="31"/>
      <c r="G109" s="31"/>
      <c r="H109" s="31"/>
      <c r="I109" s="31"/>
      <c r="J109" s="31"/>
      <c r="K109" s="31"/>
      <c r="L109" s="31"/>
      <c r="M109" s="31"/>
      <c r="N109" s="31"/>
      <c r="O109" s="31"/>
      <c r="P109" s="31"/>
    </row>
    <row r="110">
      <c r="A110" s="53" t="str">
        <f>IFERROR(__xludf.DUMMYFUNCTION("""COMPUTED_VALUE"""),"New York Sirens")</f>
        <v>New York Sirens</v>
      </c>
      <c r="B110" s="31"/>
      <c r="C110" s="31"/>
      <c r="D110" s="31">
        <f>IFERROR(__xludf.DUMMYFUNCTION("""COMPUTED_VALUE"""),24.0)</f>
        <v>24</v>
      </c>
      <c r="E110" s="31">
        <f>IFERROR(__xludf.DUMMYFUNCTION("""COMPUTED_VALUE"""),-6.0)</f>
        <v>-6</v>
      </c>
      <c r="F110" s="31"/>
      <c r="G110" s="31"/>
      <c r="H110" s="31"/>
      <c r="I110" s="31"/>
      <c r="J110" s="31"/>
      <c r="K110" s="31"/>
      <c r="L110" s="31"/>
      <c r="M110" s="31"/>
      <c r="N110" s="31"/>
      <c r="O110" s="31"/>
      <c r="P110" s="31"/>
    </row>
    <row r="111">
      <c r="A111" s="53" t="str">
        <f>IFERROR(__xludf.DUMMYFUNCTION("""COMPUTED_VALUE"""),"New York Sirens")</f>
        <v>New York Sirens</v>
      </c>
      <c r="B111" s="31"/>
      <c r="C111" s="31"/>
      <c r="D111" s="31">
        <f>IFERROR(__xludf.DUMMYFUNCTION("""COMPUTED_VALUE"""),25.0)</f>
        <v>25</v>
      </c>
      <c r="E111" s="31">
        <f>IFERROR(__xludf.DUMMYFUNCTION("""COMPUTED_VALUE"""),-7.0)</f>
        <v>-7</v>
      </c>
      <c r="F111" s="31"/>
      <c r="G111" s="31"/>
      <c r="H111" s="31"/>
      <c r="I111" s="31"/>
      <c r="J111" s="31"/>
      <c r="K111" s="31"/>
      <c r="L111" s="31"/>
      <c r="M111" s="31"/>
      <c r="N111" s="31"/>
      <c r="O111" s="31"/>
      <c r="P111" s="31"/>
    </row>
    <row r="112">
      <c r="A112" s="53" t="str">
        <f>IFERROR(__xludf.DUMMYFUNCTION("""COMPUTED_VALUE"""),"New York Sirens")</f>
        <v>New York Sirens</v>
      </c>
      <c r="B112" s="31"/>
      <c r="C112" s="31"/>
      <c r="D112" s="31">
        <f>IFERROR(__xludf.DUMMYFUNCTION("""COMPUTED_VALUE"""),26.0)</f>
        <v>26</v>
      </c>
      <c r="E112" s="31">
        <f>IFERROR(__xludf.DUMMYFUNCTION("""COMPUTED_VALUE"""),-6.0)</f>
        <v>-6</v>
      </c>
      <c r="F112" s="31"/>
      <c r="G112" s="31"/>
      <c r="H112" s="31"/>
      <c r="I112" s="31"/>
      <c r="J112" s="31"/>
      <c r="K112" s="31"/>
      <c r="L112" s="31"/>
      <c r="M112" s="31"/>
      <c r="N112" s="31"/>
      <c r="O112" s="31"/>
      <c r="P112" s="31"/>
    </row>
    <row r="113">
      <c r="A113" s="53" t="str">
        <f>IFERROR(__xludf.DUMMYFUNCTION("""COMPUTED_VALUE"""),"New York Sirens")</f>
        <v>New York Sirens</v>
      </c>
      <c r="B113" s="31"/>
      <c r="C113" s="31"/>
      <c r="D113" s="31">
        <f>IFERROR(__xludf.DUMMYFUNCTION("""COMPUTED_VALUE"""),27.0)</f>
        <v>27</v>
      </c>
      <c r="E113" s="31">
        <f>IFERROR(__xludf.DUMMYFUNCTION("""COMPUTED_VALUE"""),-5.0)</f>
        <v>-5</v>
      </c>
      <c r="F113" s="31"/>
      <c r="G113" s="31"/>
      <c r="H113" s="31"/>
      <c r="I113" s="31"/>
      <c r="J113" s="31"/>
      <c r="K113" s="31"/>
      <c r="L113" s="31"/>
      <c r="M113" s="31"/>
      <c r="N113" s="31"/>
      <c r="O113" s="31"/>
      <c r="P113" s="31"/>
    </row>
    <row r="114">
      <c r="A114" s="53" t="str">
        <f>IFERROR(__xludf.DUMMYFUNCTION("""COMPUTED_VALUE"""),"Ottawa Charge")</f>
        <v>Ottawa Charge</v>
      </c>
      <c r="B114" s="31"/>
      <c r="C114" s="31"/>
      <c r="D114" s="31">
        <f>IFERROR(__xludf.DUMMYFUNCTION("""COMPUTED_VALUE"""),0.0)</f>
        <v>0</v>
      </c>
      <c r="E114" s="31">
        <f>IFERROR(__xludf.DUMMYFUNCTION("""COMPUTED_VALUE"""),0.0)</f>
        <v>0</v>
      </c>
      <c r="F114" s="31"/>
      <c r="G114" s="31"/>
      <c r="H114" s="31"/>
      <c r="I114" s="31"/>
      <c r="J114" s="31"/>
      <c r="K114" s="31"/>
      <c r="L114" s="31"/>
      <c r="M114" s="31"/>
      <c r="N114" s="31"/>
      <c r="O114" s="31"/>
      <c r="P114" s="31"/>
    </row>
    <row r="115">
      <c r="A115" s="53" t="str">
        <f>IFERROR(__xludf.DUMMYFUNCTION("""COMPUTED_VALUE"""),"Ottawa Charge")</f>
        <v>Ottawa Charge</v>
      </c>
      <c r="B115" s="31"/>
      <c r="C115" s="31"/>
      <c r="D115" s="31">
        <f>IFERROR(__xludf.DUMMYFUNCTION("""COMPUTED_VALUE"""),1.0)</f>
        <v>1</v>
      </c>
      <c r="E115" s="31">
        <f>IFERROR(__xludf.DUMMYFUNCTION("""COMPUTED_VALUE"""),-0.3333333333333333)</f>
        <v>-0.3333333333</v>
      </c>
      <c r="F115" s="31"/>
      <c r="G115" s="31"/>
      <c r="H115" s="31"/>
      <c r="I115" s="31"/>
      <c r="J115" s="31"/>
      <c r="K115" s="31"/>
      <c r="L115" s="31"/>
      <c r="M115" s="31"/>
      <c r="N115" s="31"/>
      <c r="O115" s="31"/>
      <c r="P115" s="31"/>
    </row>
    <row r="116">
      <c r="A116" s="53" t="str">
        <f>IFERROR(__xludf.DUMMYFUNCTION("""COMPUTED_VALUE"""),"Ottawa Charge")</f>
        <v>Ottawa Charge</v>
      </c>
      <c r="B116" s="31"/>
      <c r="C116" s="31"/>
      <c r="D116" s="31">
        <f>IFERROR(__xludf.DUMMYFUNCTION("""COMPUTED_VALUE"""),2.0)</f>
        <v>2</v>
      </c>
      <c r="E116" s="31">
        <f>IFERROR(__xludf.DUMMYFUNCTION("""COMPUTED_VALUE"""),0.6666666666666666)</f>
        <v>0.6666666667</v>
      </c>
      <c r="F116" s="31"/>
      <c r="G116" s="31"/>
      <c r="H116" s="31"/>
      <c r="I116" s="31"/>
      <c r="J116" s="31"/>
      <c r="K116" s="31"/>
      <c r="L116" s="31"/>
      <c r="M116" s="31"/>
      <c r="N116" s="31"/>
      <c r="O116" s="31"/>
      <c r="P116" s="31"/>
    </row>
    <row r="117">
      <c r="A117" s="53" t="str">
        <f>IFERROR(__xludf.DUMMYFUNCTION("""COMPUTED_VALUE"""),"Ottawa Charge")</f>
        <v>Ottawa Charge</v>
      </c>
      <c r="B117" s="31"/>
      <c r="C117" s="31"/>
      <c r="D117" s="31">
        <f>IFERROR(__xludf.DUMMYFUNCTION("""COMPUTED_VALUE"""),3.0)</f>
        <v>3</v>
      </c>
      <c r="E117" s="31">
        <f>IFERROR(__xludf.DUMMYFUNCTION("""COMPUTED_VALUE"""),-0.3333333333333333)</f>
        <v>-0.3333333333</v>
      </c>
      <c r="F117" s="31"/>
      <c r="G117" s="31"/>
      <c r="H117" s="31"/>
      <c r="I117" s="31"/>
      <c r="J117" s="31"/>
      <c r="K117" s="31"/>
      <c r="L117" s="31"/>
      <c r="M117" s="31"/>
      <c r="N117" s="31"/>
      <c r="O117" s="31"/>
      <c r="P117" s="31"/>
    </row>
    <row r="118">
      <c r="A118" s="53" t="str">
        <f>IFERROR(__xludf.DUMMYFUNCTION("""COMPUTED_VALUE"""),"Ottawa Charge")</f>
        <v>Ottawa Charge</v>
      </c>
      <c r="B118" s="31"/>
      <c r="C118" s="31"/>
      <c r="D118" s="31">
        <f>IFERROR(__xludf.DUMMYFUNCTION("""COMPUTED_VALUE"""),4.0)</f>
        <v>4</v>
      </c>
      <c r="E118" s="31">
        <f>IFERROR(__xludf.DUMMYFUNCTION("""COMPUTED_VALUE"""),-1.3333333333333333)</f>
        <v>-1.333333333</v>
      </c>
      <c r="F118" s="31"/>
      <c r="G118" s="31"/>
      <c r="H118" s="31"/>
      <c r="I118" s="31"/>
      <c r="J118" s="31"/>
      <c r="K118" s="31"/>
      <c r="L118" s="31"/>
      <c r="M118" s="31"/>
      <c r="N118" s="31"/>
      <c r="O118" s="31"/>
      <c r="P118" s="31"/>
    </row>
    <row r="119">
      <c r="A119" s="53" t="str">
        <f>IFERROR(__xludf.DUMMYFUNCTION("""COMPUTED_VALUE"""),"Ottawa Charge")</f>
        <v>Ottawa Charge</v>
      </c>
      <c r="B119" s="31"/>
      <c r="C119" s="31"/>
      <c r="D119" s="31">
        <f>IFERROR(__xludf.DUMMYFUNCTION("""COMPUTED_VALUE"""),5.0)</f>
        <v>5</v>
      </c>
      <c r="E119" s="31">
        <f>IFERROR(__xludf.DUMMYFUNCTION("""COMPUTED_VALUE"""),-2.3333333333333335)</f>
        <v>-2.333333333</v>
      </c>
      <c r="F119" s="31"/>
      <c r="G119" s="31"/>
      <c r="H119" s="31"/>
      <c r="I119" s="31"/>
      <c r="J119" s="31"/>
      <c r="K119" s="31"/>
      <c r="L119" s="31"/>
      <c r="M119" s="31"/>
      <c r="N119" s="31"/>
      <c r="O119" s="31"/>
      <c r="P119" s="31"/>
    </row>
    <row r="120">
      <c r="A120" s="53" t="str">
        <f>IFERROR(__xludf.DUMMYFUNCTION("""COMPUTED_VALUE"""),"Ottawa Charge")</f>
        <v>Ottawa Charge</v>
      </c>
      <c r="B120" s="31"/>
      <c r="C120" s="31"/>
      <c r="D120" s="31">
        <f>IFERROR(__xludf.DUMMYFUNCTION("""COMPUTED_VALUE"""),6.0)</f>
        <v>6</v>
      </c>
      <c r="E120" s="31">
        <f>IFERROR(__xludf.DUMMYFUNCTION("""COMPUTED_VALUE"""),-1.3333333333333333)</f>
        <v>-1.333333333</v>
      </c>
      <c r="F120" s="31"/>
      <c r="G120" s="31"/>
      <c r="H120" s="31"/>
      <c r="I120" s="31"/>
      <c r="J120" s="31"/>
      <c r="K120" s="31"/>
      <c r="L120" s="31"/>
      <c r="M120" s="31"/>
      <c r="N120" s="31"/>
      <c r="O120" s="31"/>
      <c r="P120" s="31"/>
    </row>
    <row r="121">
      <c r="A121" s="53" t="str">
        <f>IFERROR(__xludf.DUMMYFUNCTION("""COMPUTED_VALUE"""),"Ottawa Charge")</f>
        <v>Ottawa Charge</v>
      </c>
      <c r="B121" s="31"/>
      <c r="C121" s="31"/>
      <c r="D121" s="31">
        <f>IFERROR(__xludf.DUMMYFUNCTION("""COMPUTED_VALUE"""),7.0)</f>
        <v>7</v>
      </c>
      <c r="E121" s="31">
        <f>IFERROR(__xludf.DUMMYFUNCTION("""COMPUTED_VALUE"""),-0.3333333333333333)</f>
        <v>-0.3333333333</v>
      </c>
      <c r="F121" s="31"/>
      <c r="G121" s="31"/>
      <c r="H121" s="31"/>
      <c r="I121" s="31"/>
      <c r="J121" s="31"/>
      <c r="K121" s="31"/>
      <c r="L121" s="31"/>
      <c r="M121" s="31"/>
      <c r="N121" s="31"/>
      <c r="O121" s="31"/>
      <c r="P121" s="31"/>
    </row>
    <row r="122">
      <c r="A122" s="53" t="str">
        <f>IFERROR(__xludf.DUMMYFUNCTION("""COMPUTED_VALUE"""),"Ottawa Charge")</f>
        <v>Ottawa Charge</v>
      </c>
      <c r="B122" s="31"/>
      <c r="C122" s="31"/>
      <c r="D122" s="31">
        <f>IFERROR(__xludf.DUMMYFUNCTION("""COMPUTED_VALUE"""),8.0)</f>
        <v>8</v>
      </c>
      <c r="E122" s="31">
        <f>IFERROR(__xludf.DUMMYFUNCTION("""COMPUTED_VALUE"""),0.6666666666666666)</f>
        <v>0.6666666667</v>
      </c>
      <c r="F122" s="31"/>
      <c r="G122" s="31"/>
      <c r="H122" s="31"/>
      <c r="I122" s="31"/>
      <c r="J122" s="31"/>
      <c r="K122" s="31"/>
      <c r="L122" s="31"/>
      <c r="M122" s="31"/>
      <c r="N122" s="31"/>
      <c r="O122" s="31"/>
      <c r="P122" s="31"/>
    </row>
    <row r="123">
      <c r="A123" s="53" t="str">
        <f>IFERROR(__xludf.DUMMYFUNCTION("""COMPUTED_VALUE"""),"Ottawa Charge")</f>
        <v>Ottawa Charge</v>
      </c>
      <c r="B123" s="31"/>
      <c r="C123" s="31"/>
      <c r="D123" s="31">
        <f>IFERROR(__xludf.DUMMYFUNCTION("""COMPUTED_VALUE"""),9.0)</f>
        <v>9</v>
      </c>
      <c r="E123" s="31">
        <f>IFERROR(__xludf.DUMMYFUNCTION("""COMPUTED_VALUE"""),0.3333333333333333)</f>
        <v>0.3333333333</v>
      </c>
      <c r="F123" s="31"/>
      <c r="G123" s="31"/>
      <c r="H123" s="31"/>
      <c r="I123" s="31"/>
      <c r="J123" s="31"/>
      <c r="K123" s="31"/>
      <c r="L123" s="31"/>
      <c r="M123" s="31"/>
      <c r="N123" s="31"/>
      <c r="O123" s="31"/>
      <c r="P123" s="31"/>
    </row>
    <row r="124">
      <c r="A124" s="53" t="str">
        <f>IFERROR(__xludf.DUMMYFUNCTION("""COMPUTED_VALUE"""),"Ottawa Charge")</f>
        <v>Ottawa Charge</v>
      </c>
      <c r="B124" s="31"/>
      <c r="C124" s="31"/>
      <c r="D124" s="31">
        <f>IFERROR(__xludf.DUMMYFUNCTION("""COMPUTED_VALUE"""),10.0)</f>
        <v>10</v>
      </c>
      <c r="E124" s="31">
        <f>IFERROR(__xludf.DUMMYFUNCTION("""COMPUTED_VALUE"""),-0.6666666666666666)</f>
        <v>-0.6666666667</v>
      </c>
      <c r="F124" s="31"/>
      <c r="G124" s="31"/>
      <c r="H124" s="31"/>
      <c r="I124" s="31"/>
      <c r="J124" s="31"/>
      <c r="K124" s="31"/>
      <c r="L124" s="31"/>
      <c r="M124" s="31"/>
      <c r="N124" s="31"/>
      <c r="O124" s="31"/>
      <c r="P124" s="31"/>
    </row>
    <row r="125">
      <c r="A125" s="53" t="str">
        <f>IFERROR(__xludf.DUMMYFUNCTION("""COMPUTED_VALUE"""),"Ottawa Charge")</f>
        <v>Ottawa Charge</v>
      </c>
      <c r="B125" s="31"/>
      <c r="C125" s="31"/>
      <c r="D125" s="31">
        <f>IFERROR(__xludf.DUMMYFUNCTION("""COMPUTED_VALUE"""),11.0)</f>
        <v>11</v>
      </c>
      <c r="E125" s="31">
        <f>IFERROR(__xludf.DUMMYFUNCTION("""COMPUTED_VALUE"""),-1.6666666666666667)</f>
        <v>-1.666666667</v>
      </c>
      <c r="F125" s="31"/>
      <c r="G125" s="31"/>
      <c r="H125" s="31"/>
      <c r="I125" s="31"/>
      <c r="J125" s="31"/>
      <c r="K125" s="31"/>
      <c r="L125" s="31"/>
      <c r="M125" s="31"/>
      <c r="N125" s="31"/>
      <c r="O125" s="31"/>
      <c r="P125" s="31"/>
    </row>
    <row r="126">
      <c r="A126" s="53" t="str">
        <f>IFERROR(__xludf.DUMMYFUNCTION("""COMPUTED_VALUE"""),"Ottawa Charge")</f>
        <v>Ottawa Charge</v>
      </c>
      <c r="B126" s="31"/>
      <c r="C126" s="31"/>
      <c r="D126" s="31">
        <f>IFERROR(__xludf.DUMMYFUNCTION("""COMPUTED_VALUE"""),12.0)</f>
        <v>12</v>
      </c>
      <c r="E126" s="31">
        <f>IFERROR(__xludf.DUMMYFUNCTION("""COMPUTED_VALUE"""),-0.6666666666666666)</f>
        <v>-0.6666666667</v>
      </c>
      <c r="F126" s="31"/>
      <c r="G126" s="31"/>
      <c r="H126" s="31"/>
      <c r="I126" s="31"/>
      <c r="J126" s="31"/>
      <c r="K126" s="31"/>
      <c r="L126" s="31"/>
      <c r="M126" s="31"/>
      <c r="N126" s="31"/>
      <c r="O126" s="31"/>
      <c r="P126" s="31"/>
    </row>
    <row r="127">
      <c r="A127" s="53" t="str">
        <f>IFERROR(__xludf.DUMMYFUNCTION("""COMPUTED_VALUE"""),"Ottawa Charge")</f>
        <v>Ottawa Charge</v>
      </c>
      <c r="B127" s="31"/>
      <c r="C127" s="31"/>
      <c r="D127" s="31">
        <f>IFERROR(__xludf.DUMMYFUNCTION("""COMPUTED_VALUE"""),13.0)</f>
        <v>13</v>
      </c>
      <c r="E127" s="31">
        <f>IFERROR(__xludf.DUMMYFUNCTION("""COMPUTED_VALUE"""),-1.6666666666666667)</f>
        <v>-1.666666667</v>
      </c>
      <c r="F127" s="31"/>
      <c r="G127" s="31"/>
      <c r="H127" s="31"/>
      <c r="I127" s="31"/>
      <c r="J127" s="31"/>
      <c r="K127" s="31"/>
      <c r="L127" s="31"/>
      <c r="M127" s="31"/>
      <c r="N127" s="31"/>
      <c r="O127" s="31"/>
      <c r="P127" s="31"/>
    </row>
    <row r="128">
      <c r="A128" s="53" t="str">
        <f>IFERROR(__xludf.DUMMYFUNCTION("""COMPUTED_VALUE"""),"Ottawa Charge")</f>
        <v>Ottawa Charge</v>
      </c>
      <c r="B128" s="31"/>
      <c r="C128" s="31"/>
      <c r="D128" s="31">
        <f>IFERROR(__xludf.DUMMYFUNCTION("""COMPUTED_VALUE"""),14.0)</f>
        <v>14</v>
      </c>
      <c r="E128" s="31">
        <f>IFERROR(__xludf.DUMMYFUNCTION("""COMPUTED_VALUE"""),-2.6666666666666665)</f>
        <v>-2.666666667</v>
      </c>
      <c r="F128" s="31"/>
      <c r="G128" s="31"/>
      <c r="H128" s="31"/>
      <c r="I128" s="31"/>
      <c r="J128" s="31"/>
      <c r="K128" s="31"/>
      <c r="L128" s="31"/>
      <c r="M128" s="31"/>
      <c r="N128" s="31"/>
      <c r="O128" s="31"/>
      <c r="P128" s="31"/>
    </row>
    <row r="129">
      <c r="A129" s="53" t="str">
        <f>IFERROR(__xludf.DUMMYFUNCTION("""COMPUTED_VALUE"""),"Ottawa Charge")</f>
        <v>Ottawa Charge</v>
      </c>
      <c r="B129" s="31"/>
      <c r="C129" s="31"/>
      <c r="D129" s="31">
        <f>IFERROR(__xludf.DUMMYFUNCTION("""COMPUTED_VALUE"""),15.0)</f>
        <v>15</v>
      </c>
      <c r="E129" s="31">
        <f>IFERROR(__xludf.DUMMYFUNCTION("""COMPUTED_VALUE"""),-3.6666666666666665)</f>
        <v>-3.666666667</v>
      </c>
      <c r="F129" s="31"/>
      <c r="G129" s="31"/>
      <c r="H129" s="31"/>
      <c r="I129" s="31"/>
      <c r="J129" s="31"/>
      <c r="K129" s="31"/>
      <c r="L129" s="31"/>
      <c r="M129" s="31"/>
      <c r="N129" s="31"/>
      <c r="O129" s="31"/>
      <c r="P129" s="31"/>
    </row>
    <row r="130">
      <c r="A130" s="53" t="str">
        <f>IFERROR(__xludf.DUMMYFUNCTION("""COMPUTED_VALUE"""),"Ottawa Charge")</f>
        <v>Ottawa Charge</v>
      </c>
      <c r="B130" s="31"/>
      <c r="C130" s="31"/>
      <c r="D130" s="31">
        <f>IFERROR(__xludf.DUMMYFUNCTION("""COMPUTED_VALUE"""),16.0)</f>
        <v>16</v>
      </c>
      <c r="E130" s="31">
        <f>IFERROR(__xludf.DUMMYFUNCTION("""COMPUTED_VALUE"""),-2.6666666666666665)</f>
        <v>-2.666666667</v>
      </c>
      <c r="F130" s="31"/>
      <c r="G130" s="31"/>
      <c r="H130" s="31"/>
      <c r="I130" s="31"/>
      <c r="J130" s="31"/>
      <c r="K130" s="31"/>
      <c r="L130" s="31"/>
      <c r="M130" s="31"/>
      <c r="N130" s="31"/>
      <c r="O130" s="31"/>
      <c r="P130" s="31"/>
    </row>
    <row r="131">
      <c r="A131" s="53" t="str">
        <f>IFERROR(__xludf.DUMMYFUNCTION("""COMPUTED_VALUE"""),"Ottawa Charge")</f>
        <v>Ottawa Charge</v>
      </c>
      <c r="B131" s="31"/>
      <c r="C131" s="31"/>
      <c r="D131" s="31">
        <f>IFERROR(__xludf.DUMMYFUNCTION("""COMPUTED_VALUE"""),17.0)</f>
        <v>17</v>
      </c>
      <c r="E131" s="31">
        <f>IFERROR(__xludf.DUMMYFUNCTION("""COMPUTED_VALUE"""),-3.0)</f>
        <v>-3</v>
      </c>
      <c r="F131" s="31"/>
      <c r="G131" s="31"/>
      <c r="H131" s="31"/>
      <c r="I131" s="31"/>
      <c r="J131" s="31"/>
      <c r="K131" s="31"/>
      <c r="L131" s="31"/>
      <c r="M131" s="31"/>
      <c r="N131" s="31"/>
      <c r="O131" s="31"/>
      <c r="P131" s="31"/>
    </row>
    <row r="132">
      <c r="A132" s="53" t="str">
        <f>IFERROR(__xludf.DUMMYFUNCTION("""COMPUTED_VALUE"""),"Ottawa Charge")</f>
        <v>Ottawa Charge</v>
      </c>
      <c r="B132" s="31"/>
      <c r="C132" s="31"/>
      <c r="D132" s="31">
        <f>IFERROR(__xludf.DUMMYFUNCTION("""COMPUTED_VALUE"""),18.0)</f>
        <v>18</v>
      </c>
      <c r="E132" s="31">
        <f>IFERROR(__xludf.DUMMYFUNCTION("""COMPUTED_VALUE"""),-3.3333333333333335)</f>
        <v>-3.333333333</v>
      </c>
      <c r="F132" s="31"/>
      <c r="G132" s="31"/>
      <c r="H132" s="31"/>
      <c r="I132" s="31"/>
      <c r="J132" s="31"/>
      <c r="K132" s="31"/>
      <c r="L132" s="31"/>
      <c r="M132" s="31"/>
      <c r="N132" s="31"/>
      <c r="O132" s="31"/>
      <c r="P132" s="31"/>
    </row>
    <row r="133">
      <c r="A133" s="53" t="str">
        <f>IFERROR(__xludf.DUMMYFUNCTION("""COMPUTED_VALUE"""),"Ottawa Charge")</f>
        <v>Ottawa Charge</v>
      </c>
      <c r="B133" s="31"/>
      <c r="C133" s="31"/>
      <c r="D133" s="31">
        <f>IFERROR(__xludf.DUMMYFUNCTION("""COMPUTED_VALUE"""),19.0)</f>
        <v>19</v>
      </c>
      <c r="E133" s="31">
        <f>IFERROR(__xludf.DUMMYFUNCTION("""COMPUTED_VALUE"""),-2.3333333333333335)</f>
        <v>-2.333333333</v>
      </c>
      <c r="F133" s="31"/>
      <c r="G133" s="31"/>
      <c r="H133" s="31"/>
      <c r="I133" s="31"/>
      <c r="J133" s="31"/>
      <c r="K133" s="31"/>
      <c r="L133" s="31"/>
      <c r="M133" s="31"/>
      <c r="N133" s="31"/>
      <c r="O133" s="31"/>
      <c r="P133" s="31"/>
    </row>
    <row r="134">
      <c r="A134" s="53" t="str">
        <f>IFERROR(__xludf.DUMMYFUNCTION("""COMPUTED_VALUE"""),"Ottawa Charge")</f>
        <v>Ottawa Charge</v>
      </c>
      <c r="B134" s="31"/>
      <c r="C134" s="31"/>
      <c r="D134" s="31">
        <f>IFERROR(__xludf.DUMMYFUNCTION("""COMPUTED_VALUE"""),20.0)</f>
        <v>20</v>
      </c>
      <c r="E134" s="31">
        <f>IFERROR(__xludf.DUMMYFUNCTION("""COMPUTED_VALUE"""),-2.0)</f>
        <v>-2</v>
      </c>
      <c r="F134" s="31"/>
      <c r="G134" s="31"/>
      <c r="H134" s="31"/>
      <c r="I134" s="31"/>
      <c r="J134" s="31"/>
      <c r="K134" s="31"/>
      <c r="L134" s="31"/>
      <c r="M134" s="31"/>
      <c r="N134" s="31"/>
      <c r="O134" s="31"/>
      <c r="P134" s="31"/>
    </row>
    <row r="135">
      <c r="A135" s="53" t="str">
        <f>IFERROR(__xludf.DUMMYFUNCTION("""COMPUTED_VALUE"""),"Ottawa Charge")</f>
        <v>Ottawa Charge</v>
      </c>
      <c r="B135" s="31"/>
      <c r="C135" s="31"/>
      <c r="D135" s="31">
        <f>IFERROR(__xludf.DUMMYFUNCTION("""COMPUTED_VALUE"""),21.0)</f>
        <v>21</v>
      </c>
      <c r="E135" s="31">
        <f>IFERROR(__xludf.DUMMYFUNCTION("""COMPUTED_VALUE"""),-3.0)</f>
        <v>-3</v>
      </c>
      <c r="F135" s="31"/>
      <c r="G135" s="31"/>
      <c r="H135" s="31"/>
      <c r="I135" s="31"/>
      <c r="J135" s="31"/>
      <c r="K135" s="31"/>
      <c r="L135" s="31"/>
      <c r="M135" s="31"/>
      <c r="N135" s="31"/>
      <c r="O135" s="31"/>
      <c r="P135" s="31"/>
    </row>
    <row r="136">
      <c r="A136" s="53" t="str">
        <f>IFERROR(__xludf.DUMMYFUNCTION("""COMPUTED_VALUE"""),"Ottawa Charge")</f>
        <v>Ottawa Charge</v>
      </c>
      <c r="B136" s="31"/>
      <c r="C136" s="31"/>
      <c r="D136" s="31">
        <f>IFERROR(__xludf.DUMMYFUNCTION("""COMPUTED_VALUE"""),22.0)</f>
        <v>22</v>
      </c>
      <c r="E136" s="31">
        <f>IFERROR(__xludf.DUMMYFUNCTION("""COMPUTED_VALUE"""),-2.0)</f>
        <v>-2</v>
      </c>
      <c r="F136" s="31"/>
      <c r="G136" s="31"/>
      <c r="H136" s="31"/>
      <c r="I136" s="31"/>
      <c r="J136" s="31"/>
      <c r="K136" s="31"/>
      <c r="L136" s="31"/>
      <c r="M136" s="31"/>
      <c r="N136" s="31"/>
      <c r="O136" s="31"/>
      <c r="P136" s="31"/>
    </row>
    <row r="137">
      <c r="A137" s="53" t="str">
        <f>IFERROR(__xludf.DUMMYFUNCTION("""COMPUTED_VALUE"""),"Ottawa Charge")</f>
        <v>Ottawa Charge</v>
      </c>
      <c r="B137" s="31"/>
      <c r="C137" s="31"/>
      <c r="D137" s="31">
        <f>IFERROR(__xludf.DUMMYFUNCTION("""COMPUTED_VALUE"""),23.0)</f>
        <v>23</v>
      </c>
      <c r="E137" s="31">
        <f>IFERROR(__xludf.DUMMYFUNCTION("""COMPUTED_VALUE"""),-3.0)</f>
        <v>-3</v>
      </c>
      <c r="F137" s="31"/>
      <c r="G137" s="31"/>
      <c r="H137" s="31"/>
      <c r="I137" s="31"/>
      <c r="J137" s="31"/>
      <c r="K137" s="31"/>
      <c r="L137" s="31"/>
      <c r="M137" s="31"/>
      <c r="N137" s="31"/>
      <c r="O137" s="31"/>
      <c r="P137" s="31"/>
    </row>
    <row r="138">
      <c r="A138" s="53" t="str">
        <f>IFERROR(__xludf.DUMMYFUNCTION("""COMPUTED_VALUE"""),"Ottawa Charge")</f>
        <v>Ottawa Charge</v>
      </c>
      <c r="B138" s="31"/>
      <c r="C138" s="31"/>
      <c r="D138" s="31">
        <f>IFERROR(__xludf.DUMMYFUNCTION("""COMPUTED_VALUE"""),24.0)</f>
        <v>24</v>
      </c>
      <c r="E138" s="31">
        <f>IFERROR(__xludf.DUMMYFUNCTION("""COMPUTED_VALUE"""),-2.0)</f>
        <v>-2</v>
      </c>
      <c r="F138" s="31"/>
      <c r="G138" s="31"/>
      <c r="H138" s="31"/>
      <c r="I138" s="31"/>
      <c r="J138" s="31"/>
      <c r="K138" s="31"/>
      <c r="L138" s="31"/>
      <c r="M138" s="31"/>
      <c r="N138" s="31"/>
      <c r="O138" s="31"/>
      <c r="P138" s="31"/>
    </row>
    <row r="139">
      <c r="A139" s="53" t="str">
        <f>IFERROR(__xludf.DUMMYFUNCTION("""COMPUTED_VALUE"""),"Ottawa Charge")</f>
        <v>Ottawa Charge</v>
      </c>
      <c r="B139" s="31"/>
      <c r="C139" s="31"/>
      <c r="D139" s="31">
        <f>IFERROR(__xludf.DUMMYFUNCTION("""COMPUTED_VALUE"""),25.0)</f>
        <v>25</v>
      </c>
      <c r="E139" s="31">
        <f>IFERROR(__xludf.DUMMYFUNCTION("""COMPUTED_VALUE"""),-3.0)</f>
        <v>-3</v>
      </c>
      <c r="F139" s="31"/>
      <c r="G139" s="31"/>
      <c r="H139" s="31"/>
      <c r="I139" s="31"/>
      <c r="J139" s="31"/>
      <c r="K139" s="31"/>
      <c r="L139" s="31"/>
      <c r="M139" s="31"/>
      <c r="N139" s="31"/>
      <c r="O139" s="31"/>
      <c r="P139" s="31"/>
    </row>
    <row r="140">
      <c r="A140" s="53" t="str">
        <f>IFERROR(__xludf.DUMMYFUNCTION("""COMPUTED_VALUE"""),"Ottawa Charge")</f>
        <v>Ottawa Charge</v>
      </c>
      <c r="B140" s="31"/>
      <c r="C140" s="31"/>
      <c r="D140" s="31">
        <f>IFERROR(__xludf.DUMMYFUNCTION("""COMPUTED_VALUE"""),26.0)</f>
        <v>26</v>
      </c>
      <c r="E140" s="31">
        <f>IFERROR(__xludf.DUMMYFUNCTION("""COMPUTED_VALUE"""),-2.0)</f>
        <v>-2</v>
      </c>
      <c r="F140" s="31"/>
      <c r="G140" s="31"/>
      <c r="H140" s="31"/>
      <c r="I140" s="31"/>
      <c r="J140" s="31"/>
      <c r="K140" s="31"/>
      <c r="L140" s="31"/>
      <c r="M140" s="31"/>
      <c r="N140" s="31"/>
      <c r="O140" s="31"/>
      <c r="P140" s="31"/>
    </row>
    <row r="141">
      <c r="A141" s="53" t="str">
        <f>IFERROR(__xludf.DUMMYFUNCTION("""COMPUTED_VALUE"""),"Ottawa Charge")</f>
        <v>Ottawa Charge</v>
      </c>
      <c r="B141" s="31"/>
      <c r="C141" s="31"/>
      <c r="D141" s="31">
        <f>IFERROR(__xludf.DUMMYFUNCTION("""COMPUTED_VALUE"""),27.0)</f>
        <v>27</v>
      </c>
      <c r="E141" s="31">
        <f>IFERROR(__xludf.DUMMYFUNCTION("""COMPUTED_VALUE"""),-1.0)</f>
        <v>-1</v>
      </c>
      <c r="F141" s="31"/>
      <c r="G141" s="31"/>
      <c r="H141" s="31"/>
      <c r="I141" s="31"/>
      <c r="J141" s="31"/>
      <c r="K141" s="31"/>
      <c r="L141" s="31"/>
      <c r="M141" s="31"/>
      <c r="N141" s="31"/>
      <c r="O141" s="31"/>
      <c r="P141" s="31"/>
    </row>
    <row r="142">
      <c r="A142" s="53" t="str">
        <f>IFERROR(__xludf.DUMMYFUNCTION("""COMPUTED_VALUE"""),"Toronto Sceptres")</f>
        <v>Toronto Sceptres</v>
      </c>
      <c r="B142" s="31"/>
      <c r="C142" s="31"/>
      <c r="D142" s="31">
        <f>IFERROR(__xludf.DUMMYFUNCTION("""COMPUTED_VALUE"""),0.0)</f>
        <v>0</v>
      </c>
      <c r="E142" s="31">
        <f>IFERROR(__xludf.DUMMYFUNCTION("""COMPUTED_VALUE"""),0.0)</f>
        <v>0</v>
      </c>
      <c r="F142" s="31"/>
      <c r="G142" s="31"/>
      <c r="H142" s="31"/>
      <c r="I142" s="31"/>
      <c r="J142" s="31"/>
      <c r="K142" s="31"/>
      <c r="L142" s="31"/>
      <c r="M142" s="31"/>
      <c r="N142" s="31"/>
      <c r="O142" s="31"/>
      <c r="P142" s="31"/>
    </row>
    <row r="143">
      <c r="A143" s="53" t="str">
        <f>IFERROR(__xludf.DUMMYFUNCTION("""COMPUTED_VALUE"""),"Toronto Sceptres")</f>
        <v>Toronto Sceptres</v>
      </c>
      <c r="B143" s="31"/>
      <c r="C143" s="31"/>
      <c r="D143" s="31">
        <f>IFERROR(__xludf.DUMMYFUNCTION("""COMPUTED_VALUE"""),1.0)</f>
        <v>1</v>
      </c>
      <c r="E143" s="31">
        <f>IFERROR(__xludf.DUMMYFUNCTION("""COMPUTED_VALUE"""),1.0)</f>
        <v>1</v>
      </c>
      <c r="F143" s="31"/>
      <c r="G143" s="31"/>
      <c r="H143" s="31"/>
      <c r="I143" s="31"/>
      <c r="J143" s="31"/>
      <c r="K143" s="31"/>
      <c r="L143" s="31"/>
      <c r="M143" s="31"/>
      <c r="N143" s="31"/>
      <c r="O143" s="31"/>
      <c r="P143" s="31"/>
    </row>
    <row r="144">
      <c r="A144" s="53" t="str">
        <f>IFERROR(__xludf.DUMMYFUNCTION("""COMPUTED_VALUE"""),"Toronto Sceptres")</f>
        <v>Toronto Sceptres</v>
      </c>
      <c r="B144" s="31"/>
      <c r="C144" s="31"/>
      <c r="D144" s="31">
        <f>IFERROR(__xludf.DUMMYFUNCTION("""COMPUTED_VALUE"""),2.0)</f>
        <v>2</v>
      </c>
      <c r="E144" s="31">
        <f>IFERROR(__xludf.DUMMYFUNCTION("""COMPUTED_VALUE"""),0.0)</f>
        <v>0</v>
      </c>
      <c r="F144" s="31"/>
      <c r="G144" s="31"/>
      <c r="H144" s="31"/>
      <c r="I144" s="31"/>
      <c r="J144" s="31"/>
      <c r="K144" s="31"/>
      <c r="L144" s="31"/>
      <c r="M144" s="31"/>
      <c r="N144" s="31"/>
      <c r="O144" s="31"/>
      <c r="P144" s="31"/>
    </row>
    <row r="145">
      <c r="A145" s="53" t="str">
        <f>IFERROR(__xludf.DUMMYFUNCTION("""COMPUTED_VALUE"""),"Toronto Sceptres")</f>
        <v>Toronto Sceptres</v>
      </c>
      <c r="B145" s="31"/>
      <c r="C145" s="31"/>
      <c r="D145" s="31">
        <f>IFERROR(__xludf.DUMMYFUNCTION("""COMPUTED_VALUE"""),3.0)</f>
        <v>3</v>
      </c>
      <c r="E145" s="31">
        <f>IFERROR(__xludf.DUMMYFUNCTION("""COMPUTED_VALUE"""),-1.0)</f>
        <v>-1</v>
      </c>
      <c r="F145" s="31"/>
      <c r="G145" s="31"/>
      <c r="H145" s="31"/>
      <c r="I145" s="31"/>
      <c r="J145" s="31"/>
      <c r="K145" s="31"/>
      <c r="L145" s="31"/>
      <c r="M145" s="31"/>
      <c r="N145" s="31"/>
      <c r="O145" s="31"/>
      <c r="P145" s="31"/>
    </row>
    <row r="146">
      <c r="A146" s="53" t="str">
        <f>IFERROR(__xludf.DUMMYFUNCTION("""COMPUTED_VALUE"""),"Toronto Sceptres")</f>
        <v>Toronto Sceptres</v>
      </c>
      <c r="B146" s="31"/>
      <c r="C146" s="31"/>
      <c r="D146" s="31">
        <f>IFERROR(__xludf.DUMMYFUNCTION("""COMPUTED_VALUE"""),4.0)</f>
        <v>4</v>
      </c>
      <c r="E146" s="31">
        <f>IFERROR(__xludf.DUMMYFUNCTION("""COMPUTED_VALUE"""),-2.0)</f>
        <v>-2</v>
      </c>
      <c r="F146" s="31"/>
      <c r="G146" s="31"/>
      <c r="H146" s="31"/>
      <c r="I146" s="31"/>
      <c r="J146" s="31"/>
      <c r="K146" s="31"/>
      <c r="L146" s="31"/>
      <c r="M146" s="31"/>
      <c r="N146" s="31"/>
      <c r="O146" s="31"/>
      <c r="P146" s="31"/>
    </row>
    <row r="147">
      <c r="A147" s="53" t="str">
        <f>IFERROR(__xludf.DUMMYFUNCTION("""COMPUTED_VALUE"""),"Toronto Sceptres")</f>
        <v>Toronto Sceptres</v>
      </c>
      <c r="B147" s="31"/>
      <c r="C147" s="31"/>
      <c r="D147" s="31">
        <f>IFERROR(__xludf.DUMMYFUNCTION("""COMPUTED_VALUE"""),5.0)</f>
        <v>5</v>
      </c>
      <c r="E147" s="31">
        <f>IFERROR(__xludf.DUMMYFUNCTION("""COMPUTED_VALUE"""),-2.3333333333333335)</f>
        <v>-2.333333333</v>
      </c>
      <c r="F147" s="31"/>
      <c r="G147" s="31"/>
      <c r="H147" s="31"/>
      <c r="I147" s="31"/>
      <c r="J147" s="31"/>
      <c r="K147" s="31"/>
      <c r="L147" s="31"/>
      <c r="M147" s="31"/>
      <c r="N147" s="31"/>
      <c r="O147" s="31"/>
      <c r="P147" s="31"/>
    </row>
    <row r="148">
      <c r="A148" s="53" t="str">
        <f>IFERROR(__xludf.DUMMYFUNCTION("""COMPUTED_VALUE"""),"Toronto Sceptres")</f>
        <v>Toronto Sceptres</v>
      </c>
      <c r="B148" s="31"/>
      <c r="C148" s="31"/>
      <c r="D148" s="31">
        <f>IFERROR(__xludf.DUMMYFUNCTION("""COMPUTED_VALUE"""),6.0)</f>
        <v>6</v>
      </c>
      <c r="E148" s="31">
        <f>IFERROR(__xludf.DUMMYFUNCTION("""COMPUTED_VALUE"""),-1.3333333333333333)</f>
        <v>-1.333333333</v>
      </c>
      <c r="F148" s="31"/>
      <c r="G148" s="31"/>
      <c r="H148" s="31"/>
      <c r="I148" s="31"/>
      <c r="J148" s="31"/>
      <c r="K148" s="31"/>
      <c r="L148" s="31"/>
      <c r="M148" s="31"/>
      <c r="N148" s="31"/>
      <c r="O148" s="31"/>
      <c r="P148" s="31"/>
    </row>
    <row r="149">
      <c r="A149" s="53" t="str">
        <f>IFERROR(__xludf.DUMMYFUNCTION("""COMPUTED_VALUE"""),"Toronto Sceptres")</f>
        <v>Toronto Sceptres</v>
      </c>
      <c r="B149" s="31"/>
      <c r="C149" s="31"/>
      <c r="D149" s="31">
        <f>IFERROR(__xludf.DUMMYFUNCTION("""COMPUTED_VALUE"""),7.0)</f>
        <v>7</v>
      </c>
      <c r="E149" s="31">
        <f>IFERROR(__xludf.DUMMYFUNCTION("""COMPUTED_VALUE"""),-2.3333333333333335)</f>
        <v>-2.333333333</v>
      </c>
      <c r="F149" s="31"/>
      <c r="G149" s="31"/>
      <c r="H149" s="31"/>
      <c r="I149" s="31"/>
      <c r="J149" s="31"/>
      <c r="K149" s="31"/>
      <c r="L149" s="31"/>
      <c r="M149" s="31"/>
      <c r="N149" s="31"/>
      <c r="O149" s="31"/>
      <c r="P149" s="31"/>
    </row>
    <row r="150">
      <c r="A150" s="53" t="str">
        <f>IFERROR(__xludf.DUMMYFUNCTION("""COMPUTED_VALUE"""),"Toronto Sceptres")</f>
        <v>Toronto Sceptres</v>
      </c>
      <c r="B150" s="31"/>
      <c r="C150" s="31"/>
      <c r="D150" s="31">
        <f>IFERROR(__xludf.DUMMYFUNCTION("""COMPUTED_VALUE"""),8.0)</f>
        <v>8</v>
      </c>
      <c r="E150" s="31">
        <f>IFERROR(__xludf.DUMMYFUNCTION("""COMPUTED_VALUE"""),-3.3333333333333335)</f>
        <v>-3.333333333</v>
      </c>
      <c r="F150" s="31"/>
      <c r="G150" s="31"/>
      <c r="H150" s="31"/>
      <c r="I150" s="31"/>
      <c r="J150" s="31"/>
      <c r="K150" s="31"/>
      <c r="L150" s="31"/>
      <c r="M150" s="31"/>
      <c r="N150" s="31"/>
      <c r="O150" s="31"/>
      <c r="P150" s="31"/>
    </row>
    <row r="151">
      <c r="A151" s="53" t="str">
        <f>IFERROR(__xludf.DUMMYFUNCTION("""COMPUTED_VALUE"""),"Toronto Sceptres")</f>
        <v>Toronto Sceptres</v>
      </c>
      <c r="B151" s="31"/>
      <c r="C151" s="31"/>
      <c r="D151" s="31">
        <f>IFERROR(__xludf.DUMMYFUNCTION("""COMPUTED_VALUE"""),9.0)</f>
        <v>9</v>
      </c>
      <c r="E151" s="31">
        <f>IFERROR(__xludf.DUMMYFUNCTION("""COMPUTED_VALUE"""),-3.6666666666666665)</f>
        <v>-3.666666667</v>
      </c>
      <c r="F151" s="31"/>
      <c r="G151" s="31"/>
      <c r="H151" s="31"/>
      <c r="I151" s="31"/>
      <c r="J151" s="31"/>
      <c r="K151" s="31"/>
      <c r="L151" s="31"/>
      <c r="M151" s="31"/>
      <c r="N151" s="31"/>
      <c r="O151" s="31"/>
      <c r="P151" s="31"/>
    </row>
    <row r="152">
      <c r="A152" s="53" t="str">
        <f>IFERROR(__xludf.DUMMYFUNCTION("""COMPUTED_VALUE"""),"Toronto Sceptres")</f>
        <v>Toronto Sceptres</v>
      </c>
      <c r="B152" s="31"/>
      <c r="C152" s="31"/>
      <c r="D152" s="31">
        <f>IFERROR(__xludf.DUMMYFUNCTION("""COMPUTED_VALUE"""),10.0)</f>
        <v>10</v>
      </c>
      <c r="E152" s="31">
        <f>IFERROR(__xludf.DUMMYFUNCTION("""COMPUTED_VALUE"""),-2.6666666666666665)</f>
        <v>-2.666666667</v>
      </c>
      <c r="F152" s="31"/>
      <c r="G152" s="31"/>
      <c r="H152" s="31"/>
      <c r="I152" s="31"/>
      <c r="J152" s="31"/>
      <c r="K152" s="31"/>
      <c r="L152" s="31"/>
      <c r="M152" s="31"/>
      <c r="N152" s="31"/>
      <c r="O152" s="31"/>
      <c r="P152" s="31"/>
    </row>
    <row r="153">
      <c r="A153" s="53" t="str">
        <f>IFERROR(__xludf.DUMMYFUNCTION("""COMPUTED_VALUE"""),"Toronto Sceptres")</f>
        <v>Toronto Sceptres</v>
      </c>
      <c r="B153" s="31"/>
      <c r="C153" s="31"/>
      <c r="D153" s="31">
        <f>IFERROR(__xludf.DUMMYFUNCTION("""COMPUTED_VALUE"""),11.0)</f>
        <v>11</v>
      </c>
      <c r="E153" s="31">
        <f>IFERROR(__xludf.DUMMYFUNCTION("""COMPUTED_VALUE"""),-3.6666666666666665)</f>
        <v>-3.666666667</v>
      </c>
      <c r="F153" s="31"/>
      <c r="G153" s="31"/>
      <c r="H153" s="31"/>
      <c r="I153" s="31"/>
      <c r="J153" s="31"/>
      <c r="K153" s="31"/>
      <c r="L153" s="31"/>
      <c r="M153" s="31"/>
      <c r="N153" s="31"/>
      <c r="O153" s="31"/>
      <c r="P153" s="31"/>
    </row>
    <row r="154">
      <c r="A154" s="53" t="str">
        <f>IFERROR(__xludf.DUMMYFUNCTION("""COMPUTED_VALUE"""),"Toronto Sceptres")</f>
        <v>Toronto Sceptres</v>
      </c>
      <c r="B154" s="31"/>
      <c r="C154" s="31"/>
      <c r="D154" s="31">
        <f>IFERROR(__xludf.DUMMYFUNCTION("""COMPUTED_VALUE"""),12.0)</f>
        <v>12</v>
      </c>
      <c r="E154" s="31">
        <f>IFERROR(__xludf.DUMMYFUNCTION("""COMPUTED_VALUE"""),-2.6666666666666665)</f>
        <v>-2.666666667</v>
      </c>
      <c r="F154" s="31"/>
      <c r="G154" s="31"/>
      <c r="H154" s="31"/>
      <c r="I154" s="31"/>
      <c r="J154" s="31"/>
      <c r="K154" s="31"/>
      <c r="L154" s="31"/>
      <c r="M154" s="31"/>
      <c r="N154" s="31"/>
      <c r="O154" s="31"/>
      <c r="P154" s="31"/>
    </row>
    <row r="155">
      <c r="A155" s="53" t="str">
        <f>IFERROR(__xludf.DUMMYFUNCTION("""COMPUTED_VALUE"""),"Toronto Sceptres")</f>
        <v>Toronto Sceptres</v>
      </c>
      <c r="B155" s="31"/>
      <c r="C155" s="31"/>
      <c r="D155" s="31">
        <f>IFERROR(__xludf.DUMMYFUNCTION("""COMPUTED_VALUE"""),13.0)</f>
        <v>13</v>
      </c>
      <c r="E155" s="31">
        <f>IFERROR(__xludf.DUMMYFUNCTION("""COMPUTED_VALUE"""),-3.0)</f>
        <v>-3</v>
      </c>
      <c r="F155" s="31"/>
      <c r="G155" s="31"/>
      <c r="H155" s="31"/>
      <c r="I155" s="31"/>
      <c r="J155" s="31"/>
      <c r="K155" s="31"/>
      <c r="L155" s="31"/>
      <c r="M155" s="31"/>
      <c r="N155" s="31"/>
      <c r="O155" s="31"/>
      <c r="P155" s="31"/>
    </row>
    <row r="156">
      <c r="A156" s="53" t="str">
        <f>IFERROR(__xludf.DUMMYFUNCTION("""COMPUTED_VALUE"""),"Toronto Sceptres")</f>
        <v>Toronto Sceptres</v>
      </c>
      <c r="B156" s="31"/>
      <c r="C156" s="31"/>
      <c r="D156" s="31">
        <f>IFERROR(__xludf.DUMMYFUNCTION("""COMPUTED_VALUE"""),14.0)</f>
        <v>14</v>
      </c>
      <c r="E156" s="31">
        <f>IFERROR(__xludf.DUMMYFUNCTION("""COMPUTED_VALUE"""),-3.3333333333333335)</f>
        <v>-3.333333333</v>
      </c>
      <c r="F156" s="31"/>
      <c r="G156" s="31"/>
      <c r="H156" s="31"/>
      <c r="I156" s="31"/>
      <c r="J156" s="31"/>
      <c r="K156" s="31"/>
      <c r="L156" s="31"/>
      <c r="M156" s="31"/>
      <c r="N156" s="31"/>
      <c r="O156" s="31"/>
      <c r="P156" s="31"/>
    </row>
    <row r="157">
      <c r="A157" s="53" t="str">
        <f>IFERROR(__xludf.DUMMYFUNCTION("""COMPUTED_VALUE"""),"Toronto Sceptres")</f>
        <v>Toronto Sceptres</v>
      </c>
      <c r="B157" s="31"/>
      <c r="C157" s="31"/>
      <c r="D157" s="31">
        <f>IFERROR(__xludf.DUMMYFUNCTION("""COMPUTED_VALUE"""),15.0)</f>
        <v>15</v>
      </c>
      <c r="E157" s="31">
        <f>IFERROR(__xludf.DUMMYFUNCTION("""COMPUTED_VALUE"""),-2.3333333333333335)</f>
        <v>-2.333333333</v>
      </c>
      <c r="F157" s="31"/>
      <c r="G157" s="31"/>
      <c r="H157" s="31"/>
      <c r="I157" s="31"/>
      <c r="J157" s="31"/>
      <c r="K157" s="31"/>
      <c r="L157" s="31"/>
      <c r="M157" s="31"/>
      <c r="N157" s="31"/>
      <c r="O157" s="31"/>
      <c r="P157" s="31"/>
    </row>
    <row r="158">
      <c r="A158" s="53" t="str">
        <f>IFERROR(__xludf.DUMMYFUNCTION("""COMPUTED_VALUE"""),"Toronto Sceptres")</f>
        <v>Toronto Sceptres</v>
      </c>
      <c r="B158" s="31"/>
      <c r="C158" s="31"/>
      <c r="D158" s="31">
        <f>IFERROR(__xludf.DUMMYFUNCTION("""COMPUTED_VALUE"""),16.0)</f>
        <v>16</v>
      </c>
      <c r="E158" s="31">
        <f>IFERROR(__xludf.DUMMYFUNCTION("""COMPUTED_VALUE"""),-2.0)</f>
        <v>-2</v>
      </c>
      <c r="F158" s="31"/>
      <c r="G158" s="31"/>
      <c r="H158" s="31"/>
      <c r="I158" s="31"/>
      <c r="J158" s="31"/>
      <c r="K158" s="31"/>
      <c r="L158" s="31"/>
      <c r="M158" s="31"/>
      <c r="N158" s="31"/>
      <c r="O158" s="31"/>
      <c r="P158" s="31"/>
    </row>
    <row r="159">
      <c r="A159" s="53" t="str">
        <f>IFERROR(__xludf.DUMMYFUNCTION("""COMPUTED_VALUE"""),"Toronto Sceptres")</f>
        <v>Toronto Sceptres</v>
      </c>
      <c r="B159" s="31"/>
      <c r="C159" s="31"/>
      <c r="D159" s="31">
        <f>IFERROR(__xludf.DUMMYFUNCTION("""COMPUTED_VALUE"""),17.0)</f>
        <v>17</v>
      </c>
      <c r="E159" s="31">
        <f>IFERROR(__xludf.DUMMYFUNCTION("""COMPUTED_VALUE"""),-1.0)</f>
        <v>-1</v>
      </c>
      <c r="F159" s="31"/>
      <c r="G159" s="31"/>
      <c r="H159" s="31"/>
      <c r="I159" s="31"/>
      <c r="J159" s="31"/>
      <c r="K159" s="31"/>
      <c r="L159" s="31"/>
      <c r="M159" s="31"/>
      <c r="N159" s="31"/>
      <c r="O159" s="31"/>
      <c r="P159" s="31"/>
    </row>
    <row r="160">
      <c r="A160" s="53" t="str">
        <f>IFERROR(__xludf.DUMMYFUNCTION("""COMPUTED_VALUE"""),"Toronto Sceptres")</f>
        <v>Toronto Sceptres</v>
      </c>
      <c r="B160" s="31"/>
      <c r="C160" s="31"/>
      <c r="D160" s="31">
        <f>IFERROR(__xludf.DUMMYFUNCTION("""COMPUTED_VALUE"""),18.0)</f>
        <v>18</v>
      </c>
      <c r="E160" s="31">
        <f>IFERROR(__xludf.DUMMYFUNCTION("""COMPUTED_VALUE"""),-0.6666666666666666)</f>
        <v>-0.6666666667</v>
      </c>
      <c r="F160" s="31"/>
      <c r="G160" s="31"/>
      <c r="H160" s="31"/>
      <c r="I160" s="31"/>
      <c r="J160" s="31"/>
      <c r="K160" s="31"/>
      <c r="L160" s="31"/>
      <c r="M160" s="31"/>
      <c r="N160" s="31"/>
      <c r="O160" s="31"/>
      <c r="P160" s="31"/>
    </row>
    <row r="161">
      <c r="A161" s="53" t="str">
        <f>IFERROR(__xludf.DUMMYFUNCTION("""COMPUTED_VALUE"""),"Toronto Sceptres")</f>
        <v>Toronto Sceptres</v>
      </c>
      <c r="B161" s="31"/>
      <c r="C161" s="31"/>
      <c r="D161" s="31">
        <f>IFERROR(__xludf.DUMMYFUNCTION("""COMPUTED_VALUE"""),19.0)</f>
        <v>19</v>
      </c>
      <c r="E161" s="31">
        <f>IFERROR(__xludf.DUMMYFUNCTION("""COMPUTED_VALUE"""),0.3333333333333333)</f>
        <v>0.3333333333</v>
      </c>
      <c r="F161" s="31"/>
      <c r="G161" s="31"/>
      <c r="H161" s="31"/>
      <c r="I161" s="31"/>
      <c r="J161" s="31"/>
      <c r="K161" s="31"/>
      <c r="L161" s="31"/>
      <c r="M161" s="31"/>
      <c r="N161" s="31"/>
      <c r="O161" s="31"/>
      <c r="P161" s="31"/>
    </row>
    <row r="162">
      <c r="A162" s="53" t="str">
        <f>IFERROR(__xludf.DUMMYFUNCTION("""COMPUTED_VALUE"""),"Toronto Sceptres")</f>
        <v>Toronto Sceptres</v>
      </c>
      <c r="B162" s="31"/>
      <c r="C162" s="31"/>
      <c r="D162" s="31">
        <f>IFERROR(__xludf.DUMMYFUNCTION("""COMPUTED_VALUE"""),20.0)</f>
        <v>20</v>
      </c>
      <c r="E162" s="31">
        <f>IFERROR(__xludf.DUMMYFUNCTION("""COMPUTED_VALUE"""),1.3333333333333333)</f>
        <v>1.333333333</v>
      </c>
      <c r="F162" s="31"/>
      <c r="G162" s="31"/>
      <c r="H162" s="31"/>
      <c r="I162" s="31"/>
      <c r="J162" s="31"/>
      <c r="K162" s="31"/>
      <c r="L162" s="31"/>
      <c r="M162" s="31"/>
      <c r="N162" s="31"/>
      <c r="O162" s="31"/>
      <c r="P162" s="31"/>
    </row>
    <row r="163">
      <c r="A163" s="53" t="str">
        <f>IFERROR(__xludf.DUMMYFUNCTION("""COMPUTED_VALUE"""),"Toronto Sceptres")</f>
        <v>Toronto Sceptres</v>
      </c>
      <c r="B163" s="31"/>
      <c r="C163" s="31"/>
      <c r="D163" s="31">
        <f>IFERROR(__xludf.DUMMYFUNCTION("""COMPUTED_VALUE"""),21.0)</f>
        <v>21</v>
      </c>
      <c r="E163" s="31">
        <f>IFERROR(__xludf.DUMMYFUNCTION("""COMPUTED_VALUE"""),0.3333333333333333)</f>
        <v>0.3333333333</v>
      </c>
      <c r="F163" s="31"/>
      <c r="G163" s="31"/>
      <c r="H163" s="31"/>
      <c r="I163" s="31"/>
      <c r="J163" s="31"/>
      <c r="K163" s="31"/>
      <c r="L163" s="31"/>
      <c r="M163" s="31"/>
      <c r="N163" s="31"/>
      <c r="O163" s="31"/>
      <c r="P163" s="31"/>
    </row>
    <row r="164">
      <c r="A164" s="53" t="str">
        <f>IFERROR(__xludf.DUMMYFUNCTION("""COMPUTED_VALUE"""),"Toronto Sceptres")</f>
        <v>Toronto Sceptres</v>
      </c>
      <c r="B164" s="31"/>
      <c r="C164" s="31"/>
      <c r="D164" s="31">
        <f>IFERROR(__xludf.DUMMYFUNCTION("""COMPUTED_VALUE"""),22.0)</f>
        <v>22</v>
      </c>
      <c r="E164" s="31">
        <f>IFERROR(__xludf.DUMMYFUNCTION("""COMPUTED_VALUE"""),1.3333333333333333)</f>
        <v>1.333333333</v>
      </c>
      <c r="F164" s="31"/>
      <c r="G164" s="31"/>
      <c r="H164" s="31"/>
      <c r="I164" s="31"/>
      <c r="J164" s="31"/>
      <c r="K164" s="31"/>
      <c r="L164" s="31"/>
      <c r="M164" s="31"/>
      <c r="N164" s="31"/>
      <c r="O164" s="31"/>
      <c r="P164" s="31"/>
    </row>
    <row r="165">
      <c r="A165" s="53" t="str">
        <f>IFERROR(__xludf.DUMMYFUNCTION("""COMPUTED_VALUE"""),"Toronto Sceptres")</f>
        <v>Toronto Sceptres</v>
      </c>
      <c r="B165" s="31"/>
      <c r="C165" s="31"/>
      <c r="D165" s="31">
        <f>IFERROR(__xludf.DUMMYFUNCTION("""COMPUTED_VALUE"""),23.0)</f>
        <v>23</v>
      </c>
      <c r="E165" s="31">
        <f>IFERROR(__xludf.DUMMYFUNCTION("""COMPUTED_VALUE"""),1.0)</f>
        <v>1</v>
      </c>
      <c r="F165" s="31"/>
      <c r="G165" s="31"/>
      <c r="H165" s="31"/>
      <c r="I165" s="31"/>
      <c r="J165" s="31"/>
      <c r="K165" s="31"/>
      <c r="L165" s="31"/>
      <c r="M165" s="31"/>
      <c r="N165" s="31"/>
      <c r="O165" s="31"/>
      <c r="P165" s="31"/>
    </row>
    <row r="166">
      <c r="A166" s="53" t="str">
        <f>IFERROR(__xludf.DUMMYFUNCTION("""COMPUTED_VALUE"""),"Toronto Sceptres")</f>
        <v>Toronto Sceptres</v>
      </c>
      <c r="B166" s="31"/>
      <c r="C166" s="31"/>
      <c r="D166" s="31">
        <f>IFERROR(__xludf.DUMMYFUNCTION("""COMPUTED_VALUE"""),24.0)</f>
        <v>24</v>
      </c>
      <c r="E166" s="31">
        <f>IFERROR(__xludf.DUMMYFUNCTION("""COMPUTED_VALUE"""),2.0)</f>
        <v>2</v>
      </c>
      <c r="F166" s="31"/>
      <c r="G166" s="31"/>
      <c r="H166" s="31"/>
      <c r="I166" s="31"/>
      <c r="J166" s="31"/>
      <c r="K166" s="31"/>
      <c r="L166" s="31"/>
      <c r="M166" s="31"/>
      <c r="N166" s="31"/>
      <c r="O166" s="31"/>
      <c r="P166" s="31"/>
    </row>
    <row r="167">
      <c r="A167" s="53" t="str">
        <f>IFERROR(__xludf.DUMMYFUNCTION("""COMPUTED_VALUE"""),"Toronto Sceptres")</f>
        <v>Toronto Sceptres</v>
      </c>
      <c r="B167" s="31"/>
      <c r="C167" s="31"/>
      <c r="D167" s="31">
        <f>IFERROR(__xludf.DUMMYFUNCTION("""COMPUTED_VALUE"""),25.0)</f>
        <v>25</v>
      </c>
      <c r="E167" s="31">
        <f>IFERROR(__xludf.DUMMYFUNCTION("""COMPUTED_VALUE"""),3.0)</f>
        <v>3</v>
      </c>
      <c r="F167" s="31"/>
      <c r="G167" s="31"/>
      <c r="H167" s="31"/>
      <c r="I167" s="31"/>
      <c r="J167" s="31"/>
      <c r="K167" s="31"/>
      <c r="L167" s="31"/>
      <c r="M167" s="31"/>
      <c r="N167" s="31"/>
      <c r="O167" s="31"/>
      <c r="P167" s="31"/>
    </row>
    <row r="168">
      <c r="A168" s="53" t="str">
        <f>IFERROR(__xludf.DUMMYFUNCTION("""COMPUTED_VALUE"""),"Toronto Sceptres")</f>
        <v>Toronto Sceptres</v>
      </c>
      <c r="B168" s="31"/>
      <c r="C168" s="31"/>
      <c r="D168" s="31">
        <f>IFERROR(__xludf.DUMMYFUNCTION("""COMPUTED_VALUE"""),26.0)</f>
        <v>26</v>
      </c>
      <c r="E168" s="31">
        <f>IFERROR(__xludf.DUMMYFUNCTION("""COMPUTED_VALUE"""),4.0)</f>
        <v>4</v>
      </c>
      <c r="F168" s="31"/>
      <c r="G168" s="31"/>
      <c r="H168" s="31"/>
      <c r="I168" s="31"/>
      <c r="J168" s="31"/>
      <c r="K168" s="31"/>
      <c r="L168" s="31"/>
      <c r="M168" s="31"/>
      <c r="N168" s="31"/>
      <c r="O168" s="31"/>
      <c r="P168" s="31"/>
    </row>
    <row r="169">
      <c r="A169" s="53" t="str">
        <f>IFERROR(__xludf.DUMMYFUNCTION("""COMPUTED_VALUE"""),"Toronto Sceptres")</f>
        <v>Toronto Sceptres</v>
      </c>
      <c r="B169" s="31"/>
      <c r="C169" s="31"/>
      <c r="D169" s="31">
        <f>IFERROR(__xludf.DUMMYFUNCTION("""COMPUTED_VALUE"""),27.0)</f>
        <v>27</v>
      </c>
      <c r="E169" s="31">
        <f>IFERROR(__xludf.DUMMYFUNCTION("""COMPUTED_VALUE"""),3.0)</f>
        <v>3</v>
      </c>
      <c r="F169" s="31"/>
      <c r="G169" s="31"/>
      <c r="H169" s="31"/>
      <c r="I169" s="31"/>
      <c r="J169" s="31"/>
      <c r="K169" s="31"/>
      <c r="L169" s="31"/>
      <c r="M169" s="31"/>
      <c r="N169" s="31"/>
      <c r="O169" s="31"/>
      <c r="P169" s="31"/>
    </row>
    <row r="170">
      <c r="A170" s="53"/>
      <c r="B170" s="31" t="str">
        <f>IFERROR(__xludf.DUMMYFUNCTION("""COMPUTED_VALUE"""),"")</f>
        <v/>
      </c>
      <c r="C170" s="31" t="str">
        <f>IFERROR(__xludf.DUMMYFUNCTION("""COMPUTED_VALUE"""),"")</f>
        <v/>
      </c>
      <c r="D170" s="31" t="str">
        <f>IFERROR(__xludf.DUMMYFUNCTION("""COMPUTED_VALUE"""),"")</f>
        <v/>
      </c>
      <c r="E170" s="31" t="str">
        <f>IFERROR(__xludf.DUMMYFUNCTION("""COMPUTED_VALUE"""),"")</f>
        <v/>
      </c>
      <c r="F170" s="31"/>
      <c r="G170" s="31"/>
      <c r="H170" s="31"/>
      <c r="I170" s="31"/>
      <c r="J170" s="31"/>
      <c r="K170" s="31"/>
      <c r="L170" s="31"/>
      <c r="M170" s="31"/>
      <c r="N170" s="31"/>
      <c r="O170" s="31"/>
      <c r="P170" s="31"/>
    </row>
    <row r="171">
      <c r="A171" s="53"/>
      <c r="B171" s="31"/>
      <c r="C171" s="31"/>
      <c r="D171" s="31"/>
      <c r="E171" s="31" t="str">
        <f>IFERROR(__xludf.DUMMYFUNCTION("""COMPUTED_VALUE"""),"")</f>
        <v/>
      </c>
      <c r="F171" s="31"/>
      <c r="G171" s="31"/>
      <c r="H171" s="31"/>
      <c r="I171" s="31"/>
      <c r="J171" s="31"/>
      <c r="K171" s="31"/>
      <c r="L171" s="31"/>
      <c r="M171" s="31"/>
      <c r="N171" s="31"/>
      <c r="O171" s="31"/>
      <c r="P171" s="31"/>
    </row>
    <row r="172">
      <c r="A172" s="53"/>
      <c r="B172" s="31"/>
      <c r="C172" s="31"/>
      <c r="D172" s="31"/>
      <c r="E172" s="31"/>
      <c r="F172" s="31"/>
      <c r="G172" s="31"/>
      <c r="H172" s="31"/>
      <c r="I172" s="31"/>
      <c r="J172" s="31"/>
      <c r="K172" s="31"/>
      <c r="L172" s="31"/>
      <c r="M172" s="31"/>
      <c r="N172" s="31"/>
      <c r="O172" s="31"/>
      <c r="P172" s="31"/>
    </row>
    <row r="173">
      <c r="A173" s="53"/>
      <c r="B173" s="31"/>
      <c r="C173" s="31"/>
      <c r="D173" s="31"/>
      <c r="E173" s="31"/>
      <c r="F173" s="31"/>
      <c r="G173" s="31"/>
      <c r="H173" s="31"/>
      <c r="I173" s="31"/>
      <c r="J173" s="31"/>
      <c r="K173" s="31"/>
      <c r="L173" s="31"/>
      <c r="M173" s="31"/>
      <c r="N173" s="31"/>
      <c r="O173" s="31"/>
      <c r="P173" s="31"/>
    </row>
    <row r="174">
      <c r="A174" s="53"/>
      <c r="B174" s="31"/>
      <c r="C174" s="31"/>
      <c r="D174" s="31"/>
      <c r="E174" s="31"/>
      <c r="F174" s="31"/>
      <c r="G174" s="31"/>
      <c r="H174" s="31"/>
      <c r="I174" s="31"/>
      <c r="J174" s="31"/>
      <c r="K174" s="31"/>
      <c r="L174" s="31"/>
      <c r="M174" s="31"/>
      <c r="N174" s="31"/>
      <c r="O174" s="31"/>
      <c r="P174" s="31"/>
    </row>
    <row r="175">
      <c r="A175" s="53"/>
      <c r="B175" s="31"/>
      <c r="C175" s="31"/>
      <c r="D175" s="31"/>
      <c r="E175" s="31"/>
      <c r="F175" s="31"/>
      <c r="G175" s="31"/>
      <c r="H175" s="31"/>
      <c r="I175" s="31"/>
      <c r="J175" s="31"/>
      <c r="K175" s="31"/>
      <c r="L175" s="31"/>
      <c r="M175" s="31"/>
      <c r="N175" s="31"/>
      <c r="O175" s="31"/>
      <c r="P175" s="31"/>
    </row>
    <row r="176">
      <c r="A176" s="53"/>
      <c r="B176" s="31"/>
      <c r="C176" s="31"/>
      <c r="D176" s="31"/>
      <c r="E176" s="31"/>
      <c r="F176" s="31"/>
      <c r="G176" s="31"/>
      <c r="H176" s="31"/>
      <c r="I176" s="31"/>
      <c r="J176" s="31"/>
      <c r="K176" s="31"/>
      <c r="L176" s="31"/>
      <c r="M176" s="31"/>
      <c r="N176" s="31"/>
      <c r="O176" s="31"/>
      <c r="P176" s="31"/>
    </row>
    <row r="177">
      <c r="A177" s="53"/>
      <c r="B177" s="31"/>
      <c r="C177" s="31"/>
      <c r="D177" s="31"/>
      <c r="E177" s="31"/>
      <c r="F177" s="31"/>
      <c r="G177" s="31"/>
      <c r="H177" s="31"/>
      <c r="I177" s="31"/>
      <c r="J177" s="31"/>
      <c r="K177" s="31"/>
      <c r="L177" s="31"/>
      <c r="M177" s="31"/>
      <c r="N177" s="31"/>
      <c r="O177" s="31"/>
      <c r="P177" s="31"/>
    </row>
    <row r="178">
      <c r="A178" s="53"/>
      <c r="B178" s="31"/>
      <c r="C178" s="31"/>
      <c r="D178" s="31"/>
      <c r="E178" s="31"/>
      <c r="F178" s="31"/>
      <c r="G178" s="31"/>
      <c r="H178" s="31"/>
      <c r="I178" s="31"/>
      <c r="J178" s="31"/>
      <c r="K178" s="31"/>
      <c r="L178" s="31"/>
      <c r="M178" s="31"/>
      <c r="N178" s="31"/>
      <c r="O178" s="31"/>
      <c r="P178" s="31"/>
    </row>
    <row r="179">
      <c r="A179" s="53"/>
      <c r="B179" s="31"/>
      <c r="C179" s="31"/>
      <c r="D179" s="31"/>
      <c r="E179" s="31"/>
      <c r="F179" s="31"/>
      <c r="G179" s="31"/>
      <c r="H179" s="31"/>
      <c r="I179" s="31"/>
      <c r="J179" s="31"/>
      <c r="K179" s="31"/>
      <c r="L179" s="31"/>
      <c r="M179" s="31"/>
      <c r="N179" s="31"/>
      <c r="O179" s="31"/>
      <c r="P179" s="31"/>
    </row>
    <row r="180">
      <c r="A180" s="53"/>
      <c r="B180" s="31"/>
      <c r="C180" s="31"/>
      <c r="D180" s="31"/>
      <c r="E180" s="31"/>
      <c r="F180" s="31"/>
      <c r="G180" s="31"/>
      <c r="H180" s="31"/>
      <c r="I180" s="31"/>
      <c r="J180" s="31"/>
      <c r="K180" s="31"/>
      <c r="L180" s="31"/>
      <c r="M180" s="31"/>
      <c r="N180" s="31"/>
      <c r="O180" s="31"/>
      <c r="P180" s="31"/>
    </row>
    <row r="181">
      <c r="A181" s="53"/>
      <c r="B181" s="31"/>
      <c r="C181" s="31"/>
      <c r="D181" s="31"/>
      <c r="E181" s="31"/>
      <c r="F181" s="31"/>
      <c r="G181" s="31"/>
      <c r="H181" s="31"/>
      <c r="I181" s="31"/>
      <c r="J181" s="31"/>
      <c r="K181" s="31"/>
      <c r="L181" s="31"/>
      <c r="M181" s="31"/>
      <c r="N181" s="31"/>
      <c r="O181" s="31"/>
      <c r="P181" s="31"/>
    </row>
    <row r="182">
      <c r="A182" s="53"/>
      <c r="B182" s="31"/>
      <c r="C182" s="31"/>
      <c r="D182" s="31"/>
      <c r="E182" s="31"/>
      <c r="F182" s="31"/>
      <c r="G182" s="31"/>
      <c r="H182" s="31"/>
      <c r="I182" s="31"/>
      <c r="J182" s="31"/>
      <c r="K182" s="31"/>
      <c r="L182" s="31"/>
      <c r="M182" s="31"/>
      <c r="N182" s="31"/>
      <c r="O182" s="31"/>
      <c r="P182" s="31"/>
    </row>
    <row r="183">
      <c r="A183" s="53"/>
      <c r="B183" s="31"/>
      <c r="C183" s="31"/>
      <c r="D183" s="31"/>
      <c r="E183" s="31"/>
      <c r="F183" s="31"/>
      <c r="G183" s="31"/>
      <c r="H183" s="31"/>
      <c r="I183" s="31"/>
      <c r="J183" s="31"/>
      <c r="K183" s="31"/>
      <c r="L183" s="31"/>
      <c r="M183" s="31"/>
      <c r="N183" s="31"/>
      <c r="O183" s="31"/>
      <c r="P183" s="31"/>
    </row>
    <row r="184">
      <c r="A184" s="53"/>
      <c r="B184" s="31"/>
      <c r="C184" s="31"/>
      <c r="D184" s="31"/>
      <c r="E184" s="31"/>
      <c r="F184" s="31"/>
      <c r="G184" s="31"/>
      <c r="H184" s="31"/>
      <c r="I184" s="31"/>
      <c r="J184" s="31"/>
      <c r="K184" s="31"/>
      <c r="L184" s="31"/>
      <c r="M184" s="31"/>
      <c r="N184" s="31"/>
      <c r="O184" s="31"/>
      <c r="P184" s="31"/>
    </row>
    <row r="185">
      <c r="A185" s="53"/>
      <c r="B185" s="31"/>
      <c r="C185" s="31"/>
      <c r="D185" s="31"/>
      <c r="E185" s="31"/>
      <c r="F185" s="31"/>
      <c r="G185" s="31"/>
      <c r="H185" s="31"/>
      <c r="I185" s="31"/>
      <c r="J185" s="31"/>
      <c r="K185" s="31"/>
      <c r="L185" s="31"/>
      <c r="M185" s="31"/>
      <c r="N185" s="31"/>
      <c r="O185" s="31"/>
      <c r="P185" s="31"/>
    </row>
    <row r="186">
      <c r="A186" s="53"/>
      <c r="B186" s="31"/>
      <c r="C186" s="31"/>
      <c r="D186" s="31"/>
      <c r="E186" s="31"/>
      <c r="F186" s="31"/>
      <c r="G186" s="31"/>
      <c r="H186" s="31"/>
      <c r="I186" s="31"/>
      <c r="J186" s="31"/>
      <c r="K186" s="31"/>
      <c r="L186" s="31"/>
      <c r="M186" s="31"/>
      <c r="N186" s="31"/>
      <c r="O186" s="31"/>
      <c r="P186" s="31"/>
    </row>
    <row r="187">
      <c r="A187" s="53"/>
      <c r="B187" s="31"/>
      <c r="C187" s="31"/>
      <c r="D187" s="31"/>
      <c r="E187" s="31"/>
      <c r="F187" s="31"/>
      <c r="G187" s="31"/>
      <c r="H187" s="31"/>
      <c r="I187" s="31"/>
      <c r="J187" s="31"/>
      <c r="K187" s="31"/>
      <c r="L187" s="31"/>
      <c r="M187" s="31"/>
      <c r="N187" s="31"/>
      <c r="O187" s="31"/>
      <c r="P187" s="31"/>
    </row>
    <row r="188">
      <c r="A188" s="53"/>
      <c r="B188" s="31"/>
      <c r="C188" s="31"/>
      <c r="D188" s="31"/>
      <c r="E188" s="31"/>
      <c r="F188" s="31"/>
      <c r="G188" s="31"/>
      <c r="H188" s="31"/>
      <c r="I188" s="31"/>
      <c r="J188" s="31"/>
      <c r="K188" s="31"/>
      <c r="L188" s="31"/>
      <c r="M188" s="31"/>
      <c r="N188" s="31"/>
      <c r="O188" s="31"/>
      <c r="P188" s="31"/>
    </row>
    <row r="189">
      <c r="A189" s="53"/>
      <c r="B189" s="31"/>
      <c r="C189" s="31"/>
      <c r="D189" s="31"/>
      <c r="E189" s="31"/>
      <c r="F189" s="31"/>
      <c r="G189" s="31"/>
      <c r="H189" s="31"/>
      <c r="I189" s="31"/>
      <c r="J189" s="31"/>
      <c r="K189" s="31"/>
      <c r="L189" s="31"/>
      <c r="M189" s="31"/>
      <c r="N189" s="31"/>
      <c r="O189" s="31"/>
      <c r="P189" s="31"/>
    </row>
    <row r="190">
      <c r="A190" s="53"/>
      <c r="B190" s="31"/>
      <c r="C190" s="31"/>
      <c r="D190" s="31"/>
      <c r="E190" s="31"/>
      <c r="F190" s="31"/>
      <c r="G190" s="31"/>
      <c r="H190" s="31"/>
      <c r="I190" s="31"/>
      <c r="J190" s="31"/>
      <c r="K190" s="31"/>
      <c r="L190" s="31"/>
      <c r="M190" s="31"/>
      <c r="N190" s="31"/>
      <c r="O190" s="31"/>
      <c r="P190" s="31"/>
    </row>
    <row r="191">
      <c r="A191" s="53"/>
      <c r="B191" s="31"/>
      <c r="C191" s="31"/>
      <c r="D191" s="31"/>
      <c r="E191" s="31"/>
      <c r="F191" s="31"/>
      <c r="G191" s="31"/>
      <c r="H191" s="31"/>
      <c r="I191" s="31"/>
      <c r="J191" s="31"/>
      <c r="K191" s="31"/>
      <c r="L191" s="31"/>
      <c r="M191" s="31"/>
      <c r="N191" s="31"/>
      <c r="O191" s="31"/>
      <c r="P191" s="31"/>
    </row>
    <row r="192">
      <c r="A192" s="53"/>
      <c r="B192" s="31"/>
      <c r="C192" s="31"/>
      <c r="D192" s="31"/>
      <c r="E192" s="31"/>
      <c r="F192" s="31"/>
      <c r="G192" s="31"/>
      <c r="H192" s="31"/>
      <c r="I192" s="31"/>
      <c r="J192" s="31"/>
      <c r="K192" s="31"/>
      <c r="L192" s="31"/>
      <c r="M192" s="31"/>
      <c r="N192" s="31"/>
      <c r="O192" s="31"/>
      <c r="P192" s="31"/>
    </row>
    <row r="193">
      <c r="A193" s="53"/>
      <c r="B193" s="31"/>
      <c r="C193" s="31"/>
      <c r="D193" s="31"/>
      <c r="E193" s="31"/>
      <c r="F193" s="31"/>
      <c r="G193" s="31"/>
      <c r="H193" s="31"/>
      <c r="I193" s="31"/>
      <c r="J193" s="31"/>
      <c r="K193" s="31"/>
      <c r="L193" s="31"/>
      <c r="M193" s="31"/>
      <c r="N193" s="31"/>
      <c r="O193" s="31"/>
      <c r="P193" s="31"/>
    </row>
    <row r="194">
      <c r="A194" s="53"/>
      <c r="B194" s="31"/>
      <c r="C194" s="31"/>
      <c r="D194" s="31"/>
      <c r="E194" s="31"/>
      <c r="F194" s="31"/>
      <c r="G194" s="31"/>
      <c r="H194" s="31"/>
      <c r="I194" s="31"/>
      <c r="J194" s="31"/>
      <c r="K194" s="31"/>
      <c r="L194" s="31"/>
      <c r="M194" s="31"/>
      <c r="N194" s="31"/>
      <c r="O194" s="31"/>
      <c r="P194" s="31"/>
    </row>
    <row r="195">
      <c r="A195" s="53"/>
      <c r="B195" s="31"/>
      <c r="C195" s="31"/>
      <c r="D195" s="31"/>
      <c r="E195" s="31"/>
      <c r="F195" s="31"/>
      <c r="G195" s="31"/>
      <c r="H195" s="31"/>
      <c r="I195" s="31"/>
      <c r="J195" s="31"/>
      <c r="K195" s="31"/>
      <c r="L195" s="31"/>
      <c r="M195" s="31"/>
      <c r="N195" s="31"/>
      <c r="O195" s="31"/>
      <c r="P195" s="31"/>
    </row>
    <row r="196">
      <c r="A196" s="53"/>
      <c r="B196" s="31"/>
      <c r="C196" s="31"/>
      <c r="D196" s="31"/>
      <c r="E196" s="31"/>
      <c r="F196" s="31"/>
      <c r="G196" s="31"/>
      <c r="H196" s="31"/>
      <c r="I196" s="31"/>
      <c r="J196" s="31"/>
      <c r="K196" s="31"/>
      <c r="L196" s="31"/>
      <c r="M196" s="31"/>
      <c r="N196" s="31"/>
      <c r="O196" s="31"/>
      <c r="P196" s="31"/>
    </row>
    <row r="197">
      <c r="A197" s="53"/>
      <c r="B197" s="31"/>
      <c r="C197" s="31"/>
      <c r="D197" s="31"/>
      <c r="E197" s="31"/>
      <c r="F197" s="31"/>
      <c r="G197" s="31"/>
      <c r="H197" s="31"/>
      <c r="I197" s="31"/>
      <c r="J197" s="31"/>
      <c r="K197" s="31"/>
      <c r="L197" s="31"/>
      <c r="M197" s="31"/>
      <c r="N197" s="31"/>
      <c r="O197" s="31"/>
      <c r="P197" s="31"/>
    </row>
    <row r="198">
      <c r="A198" s="53"/>
      <c r="B198" s="31"/>
      <c r="C198" s="31"/>
      <c r="D198" s="31"/>
      <c r="E198" s="31"/>
      <c r="F198" s="31"/>
      <c r="G198" s="31"/>
      <c r="H198" s="31"/>
      <c r="I198" s="31"/>
      <c r="J198" s="31"/>
      <c r="K198" s="31"/>
      <c r="L198" s="31"/>
      <c r="M198" s="31"/>
      <c r="N198" s="31"/>
      <c r="O198" s="31"/>
      <c r="P198" s="31"/>
    </row>
    <row r="199">
      <c r="A199" s="53"/>
      <c r="B199" s="31"/>
      <c r="C199" s="31"/>
      <c r="D199" s="31"/>
      <c r="E199" s="31"/>
      <c r="F199" s="31"/>
      <c r="G199" s="31"/>
      <c r="H199" s="31"/>
      <c r="I199" s="31"/>
      <c r="J199" s="31"/>
      <c r="K199" s="31"/>
      <c r="L199" s="31"/>
      <c r="M199" s="31"/>
      <c r="N199" s="31"/>
      <c r="O199" s="31"/>
      <c r="P199" s="31"/>
    </row>
    <row r="200">
      <c r="A200" s="53"/>
      <c r="B200" s="31"/>
      <c r="C200" s="31"/>
      <c r="D200" s="31"/>
      <c r="E200" s="31"/>
      <c r="F200" s="31"/>
      <c r="G200" s="31"/>
      <c r="H200" s="31"/>
      <c r="I200" s="31"/>
      <c r="J200" s="31"/>
      <c r="K200" s="31"/>
      <c r="L200" s="31"/>
      <c r="M200" s="31"/>
      <c r="N200" s="31"/>
      <c r="O200" s="31"/>
      <c r="P200" s="31"/>
    </row>
    <row r="201">
      <c r="A201" s="53"/>
      <c r="B201" s="31"/>
      <c r="C201" s="31"/>
      <c r="D201" s="31"/>
      <c r="E201" s="31"/>
      <c r="F201" s="31"/>
      <c r="G201" s="31"/>
      <c r="H201" s="31"/>
      <c r="I201" s="31"/>
      <c r="J201" s="31"/>
      <c r="K201" s="31"/>
      <c r="L201" s="31"/>
      <c r="M201" s="31"/>
      <c r="N201" s="31"/>
      <c r="O201" s="31"/>
      <c r="P201" s="31"/>
    </row>
    <row r="202">
      <c r="A202" s="53"/>
      <c r="B202" s="31"/>
      <c r="C202" s="31"/>
      <c r="D202" s="31"/>
      <c r="E202" s="31"/>
      <c r="F202" s="31"/>
      <c r="G202" s="31"/>
      <c r="H202" s="31"/>
      <c r="I202" s="31"/>
      <c r="J202" s="31"/>
      <c r="K202" s="31"/>
      <c r="L202" s="31"/>
      <c r="M202" s="31"/>
      <c r="N202" s="31"/>
      <c r="O202" s="31"/>
      <c r="P202" s="31"/>
    </row>
    <row r="203">
      <c r="A203" s="53"/>
      <c r="B203" s="31"/>
      <c r="C203" s="31"/>
      <c r="D203" s="31"/>
      <c r="E203" s="31"/>
      <c r="F203" s="31"/>
      <c r="G203" s="31"/>
      <c r="H203" s="31"/>
      <c r="I203" s="31"/>
      <c r="J203" s="31"/>
      <c r="K203" s="31"/>
      <c r="L203" s="31"/>
      <c r="M203" s="31"/>
      <c r="N203" s="31"/>
      <c r="O203" s="31"/>
      <c r="P203" s="31"/>
    </row>
    <row r="204">
      <c r="A204" s="53"/>
      <c r="B204" s="31"/>
      <c r="C204" s="31"/>
      <c r="D204" s="31"/>
      <c r="E204" s="31"/>
      <c r="F204" s="31"/>
      <c r="G204" s="31"/>
      <c r="H204" s="31"/>
      <c r="I204" s="31"/>
      <c r="J204" s="31"/>
      <c r="K204" s="31"/>
      <c r="L204" s="31"/>
      <c r="M204" s="31"/>
      <c r="N204" s="31"/>
      <c r="O204" s="31"/>
      <c r="P204" s="31"/>
    </row>
    <row r="205">
      <c r="A205" s="53"/>
      <c r="B205" s="31"/>
      <c r="C205" s="31"/>
      <c r="D205" s="31"/>
      <c r="E205" s="31"/>
      <c r="F205" s="31"/>
      <c r="G205" s="31"/>
      <c r="H205" s="31"/>
      <c r="I205" s="31"/>
      <c r="J205" s="31"/>
      <c r="K205" s="31"/>
      <c r="L205" s="31"/>
      <c r="M205" s="31"/>
      <c r="N205" s="31"/>
      <c r="O205" s="31"/>
      <c r="P205" s="31"/>
    </row>
    <row r="206">
      <c r="A206" s="53"/>
      <c r="B206" s="31"/>
      <c r="C206" s="31"/>
      <c r="D206" s="31"/>
      <c r="E206" s="31"/>
      <c r="F206" s="31"/>
      <c r="G206" s="31"/>
      <c r="H206" s="31"/>
      <c r="I206" s="31"/>
      <c r="J206" s="31"/>
      <c r="K206" s="31"/>
      <c r="L206" s="31"/>
      <c r="M206" s="31"/>
      <c r="N206" s="31"/>
      <c r="O206" s="31"/>
      <c r="P206" s="31"/>
    </row>
    <row r="207">
      <c r="A207" s="53"/>
      <c r="B207" s="31"/>
      <c r="C207" s="31"/>
      <c r="D207" s="31"/>
      <c r="E207" s="31"/>
      <c r="F207" s="31"/>
      <c r="G207" s="31"/>
      <c r="H207" s="31"/>
      <c r="I207" s="31"/>
      <c r="J207" s="31"/>
      <c r="K207" s="31"/>
      <c r="L207" s="31"/>
      <c r="M207" s="31"/>
      <c r="N207" s="31"/>
      <c r="O207" s="31"/>
      <c r="P207" s="31"/>
    </row>
    <row r="208">
      <c r="A208" s="53"/>
      <c r="B208" s="31"/>
      <c r="C208" s="31"/>
      <c r="D208" s="31"/>
      <c r="E208" s="31"/>
      <c r="F208" s="31"/>
      <c r="G208" s="31"/>
      <c r="H208" s="31"/>
      <c r="I208" s="31"/>
      <c r="J208" s="31"/>
      <c r="K208" s="31"/>
      <c r="L208" s="31"/>
      <c r="M208" s="31"/>
      <c r="N208" s="31"/>
      <c r="O208" s="31"/>
      <c r="P208" s="31"/>
    </row>
    <row r="209">
      <c r="A209" s="53"/>
      <c r="B209" s="31"/>
      <c r="C209" s="31"/>
      <c r="D209" s="31"/>
      <c r="E209" s="31"/>
      <c r="F209" s="31"/>
      <c r="G209" s="31"/>
      <c r="H209" s="31"/>
      <c r="I209" s="31"/>
      <c r="J209" s="31"/>
      <c r="K209" s="31"/>
      <c r="L209" s="31"/>
      <c r="M209" s="31"/>
      <c r="N209" s="31"/>
      <c r="O209" s="31"/>
      <c r="P209" s="31"/>
    </row>
    <row r="210">
      <c r="A210" s="53"/>
      <c r="B210" s="31"/>
      <c r="C210" s="31"/>
      <c r="D210" s="31"/>
      <c r="E210" s="31"/>
      <c r="F210" s="31"/>
      <c r="G210" s="31"/>
      <c r="H210" s="31"/>
      <c r="I210" s="31"/>
      <c r="J210" s="31"/>
      <c r="K210" s="31"/>
      <c r="L210" s="31"/>
      <c r="M210" s="31"/>
      <c r="N210" s="31"/>
      <c r="O210" s="31"/>
      <c r="P210" s="31"/>
    </row>
    <row r="211">
      <c r="A211" s="53"/>
      <c r="B211" s="31"/>
      <c r="C211" s="31"/>
      <c r="D211" s="31"/>
      <c r="E211" s="31"/>
      <c r="F211" s="31"/>
      <c r="G211" s="31"/>
      <c r="H211" s="31"/>
      <c r="I211" s="31"/>
      <c r="J211" s="31"/>
      <c r="K211" s="31"/>
      <c r="L211" s="31"/>
      <c r="M211" s="31"/>
      <c r="N211" s="31"/>
      <c r="O211" s="31"/>
      <c r="P211" s="31"/>
    </row>
    <row r="212">
      <c r="A212" s="53"/>
      <c r="B212" s="31"/>
      <c r="C212" s="31"/>
      <c r="D212" s="31"/>
      <c r="E212" s="31"/>
      <c r="F212" s="31"/>
      <c r="G212" s="31"/>
      <c r="H212" s="31"/>
      <c r="I212" s="31"/>
      <c r="J212" s="31"/>
      <c r="K212" s="31"/>
      <c r="L212" s="31"/>
      <c r="M212" s="31"/>
      <c r="N212" s="31"/>
      <c r="O212" s="31"/>
      <c r="P212" s="31"/>
    </row>
    <row r="213">
      <c r="A213" s="53"/>
      <c r="B213" s="31"/>
      <c r="C213" s="31"/>
      <c r="D213" s="31"/>
      <c r="E213" s="31"/>
      <c r="F213" s="31"/>
      <c r="G213" s="31"/>
      <c r="H213" s="31"/>
      <c r="I213" s="31"/>
      <c r="J213" s="31"/>
      <c r="K213" s="31"/>
      <c r="L213" s="31"/>
      <c r="M213" s="31"/>
      <c r="N213" s="31"/>
      <c r="O213" s="31"/>
      <c r="P213" s="31"/>
    </row>
    <row r="214">
      <c r="A214" s="53"/>
      <c r="B214" s="31"/>
      <c r="C214" s="31"/>
      <c r="D214" s="31"/>
      <c r="E214" s="31"/>
      <c r="F214" s="31"/>
      <c r="G214" s="31"/>
      <c r="H214" s="31"/>
      <c r="I214" s="31"/>
      <c r="J214" s="31"/>
      <c r="K214" s="31"/>
      <c r="L214" s="31"/>
      <c r="M214" s="31"/>
      <c r="N214" s="31"/>
      <c r="O214" s="31"/>
      <c r="P214" s="31"/>
    </row>
    <row r="215">
      <c r="A215" s="53"/>
      <c r="B215" s="31"/>
      <c r="C215" s="31"/>
      <c r="D215" s="31"/>
      <c r="E215" s="31"/>
      <c r="F215" s="31"/>
      <c r="G215" s="31"/>
      <c r="H215" s="31"/>
      <c r="I215" s="31"/>
      <c r="J215" s="31"/>
      <c r="K215" s="31"/>
      <c r="L215" s="31"/>
      <c r="M215" s="31"/>
      <c r="N215" s="31"/>
      <c r="O215" s="31"/>
      <c r="P215" s="31"/>
    </row>
    <row r="216">
      <c r="A216" s="53"/>
      <c r="B216" s="31"/>
      <c r="C216" s="31"/>
      <c r="D216" s="31"/>
      <c r="E216" s="31"/>
      <c r="F216" s="31"/>
      <c r="G216" s="31"/>
      <c r="H216" s="31"/>
      <c r="I216" s="31"/>
      <c r="J216" s="31"/>
      <c r="K216" s="31"/>
      <c r="L216" s="31"/>
      <c r="M216" s="31"/>
      <c r="N216" s="31"/>
      <c r="O216" s="31"/>
      <c r="P216" s="31"/>
    </row>
    <row r="217">
      <c r="A217" s="53"/>
      <c r="B217" s="31"/>
      <c r="C217" s="31"/>
      <c r="D217" s="31"/>
      <c r="E217" s="31"/>
      <c r="F217" s="31"/>
      <c r="G217" s="31"/>
      <c r="H217" s="31"/>
      <c r="I217" s="31"/>
      <c r="J217" s="31"/>
      <c r="K217" s="31"/>
      <c r="L217" s="31"/>
      <c r="M217" s="31"/>
      <c r="N217" s="31"/>
      <c r="O217" s="31"/>
      <c r="P217" s="31"/>
    </row>
    <row r="218">
      <c r="A218" s="53"/>
      <c r="B218" s="31"/>
      <c r="C218" s="31"/>
      <c r="D218" s="31"/>
      <c r="E218" s="31"/>
      <c r="F218" s="31"/>
      <c r="G218" s="31"/>
      <c r="H218" s="31"/>
      <c r="I218" s="31"/>
      <c r="J218" s="31"/>
      <c r="K218" s="31"/>
      <c r="L218" s="31"/>
      <c r="M218" s="31"/>
      <c r="N218" s="31"/>
      <c r="O218" s="31"/>
      <c r="P218" s="31"/>
    </row>
    <row r="219">
      <c r="A219" s="53"/>
      <c r="B219" s="31"/>
      <c r="C219" s="31"/>
      <c r="D219" s="31"/>
      <c r="E219" s="31"/>
      <c r="F219" s="31"/>
      <c r="G219" s="31"/>
      <c r="H219" s="31"/>
      <c r="I219" s="31"/>
      <c r="J219" s="31"/>
      <c r="K219" s="31"/>
      <c r="L219" s="31"/>
      <c r="M219" s="31"/>
      <c r="N219" s="31"/>
      <c r="O219" s="31"/>
      <c r="P219" s="31"/>
    </row>
    <row r="220">
      <c r="A220" s="53"/>
      <c r="B220" s="31"/>
      <c r="C220" s="31"/>
      <c r="D220" s="31"/>
      <c r="E220" s="31"/>
      <c r="F220" s="31"/>
      <c r="G220" s="31"/>
      <c r="H220" s="31"/>
      <c r="I220" s="31"/>
      <c r="J220" s="31"/>
      <c r="K220" s="31"/>
      <c r="L220" s="31"/>
      <c r="M220" s="31"/>
      <c r="N220" s="31"/>
      <c r="O220" s="31"/>
      <c r="P220" s="31"/>
    </row>
    <row r="221">
      <c r="A221" s="53"/>
      <c r="B221" s="31"/>
      <c r="C221" s="31"/>
      <c r="D221" s="31"/>
      <c r="E221" s="31"/>
      <c r="F221" s="31"/>
      <c r="G221" s="31"/>
      <c r="H221" s="31"/>
      <c r="I221" s="31"/>
      <c r="J221" s="31"/>
      <c r="K221" s="31"/>
      <c r="L221" s="31"/>
      <c r="M221" s="31"/>
      <c r="N221" s="31"/>
      <c r="O221" s="31"/>
      <c r="P221" s="31"/>
    </row>
    <row r="222">
      <c r="A222" s="53"/>
      <c r="B222" s="31"/>
      <c r="C222" s="31"/>
      <c r="D222" s="31"/>
      <c r="E222" s="31"/>
      <c r="F222" s="31"/>
      <c r="G222" s="31"/>
      <c r="H222" s="31"/>
      <c r="I222" s="31"/>
      <c r="J222" s="31"/>
      <c r="K222" s="31"/>
      <c r="L222" s="31"/>
      <c r="M222" s="31"/>
      <c r="N222" s="31"/>
      <c r="O222" s="31"/>
      <c r="P222" s="31"/>
    </row>
    <row r="223">
      <c r="A223" s="53"/>
      <c r="B223" s="31"/>
      <c r="C223" s="31"/>
      <c r="D223" s="31"/>
      <c r="E223" s="31"/>
      <c r="F223" s="31"/>
      <c r="G223" s="31"/>
      <c r="H223" s="31"/>
      <c r="I223" s="31"/>
      <c r="J223" s="31"/>
      <c r="K223" s="31"/>
      <c r="L223" s="31"/>
      <c r="M223" s="31"/>
      <c r="N223" s="31"/>
      <c r="O223" s="31"/>
      <c r="P223" s="31"/>
    </row>
    <row r="224">
      <c r="A224" s="53"/>
      <c r="B224" s="31"/>
      <c r="C224" s="31"/>
      <c r="D224" s="31"/>
      <c r="E224" s="31"/>
      <c r="F224" s="31"/>
      <c r="G224" s="31"/>
      <c r="H224" s="31"/>
      <c r="I224" s="31"/>
      <c r="J224" s="31"/>
      <c r="K224" s="31"/>
      <c r="L224" s="31"/>
      <c r="M224" s="31"/>
      <c r="N224" s="31"/>
      <c r="O224" s="31"/>
      <c r="P224" s="31"/>
    </row>
    <row r="225">
      <c r="A225" s="53"/>
      <c r="B225" s="31"/>
      <c r="C225" s="31"/>
      <c r="D225" s="31"/>
      <c r="E225" s="31"/>
      <c r="F225" s="31"/>
      <c r="G225" s="31"/>
      <c r="H225" s="31"/>
      <c r="I225" s="31"/>
      <c r="J225" s="31"/>
      <c r="K225" s="31"/>
      <c r="L225" s="31"/>
      <c r="M225" s="31"/>
      <c r="N225" s="31"/>
      <c r="O225" s="31"/>
      <c r="P225" s="31"/>
    </row>
    <row r="226">
      <c r="A226" s="53"/>
      <c r="B226" s="31"/>
      <c r="C226" s="31"/>
      <c r="D226" s="31"/>
      <c r="E226" s="31"/>
      <c r="F226" s="31"/>
      <c r="G226" s="31"/>
      <c r="H226" s="31"/>
      <c r="I226" s="31"/>
      <c r="J226" s="31"/>
      <c r="K226" s="31"/>
      <c r="L226" s="31"/>
      <c r="M226" s="31"/>
      <c r="N226" s="31"/>
      <c r="O226" s="31"/>
      <c r="P226" s="31"/>
    </row>
    <row r="227">
      <c r="A227" s="53"/>
      <c r="B227" s="31"/>
      <c r="C227" s="31"/>
      <c r="D227" s="31"/>
      <c r="E227" s="31"/>
      <c r="F227" s="31"/>
      <c r="G227" s="31"/>
      <c r="H227" s="31"/>
      <c r="I227" s="31"/>
      <c r="J227" s="31"/>
      <c r="K227" s="31"/>
      <c r="L227" s="31"/>
      <c r="M227" s="31"/>
      <c r="N227" s="31"/>
      <c r="O227" s="31"/>
      <c r="P227" s="31"/>
    </row>
    <row r="228">
      <c r="A228" s="53"/>
      <c r="B228" s="31"/>
      <c r="C228" s="31"/>
      <c r="D228" s="31"/>
      <c r="E228" s="31"/>
      <c r="F228" s="31"/>
      <c r="G228" s="31"/>
      <c r="H228" s="31"/>
      <c r="I228" s="31"/>
      <c r="J228" s="31"/>
      <c r="K228" s="31"/>
      <c r="L228" s="31"/>
      <c r="M228" s="31"/>
      <c r="N228" s="31"/>
      <c r="O228" s="31"/>
      <c r="P228" s="31"/>
    </row>
    <row r="229">
      <c r="A229" s="53"/>
      <c r="B229" s="31"/>
      <c r="C229" s="31"/>
      <c r="D229" s="31"/>
      <c r="E229" s="31"/>
      <c r="F229" s="31"/>
      <c r="G229" s="31"/>
      <c r="H229" s="31"/>
      <c r="I229" s="31"/>
      <c r="J229" s="31"/>
      <c r="K229" s="31"/>
      <c r="L229" s="31"/>
      <c r="M229" s="31"/>
      <c r="N229" s="31"/>
      <c r="O229" s="31"/>
      <c r="P229" s="31"/>
    </row>
    <row r="230">
      <c r="A230" s="53"/>
      <c r="B230" s="31"/>
      <c r="C230" s="31"/>
      <c r="D230" s="31"/>
      <c r="E230" s="31"/>
      <c r="F230" s="31"/>
      <c r="G230" s="31"/>
      <c r="H230" s="31"/>
      <c r="I230" s="31"/>
      <c r="J230" s="31"/>
      <c r="K230" s="31"/>
      <c r="L230" s="31"/>
      <c r="M230" s="31"/>
      <c r="N230" s="31"/>
      <c r="O230" s="31"/>
      <c r="P230" s="31"/>
    </row>
    <row r="231">
      <c r="A231" s="53"/>
      <c r="B231" s="31"/>
      <c r="C231" s="31"/>
      <c r="D231" s="31"/>
      <c r="E231" s="31"/>
      <c r="F231" s="31"/>
      <c r="G231" s="31"/>
      <c r="H231" s="31"/>
      <c r="I231" s="31"/>
      <c r="J231" s="31"/>
      <c r="K231" s="31"/>
      <c r="L231" s="31"/>
      <c r="M231" s="31"/>
      <c r="N231" s="31"/>
      <c r="O231" s="31"/>
      <c r="P231" s="31"/>
    </row>
    <row r="232">
      <c r="A232" s="53"/>
      <c r="B232" s="31"/>
      <c r="C232" s="31"/>
      <c r="D232" s="31"/>
      <c r="E232" s="31"/>
      <c r="F232" s="31"/>
      <c r="G232" s="31"/>
      <c r="H232" s="31"/>
      <c r="I232" s="31"/>
      <c r="J232" s="31"/>
      <c r="K232" s="31"/>
      <c r="L232" s="31"/>
      <c r="M232" s="31"/>
      <c r="N232" s="31"/>
      <c r="O232" s="31"/>
      <c r="P232" s="31"/>
    </row>
    <row r="233">
      <c r="A233" s="53"/>
      <c r="B233" s="31"/>
      <c r="C233" s="31"/>
      <c r="D233" s="31"/>
      <c r="E233" s="31"/>
      <c r="F233" s="31"/>
      <c r="G233" s="31"/>
      <c r="H233" s="31"/>
      <c r="I233" s="31"/>
      <c r="J233" s="31"/>
      <c r="K233" s="31"/>
      <c r="L233" s="31"/>
      <c r="M233" s="31"/>
      <c r="N233" s="31"/>
      <c r="O233" s="31"/>
      <c r="P233" s="31"/>
    </row>
    <row r="234">
      <c r="A234" s="53"/>
      <c r="B234" s="31"/>
      <c r="C234" s="31"/>
      <c r="D234" s="31"/>
      <c r="E234" s="31"/>
      <c r="F234" s="31"/>
      <c r="G234" s="31"/>
      <c r="H234" s="31"/>
      <c r="I234" s="31"/>
      <c r="J234" s="31"/>
      <c r="K234" s="31"/>
      <c r="L234" s="31"/>
      <c r="M234" s="31"/>
      <c r="N234" s="31"/>
      <c r="O234" s="31"/>
      <c r="P234" s="31"/>
    </row>
    <row r="235">
      <c r="A235" s="53"/>
      <c r="B235" s="31"/>
      <c r="C235" s="31"/>
      <c r="D235" s="31"/>
      <c r="E235" s="31"/>
      <c r="F235" s="31"/>
      <c r="G235" s="31"/>
      <c r="H235" s="31"/>
      <c r="I235" s="31"/>
      <c r="J235" s="31"/>
      <c r="K235" s="31"/>
      <c r="L235" s="31"/>
      <c r="M235" s="31"/>
      <c r="N235" s="31"/>
      <c r="O235" s="31"/>
      <c r="P235" s="31"/>
    </row>
    <row r="236">
      <c r="A236" s="53"/>
      <c r="B236" s="31"/>
      <c r="C236" s="31"/>
      <c r="D236" s="31"/>
      <c r="E236" s="31"/>
      <c r="F236" s="31"/>
      <c r="G236" s="31"/>
      <c r="H236" s="31"/>
      <c r="I236" s="31"/>
      <c r="J236" s="31"/>
      <c r="K236" s="31"/>
      <c r="L236" s="31"/>
      <c r="M236" s="31"/>
      <c r="N236" s="31"/>
      <c r="O236" s="31"/>
      <c r="P236" s="31"/>
    </row>
    <row r="237">
      <c r="A237" s="53"/>
      <c r="B237" s="31"/>
      <c r="C237" s="31"/>
      <c r="D237" s="31"/>
      <c r="E237" s="31"/>
      <c r="F237" s="31"/>
      <c r="G237" s="31"/>
      <c r="H237" s="31"/>
      <c r="I237" s="31"/>
      <c r="J237" s="31"/>
      <c r="K237" s="31"/>
      <c r="L237" s="31"/>
      <c r="M237" s="31"/>
      <c r="N237" s="31"/>
      <c r="O237" s="31"/>
      <c r="P237" s="31"/>
    </row>
    <row r="238">
      <c r="A238" s="53"/>
      <c r="B238" s="31"/>
      <c r="C238" s="31"/>
      <c r="D238" s="31"/>
      <c r="E238" s="31"/>
      <c r="F238" s="31"/>
      <c r="G238" s="31"/>
      <c r="H238" s="31"/>
      <c r="I238" s="31"/>
      <c r="J238" s="31"/>
      <c r="K238" s="31"/>
      <c r="L238" s="31"/>
      <c r="M238" s="31"/>
      <c r="N238" s="31"/>
      <c r="O238" s="31"/>
      <c r="P238" s="31"/>
    </row>
    <row r="239">
      <c r="A239" s="53"/>
      <c r="B239" s="31"/>
      <c r="C239" s="31"/>
      <c r="D239" s="31"/>
      <c r="E239" s="31"/>
      <c r="F239" s="31"/>
      <c r="G239" s="31"/>
      <c r="H239" s="31"/>
      <c r="I239" s="31"/>
      <c r="J239" s="31"/>
      <c r="K239" s="31"/>
      <c r="L239" s="31"/>
      <c r="M239" s="31"/>
      <c r="N239" s="31"/>
      <c r="O239" s="31"/>
      <c r="P239" s="31"/>
    </row>
    <row r="240">
      <c r="A240" s="53"/>
      <c r="B240" s="31"/>
      <c r="C240" s="31"/>
      <c r="D240" s="31"/>
      <c r="E240" s="31"/>
      <c r="F240" s="31"/>
      <c r="G240" s="31"/>
      <c r="H240" s="31"/>
      <c r="I240" s="31"/>
      <c r="J240" s="31"/>
      <c r="K240" s="31"/>
      <c r="L240" s="31"/>
      <c r="M240" s="31"/>
      <c r="N240" s="31"/>
      <c r="O240" s="31"/>
      <c r="P240" s="31"/>
    </row>
    <row r="241">
      <c r="A241" s="53"/>
      <c r="B241" s="31"/>
      <c r="C241" s="31"/>
      <c r="D241" s="31"/>
      <c r="E241" s="31"/>
      <c r="F241" s="31"/>
      <c r="G241" s="31"/>
      <c r="H241" s="31"/>
      <c r="I241" s="31"/>
      <c r="J241" s="31"/>
      <c r="K241" s="31"/>
      <c r="L241" s="31"/>
      <c r="M241" s="31"/>
      <c r="N241" s="31"/>
      <c r="O241" s="31"/>
      <c r="P241" s="31"/>
    </row>
    <row r="242">
      <c r="A242" s="53"/>
      <c r="B242" s="31"/>
      <c r="C242" s="31"/>
      <c r="D242" s="31"/>
      <c r="E242" s="31"/>
      <c r="F242" s="31"/>
      <c r="G242" s="31"/>
      <c r="H242" s="31"/>
      <c r="I242" s="31"/>
      <c r="J242" s="31"/>
      <c r="K242" s="31"/>
      <c r="L242" s="31"/>
      <c r="M242" s="31"/>
      <c r="N242" s="31"/>
      <c r="O242" s="31"/>
      <c r="P242" s="31"/>
    </row>
    <row r="243">
      <c r="A243" s="53"/>
      <c r="B243" s="31"/>
      <c r="C243" s="31"/>
      <c r="D243" s="31"/>
      <c r="E243" s="31"/>
      <c r="F243" s="31"/>
      <c r="G243" s="31"/>
      <c r="H243" s="31"/>
      <c r="I243" s="31"/>
      <c r="J243" s="31"/>
      <c r="K243" s="31"/>
      <c r="L243" s="31"/>
      <c r="M243" s="31"/>
      <c r="N243" s="31"/>
      <c r="O243" s="31"/>
      <c r="P243" s="31"/>
    </row>
    <row r="244">
      <c r="A244" s="53"/>
      <c r="B244" s="31"/>
      <c r="C244" s="31"/>
      <c r="D244" s="31"/>
      <c r="E244" s="31"/>
      <c r="F244" s="31"/>
      <c r="G244" s="31"/>
      <c r="H244" s="31"/>
      <c r="I244" s="31"/>
      <c r="J244" s="31"/>
      <c r="K244" s="31"/>
      <c r="L244" s="31"/>
      <c r="M244" s="31"/>
      <c r="N244" s="31"/>
      <c r="O244" s="31"/>
      <c r="P244" s="31"/>
    </row>
    <row r="245">
      <c r="A245" s="53"/>
      <c r="B245" s="31"/>
      <c r="C245" s="31"/>
      <c r="D245" s="31"/>
      <c r="E245" s="31"/>
      <c r="F245" s="31"/>
      <c r="G245" s="31"/>
      <c r="H245" s="31"/>
      <c r="I245" s="31"/>
      <c r="J245" s="31"/>
      <c r="K245" s="31"/>
      <c r="L245" s="31"/>
      <c r="M245" s="31"/>
      <c r="N245" s="31"/>
      <c r="O245" s="31"/>
      <c r="P245" s="31"/>
    </row>
    <row r="246">
      <c r="A246" s="53"/>
      <c r="B246" s="31"/>
      <c r="C246" s="31"/>
      <c r="D246" s="31"/>
      <c r="E246" s="31"/>
      <c r="F246" s="31"/>
      <c r="G246" s="31"/>
      <c r="H246" s="31"/>
      <c r="I246" s="31"/>
      <c r="J246" s="31"/>
      <c r="K246" s="31"/>
      <c r="L246" s="31"/>
      <c r="M246" s="31"/>
      <c r="N246" s="31"/>
      <c r="O246" s="31"/>
      <c r="P246" s="31"/>
    </row>
    <row r="247">
      <c r="A247" s="53"/>
      <c r="B247" s="31"/>
      <c r="C247" s="31"/>
      <c r="D247" s="31"/>
      <c r="E247" s="31"/>
      <c r="F247" s="31"/>
      <c r="G247" s="31"/>
      <c r="H247" s="31"/>
      <c r="I247" s="31"/>
      <c r="J247" s="31"/>
      <c r="K247" s="31"/>
      <c r="L247" s="31"/>
      <c r="M247" s="31"/>
      <c r="N247" s="31"/>
      <c r="O247" s="31"/>
      <c r="P247" s="31"/>
    </row>
    <row r="248">
      <c r="A248" s="53"/>
      <c r="B248" s="31"/>
      <c r="C248" s="31"/>
      <c r="D248" s="31"/>
      <c r="E248" s="31"/>
      <c r="F248" s="31"/>
      <c r="G248" s="31"/>
      <c r="H248" s="31"/>
      <c r="I248" s="31"/>
      <c r="J248" s="31"/>
      <c r="K248" s="31"/>
      <c r="L248" s="31"/>
      <c r="M248" s="31"/>
      <c r="N248" s="31"/>
      <c r="O248" s="31"/>
      <c r="P248" s="31"/>
    </row>
    <row r="249">
      <c r="A249" s="53"/>
      <c r="B249" s="31"/>
      <c r="C249" s="31"/>
      <c r="D249" s="31"/>
      <c r="E249" s="31"/>
      <c r="F249" s="31"/>
      <c r="G249" s="31"/>
      <c r="H249" s="31"/>
      <c r="I249" s="31"/>
      <c r="J249" s="31"/>
      <c r="K249" s="31"/>
      <c r="L249" s="31"/>
      <c r="M249" s="31"/>
      <c r="N249" s="31"/>
      <c r="O249" s="31"/>
      <c r="P249" s="31"/>
    </row>
    <row r="250">
      <c r="A250" s="53"/>
      <c r="B250" s="31"/>
      <c r="C250" s="31"/>
      <c r="D250" s="31"/>
      <c r="E250" s="31"/>
      <c r="F250" s="31"/>
      <c r="G250" s="31"/>
      <c r="H250" s="31"/>
      <c r="I250" s="31"/>
      <c r="J250" s="31"/>
      <c r="K250" s="31"/>
      <c r="L250" s="31"/>
      <c r="M250" s="31"/>
      <c r="N250" s="31"/>
      <c r="O250" s="31"/>
      <c r="P250" s="31"/>
    </row>
    <row r="251">
      <c r="A251" s="53"/>
      <c r="B251" s="31"/>
      <c r="C251" s="31"/>
      <c r="D251" s="31"/>
      <c r="E251" s="31"/>
      <c r="F251" s="31"/>
      <c r="G251" s="31"/>
      <c r="H251" s="31"/>
      <c r="I251" s="31"/>
      <c r="J251" s="31"/>
      <c r="K251" s="31"/>
      <c r="L251" s="31"/>
      <c r="M251" s="31"/>
      <c r="N251" s="31"/>
      <c r="O251" s="31"/>
      <c r="P251" s="31"/>
    </row>
    <row r="252">
      <c r="A252" s="53"/>
      <c r="B252" s="31"/>
      <c r="C252" s="31"/>
      <c r="D252" s="31"/>
      <c r="E252" s="31"/>
      <c r="F252" s="31"/>
      <c r="G252" s="31"/>
      <c r="H252" s="31"/>
      <c r="I252" s="31"/>
      <c r="J252" s="31"/>
      <c r="K252" s="31"/>
      <c r="L252" s="31"/>
      <c r="M252" s="31"/>
      <c r="N252" s="31"/>
      <c r="O252" s="31"/>
      <c r="P252" s="31"/>
    </row>
    <row r="253">
      <c r="A253" s="53"/>
      <c r="B253" s="31"/>
      <c r="C253" s="31"/>
      <c r="D253" s="31"/>
      <c r="E253" s="31"/>
      <c r="F253" s="31"/>
      <c r="G253" s="31"/>
      <c r="H253" s="31"/>
      <c r="I253" s="31"/>
      <c r="J253" s="31"/>
      <c r="K253" s="31"/>
      <c r="L253" s="31"/>
      <c r="M253" s="31"/>
      <c r="N253" s="31"/>
      <c r="O253" s="31"/>
      <c r="P253" s="31"/>
    </row>
    <row r="254">
      <c r="A254" s="53"/>
      <c r="B254" s="31"/>
      <c r="C254" s="31"/>
      <c r="D254" s="31"/>
      <c r="E254" s="31"/>
      <c r="F254" s="31"/>
      <c r="G254" s="31"/>
      <c r="H254" s="31"/>
      <c r="I254" s="31"/>
      <c r="J254" s="31"/>
      <c r="K254" s="31"/>
      <c r="L254" s="31"/>
      <c r="M254" s="31"/>
      <c r="N254" s="31"/>
      <c r="O254" s="31"/>
      <c r="P254" s="31"/>
    </row>
    <row r="255">
      <c r="A255" s="53"/>
      <c r="B255" s="31"/>
      <c r="C255" s="31"/>
      <c r="D255" s="31"/>
      <c r="E255" s="31"/>
      <c r="F255" s="31"/>
      <c r="G255" s="31"/>
      <c r="H255" s="31"/>
      <c r="I255" s="31"/>
      <c r="J255" s="31"/>
      <c r="K255" s="31"/>
      <c r="L255" s="31"/>
      <c r="M255" s="31"/>
      <c r="N255" s="31"/>
      <c r="O255" s="31"/>
      <c r="P255" s="31"/>
    </row>
    <row r="256">
      <c r="A256" s="53"/>
      <c r="B256" s="31"/>
      <c r="C256" s="31"/>
      <c r="D256" s="31"/>
      <c r="E256" s="31"/>
      <c r="F256" s="31"/>
      <c r="G256" s="31"/>
      <c r="H256" s="31"/>
      <c r="I256" s="31"/>
      <c r="J256" s="31"/>
      <c r="K256" s="31"/>
      <c r="L256" s="31"/>
      <c r="M256" s="31"/>
      <c r="N256" s="31"/>
      <c r="O256" s="31"/>
      <c r="P256" s="31"/>
    </row>
    <row r="257">
      <c r="A257" s="53"/>
      <c r="B257" s="31"/>
      <c r="C257" s="31"/>
      <c r="D257" s="31"/>
      <c r="E257" s="31"/>
      <c r="F257" s="31"/>
      <c r="G257" s="31"/>
      <c r="H257" s="31"/>
      <c r="I257" s="31"/>
      <c r="J257" s="31"/>
      <c r="K257" s="31"/>
      <c r="L257" s="31"/>
      <c r="M257" s="31"/>
      <c r="N257" s="31"/>
      <c r="O257" s="31"/>
      <c r="P257" s="31"/>
    </row>
    <row r="258">
      <c r="A258" s="53"/>
      <c r="B258" s="31"/>
      <c r="C258" s="31"/>
      <c r="D258" s="31"/>
      <c r="E258" s="31"/>
      <c r="F258" s="31"/>
      <c r="G258" s="31"/>
      <c r="H258" s="31"/>
      <c r="I258" s="31"/>
      <c r="J258" s="31"/>
      <c r="K258" s="31"/>
      <c r="L258" s="31"/>
      <c r="M258" s="31"/>
      <c r="N258" s="31"/>
      <c r="O258" s="31"/>
      <c r="P258" s="31"/>
    </row>
    <row r="259">
      <c r="A259" s="53"/>
      <c r="B259" s="31"/>
      <c r="C259" s="31"/>
      <c r="D259" s="31"/>
      <c r="E259" s="31"/>
      <c r="F259" s="31"/>
      <c r="G259" s="31"/>
      <c r="H259" s="31"/>
      <c r="I259" s="31"/>
      <c r="J259" s="31"/>
      <c r="K259" s="31"/>
      <c r="L259" s="31"/>
      <c r="M259" s="31"/>
      <c r="N259" s="31"/>
      <c r="O259" s="31"/>
      <c r="P259" s="31"/>
    </row>
    <row r="260">
      <c r="A260" s="53"/>
      <c r="B260" s="31"/>
      <c r="C260" s="31"/>
      <c r="D260" s="31"/>
      <c r="E260" s="31"/>
      <c r="F260" s="31"/>
      <c r="G260" s="31"/>
      <c r="H260" s="31"/>
      <c r="I260" s="31"/>
      <c r="J260" s="31"/>
      <c r="K260" s="31"/>
      <c r="L260" s="31"/>
      <c r="M260" s="31"/>
      <c r="N260" s="31"/>
      <c r="O260" s="31"/>
      <c r="P260" s="31"/>
    </row>
    <row r="261">
      <c r="A261" s="53"/>
      <c r="B261" s="31"/>
      <c r="C261" s="31"/>
      <c r="D261" s="31"/>
      <c r="E261" s="31"/>
      <c r="F261" s="31"/>
      <c r="G261" s="31"/>
      <c r="H261" s="31"/>
      <c r="I261" s="31"/>
      <c r="J261" s="31"/>
      <c r="K261" s="31"/>
      <c r="L261" s="31"/>
      <c r="M261" s="31"/>
      <c r="N261" s="31"/>
      <c r="O261" s="31"/>
      <c r="P261" s="31"/>
    </row>
    <row r="262">
      <c r="A262" s="53"/>
      <c r="B262" s="31"/>
      <c r="C262" s="31"/>
      <c r="D262" s="31"/>
      <c r="E262" s="31"/>
      <c r="F262" s="31"/>
      <c r="G262" s="31"/>
      <c r="H262" s="31"/>
      <c r="I262" s="31"/>
      <c r="J262" s="31"/>
      <c r="K262" s="31"/>
      <c r="L262" s="31"/>
      <c r="M262" s="31"/>
      <c r="N262" s="31"/>
      <c r="O262" s="31"/>
      <c r="P262" s="31"/>
    </row>
    <row r="263">
      <c r="A263" s="53"/>
      <c r="B263" s="31"/>
      <c r="C263" s="31"/>
      <c r="D263" s="31"/>
      <c r="E263" s="31"/>
      <c r="F263" s="31"/>
      <c r="G263" s="31"/>
      <c r="H263" s="31"/>
      <c r="I263" s="31"/>
      <c r="J263" s="31"/>
      <c r="K263" s="31"/>
      <c r="L263" s="31"/>
      <c r="M263" s="31"/>
      <c r="N263" s="31"/>
      <c r="O263" s="31"/>
      <c r="P263" s="31"/>
    </row>
    <row r="264">
      <c r="A264" s="53"/>
      <c r="B264" s="31"/>
      <c r="C264" s="31"/>
      <c r="D264" s="31"/>
      <c r="E264" s="31"/>
      <c r="F264" s="31"/>
      <c r="G264" s="31"/>
      <c r="H264" s="31"/>
      <c r="I264" s="31"/>
      <c r="J264" s="31"/>
      <c r="K264" s="31"/>
      <c r="L264" s="31"/>
      <c r="M264" s="31"/>
      <c r="N264" s="31"/>
      <c r="O264" s="31"/>
      <c r="P264" s="31"/>
    </row>
    <row r="265">
      <c r="A265" s="53"/>
      <c r="B265" s="31"/>
      <c r="C265" s="31"/>
      <c r="D265" s="31"/>
      <c r="E265" s="31"/>
      <c r="F265" s="31"/>
      <c r="G265" s="31"/>
      <c r="H265" s="31"/>
      <c r="I265" s="31"/>
      <c r="J265" s="31"/>
      <c r="K265" s="31"/>
      <c r="L265" s="31"/>
      <c r="M265" s="31"/>
      <c r="N265" s="31"/>
      <c r="O265" s="31"/>
      <c r="P265" s="31"/>
    </row>
    <row r="266">
      <c r="A266" s="53"/>
      <c r="B266" s="31"/>
      <c r="C266" s="31"/>
      <c r="D266" s="31"/>
      <c r="E266" s="31"/>
      <c r="F266" s="31"/>
      <c r="G266" s="31"/>
      <c r="H266" s="31"/>
      <c r="I266" s="31"/>
      <c r="J266" s="31"/>
      <c r="K266" s="31"/>
      <c r="L266" s="31"/>
      <c r="M266" s="31"/>
      <c r="N266" s="31"/>
      <c r="O266" s="31"/>
      <c r="P266" s="31"/>
    </row>
    <row r="267">
      <c r="A267" s="53"/>
      <c r="B267" s="31"/>
      <c r="C267" s="31"/>
      <c r="D267" s="31"/>
      <c r="E267" s="31"/>
      <c r="F267" s="31"/>
      <c r="G267" s="31"/>
      <c r="H267" s="31"/>
      <c r="I267" s="31"/>
      <c r="J267" s="31"/>
      <c r="K267" s="31"/>
      <c r="L267" s="31"/>
      <c r="M267" s="31"/>
      <c r="N267" s="31"/>
      <c r="O267" s="31"/>
      <c r="P267" s="31"/>
    </row>
    <row r="268">
      <c r="A268" s="53"/>
      <c r="B268" s="31"/>
      <c r="C268" s="31"/>
      <c r="D268" s="31"/>
      <c r="E268" s="31"/>
      <c r="F268" s="31"/>
      <c r="G268" s="31"/>
      <c r="H268" s="31"/>
      <c r="I268" s="31"/>
      <c r="J268" s="31"/>
      <c r="K268" s="31"/>
      <c r="L268" s="31"/>
      <c r="M268" s="31"/>
      <c r="N268" s="31"/>
      <c r="O268" s="31"/>
      <c r="P268" s="31"/>
    </row>
    <row r="269">
      <c r="A269" s="53"/>
      <c r="B269" s="31"/>
      <c r="C269" s="31"/>
      <c r="D269" s="31"/>
      <c r="E269" s="31"/>
      <c r="F269" s="31"/>
      <c r="G269" s="31"/>
      <c r="H269" s="31"/>
      <c r="I269" s="31"/>
      <c r="J269" s="31"/>
      <c r="K269" s="31"/>
      <c r="L269" s="31"/>
      <c r="M269" s="31"/>
      <c r="N269" s="31"/>
      <c r="O269" s="31"/>
      <c r="P269" s="31"/>
    </row>
    <row r="270">
      <c r="A270" s="53"/>
      <c r="B270" s="31"/>
      <c r="C270" s="31"/>
      <c r="D270" s="31"/>
      <c r="E270" s="31"/>
      <c r="F270" s="31"/>
      <c r="G270" s="31"/>
      <c r="H270" s="31"/>
      <c r="I270" s="31"/>
      <c r="J270" s="31"/>
      <c r="K270" s="31"/>
      <c r="L270" s="31"/>
      <c r="M270" s="31"/>
      <c r="N270" s="31"/>
      <c r="O270" s="31"/>
      <c r="P270" s="31"/>
    </row>
    <row r="271">
      <c r="A271" s="53"/>
      <c r="B271" s="31"/>
      <c r="C271" s="31"/>
      <c r="D271" s="31"/>
      <c r="E271" s="31"/>
      <c r="F271" s="31"/>
      <c r="G271" s="31"/>
      <c r="H271" s="31"/>
      <c r="I271" s="31"/>
      <c r="J271" s="31"/>
      <c r="K271" s="31"/>
      <c r="L271" s="31"/>
      <c r="M271" s="31"/>
      <c r="N271" s="31"/>
      <c r="O271" s="31"/>
      <c r="P271" s="31"/>
    </row>
    <row r="272">
      <c r="A272" s="53"/>
      <c r="B272" s="31"/>
      <c r="C272" s="31"/>
      <c r="D272" s="31"/>
      <c r="E272" s="31"/>
      <c r="F272" s="31"/>
      <c r="G272" s="31"/>
      <c r="H272" s="31"/>
      <c r="I272" s="31"/>
      <c r="J272" s="31"/>
      <c r="K272" s="31"/>
      <c r="L272" s="31"/>
      <c r="M272" s="31"/>
      <c r="N272" s="31"/>
      <c r="O272" s="31"/>
      <c r="P272" s="31"/>
    </row>
    <row r="273">
      <c r="A273" s="53"/>
      <c r="B273" s="31"/>
      <c r="C273" s="31"/>
      <c r="D273" s="31"/>
      <c r="E273" s="31"/>
      <c r="F273" s="31"/>
      <c r="G273" s="31"/>
      <c r="H273" s="31"/>
      <c r="I273" s="31"/>
      <c r="J273" s="31"/>
      <c r="K273" s="31"/>
      <c r="L273" s="31"/>
      <c r="M273" s="31"/>
      <c r="N273" s="31"/>
      <c r="O273" s="31"/>
      <c r="P273" s="31"/>
    </row>
    <row r="274">
      <c r="A274" s="53"/>
      <c r="B274" s="31"/>
      <c r="C274" s="31"/>
      <c r="D274" s="31"/>
      <c r="E274" s="31"/>
      <c r="F274" s="31"/>
      <c r="G274" s="31"/>
      <c r="H274" s="31"/>
      <c r="I274" s="31"/>
      <c r="J274" s="31"/>
      <c r="K274" s="31"/>
      <c r="L274" s="31"/>
      <c r="M274" s="31"/>
      <c r="N274" s="31"/>
      <c r="O274" s="31"/>
      <c r="P274" s="31"/>
    </row>
    <row r="275">
      <c r="A275" s="53"/>
      <c r="B275" s="31"/>
      <c r="C275" s="31"/>
      <c r="D275" s="31"/>
      <c r="E275" s="31"/>
      <c r="F275" s="31"/>
      <c r="G275" s="31"/>
      <c r="H275" s="31"/>
      <c r="I275" s="31"/>
      <c r="J275" s="31"/>
      <c r="K275" s="31"/>
      <c r="L275" s="31"/>
      <c r="M275" s="31"/>
      <c r="N275" s="31"/>
      <c r="O275" s="31"/>
      <c r="P275" s="31"/>
    </row>
    <row r="276">
      <c r="A276" s="53"/>
      <c r="B276" s="31"/>
      <c r="C276" s="31"/>
      <c r="D276" s="31"/>
      <c r="E276" s="31"/>
      <c r="F276" s="31"/>
      <c r="G276" s="31"/>
      <c r="H276" s="31"/>
      <c r="I276" s="31"/>
      <c r="J276" s="31"/>
      <c r="K276" s="31"/>
      <c r="L276" s="31"/>
      <c r="M276" s="31"/>
      <c r="N276" s="31"/>
      <c r="O276" s="31"/>
      <c r="P276" s="31"/>
    </row>
    <row r="277">
      <c r="A277" s="53"/>
      <c r="B277" s="31"/>
      <c r="C277" s="31"/>
      <c r="D277" s="31"/>
      <c r="E277" s="31"/>
      <c r="F277" s="31"/>
      <c r="G277" s="31"/>
      <c r="H277" s="31"/>
      <c r="I277" s="31"/>
      <c r="J277" s="31"/>
      <c r="K277" s="31"/>
      <c r="L277" s="31"/>
      <c r="M277" s="31"/>
      <c r="N277" s="31"/>
      <c r="O277" s="31"/>
      <c r="P277" s="31"/>
    </row>
    <row r="278">
      <c r="A278" s="53"/>
      <c r="B278" s="31"/>
      <c r="C278" s="31"/>
      <c r="D278" s="31"/>
      <c r="E278" s="31"/>
      <c r="F278" s="31"/>
      <c r="G278" s="31"/>
      <c r="H278" s="31"/>
      <c r="I278" s="31"/>
      <c r="J278" s="31"/>
      <c r="K278" s="31"/>
      <c r="L278" s="31"/>
      <c r="M278" s="31"/>
      <c r="N278" s="31"/>
      <c r="O278" s="31"/>
      <c r="P278" s="31"/>
    </row>
    <row r="279">
      <c r="A279" s="53"/>
      <c r="B279" s="31"/>
      <c r="C279" s="31"/>
      <c r="D279" s="31"/>
      <c r="E279" s="31"/>
      <c r="F279" s="31"/>
      <c r="G279" s="31"/>
      <c r="H279" s="31"/>
      <c r="I279" s="31"/>
      <c r="J279" s="31"/>
      <c r="K279" s="31"/>
      <c r="L279" s="31"/>
      <c r="M279" s="31"/>
      <c r="N279" s="31"/>
      <c r="O279" s="31"/>
      <c r="P279" s="31"/>
    </row>
    <row r="280">
      <c r="A280" s="53"/>
      <c r="B280" s="31"/>
      <c r="C280" s="31"/>
      <c r="D280" s="31"/>
      <c r="E280" s="31"/>
      <c r="F280" s="31"/>
      <c r="G280" s="31"/>
      <c r="H280" s="31"/>
      <c r="I280" s="31"/>
      <c r="J280" s="31"/>
      <c r="K280" s="31"/>
      <c r="L280" s="31"/>
      <c r="M280" s="31"/>
      <c r="N280" s="31"/>
      <c r="O280" s="31"/>
      <c r="P280" s="31"/>
    </row>
    <row r="281">
      <c r="A281" s="53"/>
      <c r="B281" s="31"/>
      <c r="C281" s="31"/>
      <c r="D281" s="31"/>
      <c r="E281" s="31"/>
      <c r="F281" s="31"/>
      <c r="G281" s="31"/>
      <c r="H281" s="31"/>
      <c r="I281" s="31"/>
      <c r="J281" s="31"/>
      <c r="K281" s="31"/>
      <c r="L281" s="31"/>
      <c r="M281" s="31"/>
      <c r="N281" s="31"/>
      <c r="O281" s="31"/>
      <c r="P281" s="31"/>
    </row>
    <row r="282">
      <c r="A282" s="53"/>
      <c r="B282" s="31"/>
      <c r="C282" s="31"/>
      <c r="D282" s="31"/>
      <c r="E282" s="31"/>
      <c r="F282" s="31"/>
      <c r="G282" s="31"/>
      <c r="H282" s="31"/>
      <c r="I282" s="31"/>
      <c r="J282" s="31"/>
      <c r="K282" s="31"/>
      <c r="L282" s="31"/>
      <c r="M282" s="31"/>
      <c r="N282" s="31"/>
      <c r="O282" s="31"/>
      <c r="P282" s="31"/>
    </row>
    <row r="283">
      <c r="A283" s="53"/>
      <c r="B283" s="31"/>
      <c r="C283" s="31"/>
      <c r="D283" s="31"/>
      <c r="E283" s="31"/>
      <c r="F283" s="31"/>
      <c r="G283" s="31"/>
      <c r="H283" s="31"/>
      <c r="I283" s="31"/>
      <c r="J283" s="31"/>
      <c r="K283" s="31"/>
      <c r="L283" s="31"/>
      <c r="M283" s="31"/>
      <c r="N283" s="31"/>
      <c r="O283" s="31"/>
      <c r="P283" s="31"/>
    </row>
    <row r="284">
      <c r="A284" s="53"/>
      <c r="B284" s="31"/>
      <c r="C284" s="31"/>
      <c r="D284" s="31"/>
      <c r="E284" s="31"/>
      <c r="F284" s="31"/>
      <c r="G284" s="31"/>
      <c r="H284" s="31"/>
      <c r="I284" s="31"/>
      <c r="J284" s="31"/>
      <c r="K284" s="31"/>
      <c r="L284" s="31"/>
      <c r="M284" s="31"/>
      <c r="N284" s="31"/>
      <c r="O284" s="31"/>
      <c r="P284" s="31"/>
    </row>
    <row r="285">
      <c r="A285" s="53"/>
      <c r="B285" s="31"/>
      <c r="C285" s="31"/>
      <c r="D285" s="31"/>
      <c r="E285" s="31"/>
      <c r="F285" s="31"/>
      <c r="G285" s="31"/>
      <c r="H285" s="31"/>
      <c r="I285" s="31"/>
      <c r="J285" s="31"/>
      <c r="K285" s="31"/>
      <c r="L285" s="31"/>
      <c r="M285" s="31"/>
      <c r="N285" s="31"/>
      <c r="O285" s="31"/>
      <c r="P285" s="31"/>
    </row>
    <row r="286">
      <c r="A286" s="53"/>
      <c r="B286" s="31"/>
      <c r="C286" s="31"/>
      <c r="D286" s="31"/>
      <c r="E286" s="31"/>
      <c r="F286" s="31"/>
      <c r="G286" s="31"/>
      <c r="H286" s="31"/>
      <c r="I286" s="31"/>
      <c r="J286" s="31"/>
      <c r="K286" s="31"/>
      <c r="L286" s="31"/>
      <c r="M286" s="31"/>
      <c r="N286" s="31"/>
      <c r="O286" s="31"/>
      <c r="P286" s="31"/>
    </row>
    <row r="287">
      <c r="A287" s="53"/>
      <c r="B287" s="31"/>
      <c r="C287" s="31"/>
      <c r="D287" s="31"/>
      <c r="E287" s="31"/>
      <c r="F287" s="31"/>
      <c r="G287" s="31"/>
      <c r="H287" s="31"/>
      <c r="I287" s="31"/>
      <c r="J287" s="31"/>
      <c r="K287" s="31"/>
      <c r="L287" s="31"/>
      <c r="M287" s="31"/>
      <c r="N287" s="31"/>
      <c r="O287" s="31"/>
      <c r="P287" s="31"/>
    </row>
    <row r="288">
      <c r="A288" s="53"/>
      <c r="B288" s="31"/>
      <c r="C288" s="31"/>
      <c r="D288" s="31"/>
      <c r="E288" s="31"/>
      <c r="F288" s="31"/>
      <c r="G288" s="31"/>
      <c r="H288" s="31"/>
      <c r="I288" s="31"/>
      <c r="J288" s="31"/>
      <c r="K288" s="31"/>
      <c r="L288" s="31"/>
      <c r="M288" s="31"/>
      <c r="N288" s="31"/>
      <c r="O288" s="31"/>
      <c r="P288" s="31"/>
    </row>
    <row r="289">
      <c r="A289" s="53"/>
      <c r="B289" s="31"/>
      <c r="C289" s="31"/>
      <c r="D289" s="31"/>
      <c r="E289" s="31"/>
      <c r="F289" s="31"/>
      <c r="G289" s="31"/>
      <c r="H289" s="31"/>
      <c r="I289" s="31"/>
      <c r="J289" s="31"/>
      <c r="K289" s="31"/>
      <c r="L289" s="31"/>
      <c r="M289" s="31"/>
      <c r="N289" s="31"/>
      <c r="O289" s="31"/>
      <c r="P289" s="31"/>
    </row>
    <row r="290">
      <c r="A290" s="53"/>
      <c r="B290" s="31"/>
      <c r="C290" s="31"/>
      <c r="D290" s="31"/>
      <c r="E290" s="31"/>
      <c r="F290" s="31"/>
      <c r="G290" s="31"/>
      <c r="H290" s="31"/>
      <c r="I290" s="31"/>
      <c r="J290" s="31"/>
      <c r="K290" s="31"/>
      <c r="L290" s="31"/>
      <c r="M290" s="31"/>
      <c r="N290" s="31"/>
      <c r="O290" s="31"/>
      <c r="P290" s="31"/>
    </row>
    <row r="291">
      <c r="A291" s="53"/>
      <c r="B291" s="31"/>
      <c r="C291" s="31"/>
      <c r="D291" s="31"/>
      <c r="E291" s="31"/>
      <c r="F291" s="31"/>
      <c r="G291" s="31"/>
      <c r="H291" s="31"/>
      <c r="I291" s="31"/>
      <c r="J291" s="31"/>
      <c r="K291" s="31"/>
      <c r="L291" s="31"/>
      <c r="M291" s="31"/>
      <c r="N291" s="31"/>
      <c r="O291" s="31"/>
      <c r="P291" s="31"/>
    </row>
    <row r="292">
      <c r="A292" s="53"/>
      <c r="B292" s="31"/>
      <c r="C292" s="31"/>
      <c r="D292" s="31"/>
      <c r="E292" s="31"/>
      <c r="F292" s="31"/>
      <c r="G292" s="31"/>
      <c r="H292" s="31"/>
      <c r="I292" s="31"/>
      <c r="J292" s="31"/>
      <c r="K292" s="31"/>
      <c r="L292" s="31"/>
      <c r="M292" s="31"/>
      <c r="N292" s="31"/>
      <c r="O292" s="31"/>
      <c r="P292" s="31"/>
    </row>
    <row r="293">
      <c r="A293" s="53"/>
      <c r="B293" s="31"/>
      <c r="C293" s="31"/>
      <c r="D293" s="31"/>
      <c r="E293" s="31"/>
      <c r="F293" s="31"/>
      <c r="G293" s="31"/>
      <c r="H293" s="31"/>
      <c r="I293" s="31"/>
      <c r="J293" s="31"/>
      <c r="K293" s="31"/>
      <c r="L293" s="31"/>
      <c r="M293" s="31"/>
      <c r="N293" s="31"/>
      <c r="O293" s="31"/>
      <c r="P293" s="31"/>
    </row>
    <row r="294">
      <c r="A294" s="53"/>
      <c r="B294" s="31"/>
      <c r="C294" s="31"/>
      <c r="D294" s="31"/>
      <c r="E294" s="31"/>
      <c r="F294" s="31"/>
      <c r="G294" s="31"/>
      <c r="H294" s="31"/>
      <c r="I294" s="31"/>
      <c r="J294" s="31"/>
      <c r="K294" s="31"/>
      <c r="L294" s="31"/>
      <c r="M294" s="31"/>
      <c r="N294" s="31"/>
      <c r="O294" s="31"/>
      <c r="P294" s="31"/>
    </row>
    <row r="295">
      <c r="A295" s="53"/>
      <c r="B295" s="31"/>
      <c r="C295" s="31"/>
      <c r="D295" s="31"/>
      <c r="E295" s="31"/>
      <c r="F295" s="31"/>
      <c r="G295" s="31"/>
      <c r="H295" s="31"/>
      <c r="I295" s="31"/>
      <c r="J295" s="31"/>
      <c r="K295" s="31"/>
      <c r="L295" s="31"/>
      <c r="M295" s="31"/>
      <c r="N295" s="31"/>
      <c r="O295" s="31"/>
      <c r="P295" s="31"/>
    </row>
    <row r="296">
      <c r="A296" s="53"/>
      <c r="B296" s="31"/>
      <c r="C296" s="31"/>
      <c r="D296" s="31"/>
      <c r="E296" s="31"/>
      <c r="F296" s="31"/>
      <c r="G296" s="31"/>
      <c r="H296" s="31"/>
      <c r="I296" s="31"/>
      <c r="J296" s="31"/>
      <c r="K296" s="31"/>
      <c r="L296" s="31"/>
      <c r="M296" s="31"/>
      <c r="N296" s="31"/>
      <c r="O296" s="31"/>
      <c r="P296" s="31"/>
    </row>
    <row r="297">
      <c r="A297" s="53"/>
      <c r="B297" s="31"/>
      <c r="C297" s="31"/>
      <c r="D297" s="31"/>
      <c r="E297" s="31"/>
      <c r="F297" s="31"/>
      <c r="G297" s="31"/>
      <c r="H297" s="31"/>
      <c r="I297" s="31"/>
      <c r="J297" s="31"/>
      <c r="K297" s="31"/>
      <c r="L297" s="31"/>
      <c r="M297" s="31"/>
      <c r="N297" s="31"/>
      <c r="O297" s="31"/>
      <c r="P297" s="31"/>
    </row>
    <row r="298">
      <c r="A298" s="53"/>
      <c r="B298" s="31"/>
      <c r="C298" s="31"/>
      <c r="D298" s="31"/>
      <c r="E298" s="31"/>
      <c r="F298" s="31"/>
      <c r="G298" s="31"/>
      <c r="H298" s="31"/>
      <c r="I298" s="31"/>
      <c r="J298" s="31"/>
      <c r="K298" s="31"/>
      <c r="L298" s="31"/>
      <c r="M298" s="31"/>
      <c r="N298" s="31"/>
      <c r="O298" s="31"/>
      <c r="P298" s="31"/>
    </row>
    <row r="299">
      <c r="A299" s="53"/>
      <c r="B299" s="31"/>
      <c r="C299" s="31"/>
      <c r="D299" s="31"/>
      <c r="E299" s="31"/>
      <c r="F299" s="31"/>
      <c r="G299" s="31"/>
      <c r="H299" s="31"/>
      <c r="I299" s="31"/>
      <c r="J299" s="31"/>
      <c r="K299" s="31"/>
      <c r="L299" s="31"/>
      <c r="M299" s="31"/>
      <c r="N299" s="31"/>
      <c r="O299" s="31"/>
      <c r="P299" s="31"/>
    </row>
    <row r="300">
      <c r="A300" s="53"/>
      <c r="B300" s="31"/>
      <c r="C300" s="31"/>
      <c r="D300" s="31"/>
      <c r="E300" s="31"/>
      <c r="F300" s="31"/>
      <c r="G300" s="31"/>
      <c r="H300" s="31"/>
      <c r="I300" s="31"/>
      <c r="J300" s="31"/>
      <c r="K300" s="31"/>
      <c r="L300" s="31"/>
      <c r="M300" s="31"/>
      <c r="N300" s="31"/>
      <c r="O300" s="31"/>
      <c r="P300" s="31"/>
    </row>
    <row r="301">
      <c r="A301" s="53"/>
      <c r="B301" s="31"/>
      <c r="C301" s="31"/>
      <c r="D301" s="31"/>
      <c r="E301" s="31"/>
      <c r="F301" s="31"/>
      <c r="G301" s="31"/>
      <c r="H301" s="31"/>
      <c r="I301" s="31"/>
      <c r="J301" s="31"/>
      <c r="K301" s="31"/>
      <c r="L301" s="31"/>
      <c r="M301" s="31"/>
      <c r="N301" s="31"/>
      <c r="O301" s="31"/>
      <c r="P301" s="31"/>
    </row>
    <row r="302">
      <c r="A302" s="53"/>
      <c r="B302" s="31"/>
      <c r="C302" s="31"/>
      <c r="D302" s="31"/>
      <c r="E302" s="31"/>
      <c r="F302" s="31"/>
      <c r="G302" s="31"/>
      <c r="H302" s="31"/>
      <c r="I302" s="31"/>
      <c r="J302" s="31"/>
      <c r="K302" s="31"/>
      <c r="L302" s="31"/>
      <c r="M302" s="31"/>
      <c r="N302" s="31"/>
      <c r="O302" s="31"/>
      <c r="P302" s="31"/>
    </row>
    <row r="303">
      <c r="A303" s="53"/>
      <c r="B303" s="31"/>
      <c r="C303" s="31"/>
      <c r="D303" s="31"/>
      <c r="E303" s="31"/>
      <c r="F303" s="31"/>
      <c r="G303" s="31"/>
      <c r="H303" s="31"/>
      <c r="I303" s="31"/>
      <c r="J303" s="31"/>
      <c r="K303" s="31"/>
      <c r="L303" s="31"/>
      <c r="M303" s="31"/>
      <c r="N303" s="31"/>
      <c r="O303" s="31"/>
      <c r="P303" s="31"/>
    </row>
    <row r="304">
      <c r="A304" s="53"/>
      <c r="B304" s="31"/>
      <c r="C304" s="31"/>
      <c r="D304" s="31"/>
      <c r="E304" s="31"/>
      <c r="F304" s="31"/>
      <c r="G304" s="31"/>
      <c r="H304" s="31"/>
      <c r="I304" s="31"/>
      <c r="J304" s="31"/>
      <c r="K304" s="31"/>
      <c r="L304" s="31"/>
      <c r="M304" s="31"/>
      <c r="N304" s="31"/>
      <c r="O304" s="31"/>
      <c r="P304" s="31"/>
    </row>
    <row r="305">
      <c r="A305" s="53"/>
      <c r="B305" s="31"/>
      <c r="C305" s="31"/>
      <c r="D305" s="31"/>
      <c r="E305" s="31"/>
      <c r="F305" s="31"/>
      <c r="G305" s="31"/>
      <c r="H305" s="31"/>
      <c r="I305" s="31"/>
      <c r="J305" s="31"/>
      <c r="K305" s="31"/>
      <c r="L305" s="31"/>
      <c r="M305" s="31"/>
      <c r="N305" s="31"/>
      <c r="O305" s="31"/>
      <c r="P305" s="31"/>
    </row>
    <row r="306">
      <c r="A306" s="53"/>
      <c r="B306" s="31"/>
      <c r="C306" s="31"/>
      <c r="D306" s="31"/>
      <c r="E306" s="31"/>
      <c r="F306" s="31"/>
      <c r="G306" s="31"/>
      <c r="H306" s="31"/>
      <c r="I306" s="31"/>
      <c r="J306" s="31"/>
      <c r="K306" s="31"/>
      <c r="L306" s="31"/>
      <c r="M306" s="31"/>
      <c r="N306" s="31"/>
      <c r="O306" s="31"/>
      <c r="P306" s="31"/>
    </row>
    <row r="307">
      <c r="A307" s="53"/>
      <c r="B307" s="31"/>
      <c r="C307" s="31"/>
      <c r="D307" s="31"/>
      <c r="E307" s="31"/>
      <c r="F307" s="31"/>
      <c r="G307" s="31"/>
      <c r="H307" s="31"/>
      <c r="I307" s="31"/>
      <c r="J307" s="31"/>
      <c r="K307" s="31"/>
      <c r="L307" s="31"/>
      <c r="M307" s="31"/>
      <c r="N307" s="31"/>
      <c r="O307" s="31"/>
      <c r="P307" s="31"/>
    </row>
    <row r="308">
      <c r="A308" s="53"/>
      <c r="B308" s="31"/>
      <c r="C308" s="31"/>
      <c r="D308" s="31"/>
      <c r="E308" s="31"/>
      <c r="F308" s="31"/>
      <c r="G308" s="31"/>
      <c r="H308" s="31"/>
      <c r="I308" s="31"/>
      <c r="J308" s="31"/>
      <c r="K308" s="31"/>
      <c r="L308" s="31"/>
      <c r="M308" s="31"/>
      <c r="N308" s="31"/>
      <c r="O308" s="31"/>
      <c r="P308" s="31"/>
    </row>
    <row r="309">
      <c r="A309" s="53"/>
      <c r="B309" s="31"/>
      <c r="C309" s="31"/>
      <c r="D309" s="31"/>
      <c r="E309" s="31"/>
      <c r="F309" s="31"/>
      <c r="G309" s="31"/>
      <c r="H309" s="31"/>
      <c r="I309" s="31"/>
      <c r="J309" s="31"/>
      <c r="K309" s="31"/>
      <c r="L309" s="31"/>
      <c r="M309" s="31"/>
      <c r="N309" s="31"/>
      <c r="O309" s="31"/>
      <c r="P309" s="31"/>
    </row>
    <row r="310">
      <c r="A310" s="53"/>
      <c r="B310" s="31"/>
      <c r="C310" s="31"/>
      <c r="D310" s="31"/>
      <c r="E310" s="31"/>
      <c r="F310" s="31"/>
      <c r="G310" s="31"/>
      <c r="H310" s="31"/>
      <c r="I310" s="31"/>
      <c r="J310" s="31"/>
      <c r="K310" s="31"/>
      <c r="L310" s="31"/>
      <c r="M310" s="31"/>
      <c r="N310" s="31"/>
      <c r="O310" s="31"/>
      <c r="P310" s="31"/>
    </row>
    <row r="311">
      <c r="A311" s="53"/>
      <c r="B311" s="31"/>
      <c r="C311" s="31"/>
      <c r="D311" s="31"/>
      <c r="E311" s="31"/>
      <c r="F311" s="31"/>
      <c r="G311" s="31"/>
      <c r="H311" s="31"/>
      <c r="I311" s="31"/>
      <c r="J311" s="31"/>
      <c r="K311" s="31"/>
      <c r="L311" s="31"/>
      <c r="M311" s="31"/>
      <c r="N311" s="31"/>
      <c r="O311" s="31"/>
      <c r="P311" s="31"/>
    </row>
    <row r="312">
      <c r="A312" s="53"/>
      <c r="B312" s="31"/>
      <c r="C312" s="31"/>
      <c r="D312" s="31"/>
      <c r="E312" s="31"/>
      <c r="F312" s="31"/>
      <c r="G312" s="31"/>
      <c r="H312" s="31"/>
      <c r="I312" s="31"/>
      <c r="J312" s="31"/>
      <c r="K312" s="31"/>
      <c r="L312" s="31"/>
      <c r="M312" s="31"/>
      <c r="N312" s="31"/>
      <c r="O312" s="31"/>
      <c r="P312" s="31"/>
    </row>
    <row r="313">
      <c r="A313" s="53"/>
      <c r="B313" s="31"/>
      <c r="C313" s="31"/>
      <c r="D313" s="31"/>
      <c r="E313" s="31"/>
      <c r="F313" s="31"/>
      <c r="G313" s="31"/>
      <c r="H313" s="31"/>
      <c r="I313" s="31"/>
      <c r="J313" s="31"/>
      <c r="K313" s="31"/>
      <c r="L313" s="31"/>
      <c r="M313" s="31"/>
      <c r="N313" s="31"/>
      <c r="O313" s="31"/>
      <c r="P313" s="31"/>
    </row>
    <row r="314">
      <c r="A314" s="53"/>
      <c r="B314" s="31"/>
      <c r="C314" s="31"/>
      <c r="D314" s="31"/>
      <c r="E314" s="31"/>
      <c r="F314" s="31"/>
      <c r="G314" s="31"/>
      <c r="H314" s="31"/>
      <c r="I314" s="31"/>
      <c r="J314" s="31"/>
      <c r="K314" s="31"/>
      <c r="L314" s="31"/>
      <c r="M314" s="31"/>
      <c r="N314" s="31"/>
      <c r="O314" s="31"/>
      <c r="P314" s="31"/>
    </row>
    <row r="315">
      <c r="A315" s="53"/>
      <c r="B315" s="31"/>
      <c r="C315" s="31"/>
      <c r="D315" s="31"/>
      <c r="E315" s="31"/>
      <c r="F315" s="31"/>
      <c r="G315" s="31"/>
      <c r="H315" s="31"/>
      <c r="I315" s="31"/>
      <c r="J315" s="31"/>
      <c r="K315" s="31"/>
      <c r="L315" s="31"/>
      <c r="M315" s="31"/>
      <c r="N315" s="31"/>
      <c r="O315" s="31"/>
      <c r="P315" s="31"/>
    </row>
    <row r="316">
      <c r="A316" s="53"/>
      <c r="B316" s="31"/>
      <c r="C316" s="31"/>
      <c r="D316" s="31"/>
      <c r="E316" s="31"/>
      <c r="F316" s="31"/>
      <c r="G316" s="31"/>
      <c r="H316" s="31"/>
      <c r="I316" s="31"/>
      <c r="J316" s="31"/>
      <c r="K316" s="31"/>
      <c r="L316" s="31"/>
      <c r="M316" s="31"/>
      <c r="N316" s="31"/>
      <c r="O316" s="31"/>
      <c r="P316" s="31"/>
    </row>
    <row r="317">
      <c r="A317" s="53"/>
      <c r="B317" s="31"/>
      <c r="C317" s="31"/>
      <c r="D317" s="31"/>
      <c r="E317" s="31"/>
      <c r="F317" s="31"/>
      <c r="G317" s="31"/>
      <c r="H317" s="31"/>
      <c r="I317" s="31"/>
      <c r="J317" s="31"/>
      <c r="K317" s="31"/>
      <c r="L317" s="31"/>
      <c r="M317" s="31"/>
      <c r="N317" s="31"/>
      <c r="O317" s="31"/>
      <c r="P317" s="31"/>
    </row>
    <row r="318">
      <c r="A318" s="53"/>
      <c r="B318" s="31"/>
      <c r="C318" s="31"/>
      <c r="D318" s="31"/>
      <c r="E318" s="31"/>
      <c r="F318" s="31"/>
      <c r="G318" s="31"/>
      <c r="H318" s="31"/>
      <c r="I318" s="31"/>
      <c r="J318" s="31"/>
      <c r="K318" s="31"/>
      <c r="L318" s="31"/>
      <c r="M318" s="31"/>
      <c r="N318" s="31"/>
      <c r="O318" s="31"/>
      <c r="P318" s="31"/>
    </row>
    <row r="319">
      <c r="A319" s="53"/>
      <c r="B319" s="31"/>
      <c r="C319" s="31"/>
      <c r="D319" s="31"/>
      <c r="E319" s="31"/>
      <c r="F319" s="31"/>
      <c r="G319" s="31"/>
      <c r="H319" s="31"/>
      <c r="I319" s="31"/>
      <c r="J319" s="31"/>
      <c r="K319" s="31"/>
      <c r="L319" s="31"/>
      <c r="M319" s="31"/>
      <c r="N319" s="31"/>
      <c r="O319" s="31"/>
      <c r="P319" s="31"/>
    </row>
    <row r="320">
      <c r="A320" s="53"/>
      <c r="B320" s="31"/>
      <c r="C320" s="31"/>
      <c r="D320" s="31"/>
      <c r="E320" s="31"/>
      <c r="F320" s="31"/>
      <c r="G320" s="31"/>
      <c r="H320" s="31"/>
      <c r="I320" s="31"/>
      <c r="J320" s="31"/>
      <c r="K320" s="31"/>
      <c r="L320" s="31"/>
      <c r="M320" s="31"/>
      <c r="N320" s="31"/>
      <c r="O320" s="31"/>
      <c r="P320" s="31"/>
    </row>
    <row r="321">
      <c r="A321" s="53"/>
      <c r="B321" s="31"/>
      <c r="C321" s="31"/>
      <c r="D321" s="31"/>
      <c r="E321" s="31"/>
      <c r="F321" s="31"/>
      <c r="G321" s="31"/>
      <c r="H321" s="31"/>
      <c r="I321" s="31"/>
      <c r="J321" s="31"/>
      <c r="K321" s="31"/>
      <c r="L321" s="31"/>
      <c r="M321" s="31"/>
      <c r="N321" s="31"/>
      <c r="O321" s="31"/>
      <c r="P321" s="31"/>
    </row>
    <row r="322">
      <c r="A322" s="53"/>
      <c r="B322" s="31"/>
      <c r="C322" s="31"/>
      <c r="D322" s="31"/>
      <c r="E322" s="31"/>
      <c r="F322" s="31"/>
      <c r="G322" s="31"/>
      <c r="H322" s="31"/>
      <c r="I322" s="31"/>
      <c r="J322" s="31"/>
      <c r="K322" s="31"/>
      <c r="L322" s="31"/>
      <c r="M322" s="31"/>
      <c r="N322" s="31"/>
      <c r="O322" s="31"/>
      <c r="P322" s="31"/>
    </row>
    <row r="323">
      <c r="A323" s="53"/>
      <c r="B323" s="31"/>
      <c r="C323" s="31"/>
      <c r="D323" s="31"/>
      <c r="E323" s="31"/>
      <c r="F323" s="31"/>
      <c r="G323" s="31"/>
      <c r="H323" s="31"/>
      <c r="I323" s="31"/>
      <c r="J323" s="31"/>
      <c r="K323" s="31"/>
      <c r="L323" s="31"/>
      <c r="M323" s="31"/>
      <c r="N323" s="31"/>
      <c r="O323" s="31"/>
      <c r="P323" s="31"/>
    </row>
    <row r="324">
      <c r="A324" s="53"/>
      <c r="B324" s="31"/>
      <c r="C324" s="31"/>
      <c r="D324" s="31"/>
      <c r="E324" s="31"/>
      <c r="F324" s="31"/>
      <c r="G324" s="31"/>
      <c r="H324" s="31"/>
      <c r="I324" s="31"/>
      <c r="J324" s="31"/>
      <c r="K324" s="31"/>
      <c r="L324" s="31"/>
      <c r="M324" s="31"/>
      <c r="N324" s="31"/>
      <c r="O324" s="31"/>
      <c r="P324" s="31"/>
    </row>
    <row r="325">
      <c r="A325" s="53"/>
      <c r="B325" s="31"/>
      <c r="C325" s="31"/>
      <c r="D325" s="31"/>
      <c r="E325" s="31"/>
      <c r="F325" s="31"/>
      <c r="G325" s="31"/>
      <c r="H325" s="31"/>
      <c r="I325" s="31"/>
      <c r="J325" s="31"/>
      <c r="K325" s="31"/>
      <c r="L325" s="31"/>
      <c r="M325" s="31"/>
      <c r="N325" s="31"/>
      <c r="O325" s="31"/>
      <c r="P325" s="31"/>
    </row>
    <row r="326">
      <c r="A326" s="53"/>
      <c r="B326" s="31"/>
      <c r="C326" s="31"/>
      <c r="D326" s="31"/>
      <c r="E326" s="31"/>
      <c r="F326" s="31"/>
      <c r="G326" s="31"/>
      <c r="H326" s="31"/>
      <c r="I326" s="31"/>
      <c r="J326" s="31"/>
      <c r="K326" s="31"/>
      <c r="L326" s="31"/>
      <c r="M326" s="31"/>
      <c r="N326" s="31"/>
      <c r="O326" s="31"/>
      <c r="P326" s="31"/>
    </row>
    <row r="327">
      <c r="A327" s="53"/>
      <c r="B327" s="31"/>
      <c r="C327" s="31"/>
      <c r="D327" s="31"/>
      <c r="E327" s="31"/>
      <c r="F327" s="31"/>
      <c r="G327" s="31"/>
      <c r="H327" s="31"/>
      <c r="I327" s="31"/>
      <c r="J327" s="31"/>
      <c r="K327" s="31"/>
      <c r="L327" s="31"/>
      <c r="M327" s="31"/>
      <c r="N327" s="31"/>
      <c r="O327" s="31"/>
      <c r="P327" s="31"/>
    </row>
    <row r="328">
      <c r="A328" s="53"/>
      <c r="B328" s="31"/>
      <c r="C328" s="31"/>
      <c r="D328" s="31"/>
      <c r="E328" s="31"/>
      <c r="F328" s="31"/>
      <c r="G328" s="31"/>
      <c r="H328" s="31"/>
      <c r="I328" s="31"/>
      <c r="J328" s="31"/>
      <c r="K328" s="31"/>
      <c r="L328" s="31"/>
      <c r="M328" s="31"/>
      <c r="N328" s="31"/>
      <c r="O328" s="31"/>
      <c r="P328" s="31"/>
    </row>
    <row r="329">
      <c r="A329" s="53"/>
      <c r="B329" s="31"/>
      <c r="C329" s="31"/>
      <c r="D329" s="31"/>
      <c r="E329" s="31"/>
      <c r="F329" s="31"/>
      <c r="G329" s="31"/>
      <c r="H329" s="31"/>
      <c r="I329" s="31"/>
      <c r="J329" s="31"/>
      <c r="K329" s="31"/>
      <c r="L329" s="31"/>
      <c r="M329" s="31"/>
      <c r="N329" s="31"/>
      <c r="O329" s="31"/>
      <c r="P329" s="31"/>
    </row>
    <row r="330">
      <c r="A330" s="53"/>
      <c r="B330" s="31"/>
      <c r="C330" s="31"/>
      <c r="D330" s="31"/>
      <c r="E330" s="31"/>
      <c r="F330" s="31"/>
      <c r="G330" s="31"/>
      <c r="H330" s="31"/>
      <c r="I330" s="31"/>
      <c r="J330" s="31"/>
      <c r="K330" s="31"/>
      <c r="L330" s="31"/>
      <c r="M330" s="31"/>
      <c r="N330" s="31"/>
      <c r="O330" s="31"/>
      <c r="P330" s="31"/>
    </row>
    <row r="331">
      <c r="A331" s="53"/>
      <c r="B331" s="31"/>
      <c r="C331" s="31"/>
      <c r="D331" s="31"/>
      <c r="E331" s="31"/>
      <c r="F331" s="31"/>
      <c r="G331" s="31"/>
      <c r="H331" s="31"/>
      <c r="I331" s="31"/>
      <c r="J331" s="31"/>
      <c r="K331" s="31"/>
      <c r="L331" s="31"/>
      <c r="M331" s="31"/>
      <c r="N331" s="31"/>
      <c r="O331" s="31"/>
      <c r="P331" s="31"/>
    </row>
    <row r="332">
      <c r="A332" s="53"/>
      <c r="B332" s="31"/>
      <c r="C332" s="31"/>
      <c r="D332" s="31"/>
      <c r="E332" s="31"/>
      <c r="F332" s="31"/>
      <c r="G332" s="31"/>
      <c r="H332" s="31"/>
      <c r="I332" s="31"/>
      <c r="J332" s="31"/>
      <c r="K332" s="31"/>
      <c r="L332" s="31"/>
      <c r="M332" s="31"/>
      <c r="N332" s="31"/>
      <c r="O332" s="31"/>
      <c r="P332" s="31"/>
    </row>
    <row r="333">
      <c r="A333" s="53"/>
      <c r="B333" s="31"/>
      <c r="C333" s="31"/>
      <c r="D333" s="31"/>
      <c r="E333" s="31"/>
      <c r="F333" s="31"/>
      <c r="G333" s="31"/>
      <c r="H333" s="31"/>
      <c r="I333" s="31"/>
      <c r="J333" s="31"/>
      <c r="K333" s="31"/>
      <c r="L333" s="31"/>
      <c r="M333" s="31"/>
      <c r="N333" s="31"/>
      <c r="O333" s="31"/>
      <c r="P333" s="31"/>
    </row>
    <row r="334">
      <c r="A334" s="53"/>
      <c r="B334" s="31"/>
      <c r="C334" s="31"/>
      <c r="D334" s="31"/>
      <c r="E334" s="31"/>
      <c r="F334" s="31"/>
      <c r="G334" s="31"/>
      <c r="H334" s="31"/>
      <c r="I334" s="31"/>
      <c r="J334" s="31"/>
      <c r="K334" s="31"/>
      <c r="L334" s="31"/>
      <c r="M334" s="31"/>
      <c r="N334" s="31"/>
      <c r="O334" s="31"/>
      <c r="P334" s="31"/>
    </row>
    <row r="335">
      <c r="A335" s="53"/>
      <c r="B335" s="31"/>
      <c r="C335" s="31"/>
      <c r="D335" s="31"/>
      <c r="E335" s="31"/>
      <c r="F335" s="31"/>
      <c r="G335" s="31"/>
      <c r="H335" s="31"/>
      <c r="I335" s="31"/>
      <c r="J335" s="31"/>
      <c r="K335" s="31"/>
      <c r="L335" s="31"/>
      <c r="M335" s="31"/>
      <c r="N335" s="31"/>
      <c r="O335" s="31"/>
      <c r="P335" s="31"/>
    </row>
    <row r="336">
      <c r="A336" s="53"/>
      <c r="B336" s="31"/>
      <c r="C336" s="31"/>
      <c r="D336" s="31"/>
      <c r="E336" s="31"/>
      <c r="F336" s="31"/>
      <c r="G336" s="31"/>
      <c r="H336" s="31"/>
      <c r="I336" s="31"/>
      <c r="J336" s="31"/>
      <c r="K336" s="31"/>
      <c r="L336" s="31"/>
      <c r="M336" s="31"/>
      <c r="N336" s="31"/>
      <c r="O336" s="31"/>
      <c r="P336" s="31"/>
    </row>
    <row r="337">
      <c r="A337" s="53"/>
      <c r="B337" s="31"/>
      <c r="C337" s="31"/>
      <c r="D337" s="31"/>
      <c r="E337" s="31"/>
      <c r="F337" s="31"/>
      <c r="G337" s="31"/>
      <c r="H337" s="31"/>
      <c r="I337" s="31"/>
      <c r="J337" s="31"/>
      <c r="K337" s="31"/>
      <c r="L337" s="31"/>
      <c r="M337" s="31"/>
      <c r="N337" s="31"/>
      <c r="O337" s="31"/>
      <c r="P337" s="31"/>
    </row>
    <row r="338">
      <c r="A338" s="53"/>
      <c r="B338" s="31"/>
      <c r="C338" s="31"/>
      <c r="D338" s="31"/>
      <c r="E338" s="31"/>
      <c r="F338" s="31"/>
      <c r="G338" s="31"/>
      <c r="H338" s="31"/>
      <c r="I338" s="31"/>
      <c r="J338" s="31"/>
      <c r="K338" s="31"/>
      <c r="L338" s="31"/>
      <c r="M338" s="31"/>
      <c r="N338" s="31"/>
      <c r="O338" s="31"/>
      <c r="P338" s="31"/>
    </row>
    <row r="339">
      <c r="A339" s="53"/>
      <c r="B339" s="31"/>
      <c r="C339" s="31"/>
      <c r="D339" s="31"/>
      <c r="E339" s="31"/>
      <c r="F339" s="31"/>
      <c r="G339" s="31"/>
      <c r="H339" s="31"/>
      <c r="I339" s="31"/>
      <c r="J339" s="31"/>
      <c r="K339" s="31"/>
      <c r="L339" s="31"/>
      <c r="M339" s="31"/>
      <c r="N339" s="31"/>
      <c r="O339" s="31"/>
      <c r="P339" s="31"/>
    </row>
    <row r="340">
      <c r="A340" s="53"/>
      <c r="B340" s="31"/>
      <c r="C340" s="31"/>
      <c r="D340" s="31"/>
      <c r="E340" s="31"/>
      <c r="F340" s="31"/>
      <c r="G340" s="31"/>
      <c r="H340" s="31"/>
      <c r="I340" s="31"/>
      <c r="J340" s="31"/>
      <c r="K340" s="31"/>
      <c r="L340" s="31"/>
      <c r="M340" s="31"/>
      <c r="N340" s="31"/>
      <c r="O340" s="31"/>
      <c r="P340" s="31"/>
    </row>
    <row r="341">
      <c r="A341" s="53"/>
      <c r="B341" s="31"/>
      <c r="C341" s="31"/>
      <c r="D341" s="31"/>
      <c r="E341" s="31"/>
      <c r="F341" s="31"/>
      <c r="G341" s="31"/>
      <c r="H341" s="31"/>
      <c r="I341" s="31"/>
      <c r="J341" s="31"/>
      <c r="K341" s="31"/>
      <c r="L341" s="31"/>
      <c r="M341" s="31"/>
      <c r="N341" s="31"/>
      <c r="O341" s="31"/>
      <c r="P341" s="31"/>
    </row>
    <row r="342">
      <c r="A342" s="53"/>
      <c r="B342" s="31"/>
      <c r="C342" s="31"/>
      <c r="D342" s="31"/>
      <c r="E342" s="31"/>
      <c r="F342" s="31"/>
      <c r="G342" s="31"/>
      <c r="H342" s="31"/>
      <c r="I342" s="31"/>
      <c r="J342" s="31"/>
      <c r="K342" s="31"/>
      <c r="L342" s="31"/>
      <c r="M342" s="31"/>
      <c r="N342" s="31"/>
      <c r="O342" s="31"/>
      <c r="P342" s="31"/>
    </row>
    <row r="343">
      <c r="A343" s="53"/>
      <c r="B343" s="31"/>
      <c r="C343" s="31"/>
      <c r="D343" s="31"/>
      <c r="E343" s="31"/>
      <c r="F343" s="31"/>
      <c r="G343" s="31"/>
      <c r="H343" s="31"/>
      <c r="I343" s="31"/>
      <c r="J343" s="31"/>
      <c r="K343" s="31"/>
      <c r="L343" s="31"/>
      <c r="M343" s="31"/>
      <c r="N343" s="31"/>
      <c r="O343" s="31"/>
      <c r="P343" s="31"/>
    </row>
    <row r="344">
      <c r="A344" s="53"/>
      <c r="B344" s="31"/>
      <c r="C344" s="31"/>
      <c r="D344" s="31"/>
      <c r="E344" s="31"/>
      <c r="F344" s="31"/>
      <c r="G344" s="31"/>
      <c r="H344" s="31"/>
      <c r="I344" s="31"/>
      <c r="J344" s="31"/>
      <c r="K344" s="31"/>
      <c r="L344" s="31"/>
      <c r="M344" s="31"/>
      <c r="N344" s="31"/>
      <c r="O344" s="31"/>
      <c r="P344" s="31"/>
    </row>
    <row r="345">
      <c r="A345" s="53"/>
      <c r="B345" s="31"/>
      <c r="C345" s="31"/>
      <c r="D345" s="31"/>
      <c r="E345" s="31"/>
      <c r="F345" s="31"/>
      <c r="G345" s="31"/>
      <c r="H345" s="31"/>
      <c r="I345" s="31"/>
      <c r="J345" s="31"/>
      <c r="K345" s="31"/>
      <c r="L345" s="31"/>
      <c r="M345" s="31"/>
      <c r="N345" s="31"/>
      <c r="O345" s="31"/>
      <c r="P345" s="31"/>
    </row>
    <row r="346">
      <c r="A346" s="53"/>
      <c r="B346" s="31"/>
      <c r="C346" s="31"/>
      <c r="D346" s="31"/>
      <c r="E346" s="31"/>
      <c r="F346" s="31"/>
      <c r="G346" s="31"/>
      <c r="H346" s="31"/>
      <c r="I346" s="31"/>
      <c r="J346" s="31"/>
      <c r="K346" s="31"/>
      <c r="L346" s="31"/>
      <c r="M346" s="31"/>
      <c r="N346" s="31"/>
      <c r="O346" s="31"/>
      <c r="P346" s="31"/>
    </row>
    <row r="347">
      <c r="A347" s="53"/>
      <c r="B347" s="31"/>
      <c r="C347" s="31"/>
      <c r="D347" s="31"/>
      <c r="E347" s="31"/>
      <c r="F347" s="31"/>
      <c r="G347" s="31"/>
      <c r="H347" s="31"/>
      <c r="I347" s="31"/>
      <c r="J347" s="31"/>
      <c r="K347" s="31"/>
      <c r="L347" s="31"/>
      <c r="M347" s="31"/>
      <c r="N347" s="31"/>
      <c r="O347" s="31"/>
      <c r="P347" s="31"/>
    </row>
    <row r="348">
      <c r="A348" s="53"/>
      <c r="B348" s="31"/>
      <c r="C348" s="31"/>
      <c r="D348" s="31"/>
      <c r="E348" s="31"/>
      <c r="F348" s="31"/>
      <c r="G348" s="31"/>
      <c r="H348" s="31"/>
      <c r="I348" s="31"/>
      <c r="J348" s="31"/>
      <c r="K348" s="31"/>
      <c r="L348" s="31"/>
      <c r="M348" s="31"/>
      <c r="N348" s="31"/>
      <c r="O348" s="31"/>
      <c r="P348" s="31"/>
    </row>
    <row r="349">
      <c r="A349" s="53"/>
      <c r="B349" s="31"/>
      <c r="C349" s="31"/>
      <c r="D349" s="31"/>
      <c r="E349" s="31"/>
      <c r="F349" s="31"/>
      <c r="G349" s="31"/>
      <c r="H349" s="31"/>
      <c r="I349" s="31"/>
      <c r="J349" s="31"/>
      <c r="K349" s="31"/>
      <c r="L349" s="31"/>
      <c r="M349" s="31"/>
      <c r="N349" s="31"/>
      <c r="O349" s="31"/>
      <c r="P349" s="31"/>
    </row>
    <row r="350">
      <c r="A350" s="53"/>
      <c r="B350" s="31"/>
      <c r="C350" s="31"/>
      <c r="D350" s="31"/>
      <c r="E350" s="31"/>
      <c r="F350" s="31"/>
      <c r="G350" s="31"/>
      <c r="H350" s="31"/>
      <c r="I350" s="31"/>
      <c r="J350" s="31"/>
      <c r="K350" s="31"/>
      <c r="L350" s="31"/>
      <c r="M350" s="31"/>
      <c r="N350" s="31"/>
      <c r="O350" s="31"/>
      <c r="P350" s="31"/>
    </row>
    <row r="351">
      <c r="A351" s="53"/>
      <c r="B351" s="31"/>
      <c r="C351" s="31"/>
      <c r="D351" s="31"/>
      <c r="E351" s="31"/>
      <c r="F351" s="31"/>
      <c r="G351" s="31"/>
      <c r="H351" s="31"/>
      <c r="I351" s="31"/>
      <c r="J351" s="31"/>
      <c r="K351" s="31"/>
      <c r="L351" s="31"/>
      <c r="M351" s="31"/>
      <c r="N351" s="31"/>
      <c r="O351" s="31"/>
      <c r="P351" s="31"/>
    </row>
    <row r="352">
      <c r="A352" s="53"/>
      <c r="B352" s="31"/>
      <c r="C352" s="31"/>
      <c r="D352" s="31"/>
      <c r="E352" s="31"/>
      <c r="F352" s="31"/>
      <c r="G352" s="31"/>
      <c r="H352" s="31"/>
      <c r="I352" s="31"/>
      <c r="J352" s="31"/>
      <c r="K352" s="31"/>
      <c r="L352" s="31"/>
      <c r="M352" s="31"/>
      <c r="N352" s="31"/>
      <c r="O352" s="31"/>
      <c r="P352" s="31"/>
    </row>
    <row r="353">
      <c r="A353" s="53"/>
      <c r="B353" s="31"/>
      <c r="C353" s="31"/>
      <c r="D353" s="31"/>
      <c r="E353" s="31"/>
      <c r="F353" s="31"/>
      <c r="G353" s="31"/>
      <c r="H353" s="31"/>
      <c r="I353" s="31"/>
      <c r="J353" s="31"/>
      <c r="K353" s="31"/>
      <c r="L353" s="31"/>
      <c r="M353" s="31"/>
      <c r="N353" s="31"/>
      <c r="O353" s="31"/>
      <c r="P353" s="31"/>
    </row>
    <row r="354">
      <c r="A354" s="53"/>
      <c r="B354" s="31"/>
      <c r="C354" s="31"/>
      <c r="D354" s="31"/>
      <c r="E354" s="31"/>
      <c r="F354" s="31"/>
      <c r="G354" s="31"/>
      <c r="H354" s="31"/>
      <c r="I354" s="31"/>
      <c r="J354" s="31"/>
      <c r="K354" s="31"/>
      <c r="L354" s="31"/>
      <c r="M354" s="31"/>
      <c r="N354" s="31"/>
      <c r="O354" s="31"/>
      <c r="P354" s="31"/>
    </row>
    <row r="355">
      <c r="A355" s="53"/>
      <c r="B355" s="31"/>
      <c r="C355" s="31"/>
      <c r="D355" s="31"/>
      <c r="E355" s="31"/>
      <c r="F355" s="31"/>
      <c r="G355" s="31"/>
      <c r="H355" s="31"/>
      <c r="I355" s="31"/>
      <c r="J355" s="31"/>
      <c r="K355" s="31"/>
      <c r="L355" s="31"/>
      <c r="M355" s="31"/>
      <c r="N355" s="31"/>
      <c r="O355" s="31"/>
      <c r="P355" s="31"/>
    </row>
    <row r="356">
      <c r="A356" s="53"/>
      <c r="B356" s="31"/>
      <c r="C356" s="31"/>
      <c r="D356" s="31"/>
      <c r="E356" s="31"/>
      <c r="F356" s="31"/>
      <c r="G356" s="31"/>
      <c r="H356" s="31"/>
      <c r="I356" s="31"/>
      <c r="J356" s="31"/>
      <c r="K356" s="31"/>
      <c r="L356" s="31"/>
      <c r="M356" s="31"/>
      <c r="N356" s="31"/>
      <c r="O356" s="31"/>
      <c r="P356" s="31"/>
    </row>
    <row r="357">
      <c r="A357" s="53"/>
      <c r="B357" s="31"/>
      <c r="C357" s="31"/>
      <c r="D357" s="31"/>
      <c r="E357" s="31"/>
      <c r="F357" s="31"/>
      <c r="G357" s="31"/>
      <c r="H357" s="31"/>
      <c r="I357" s="31"/>
      <c r="J357" s="31"/>
      <c r="K357" s="31"/>
      <c r="L357" s="31"/>
      <c r="M357" s="31"/>
      <c r="N357" s="31"/>
      <c r="O357" s="31"/>
      <c r="P357" s="31"/>
    </row>
    <row r="358">
      <c r="A358" s="53"/>
      <c r="B358" s="31"/>
      <c r="C358" s="31"/>
      <c r="D358" s="31"/>
      <c r="E358" s="31"/>
      <c r="F358" s="31"/>
      <c r="G358" s="31"/>
      <c r="H358" s="31"/>
      <c r="I358" s="31"/>
      <c r="J358" s="31"/>
      <c r="K358" s="31"/>
      <c r="L358" s="31"/>
      <c r="M358" s="31"/>
      <c r="N358" s="31"/>
      <c r="O358" s="31"/>
      <c r="P358" s="31"/>
    </row>
    <row r="359">
      <c r="A359" s="53"/>
      <c r="B359" s="31"/>
      <c r="C359" s="31"/>
      <c r="D359" s="31"/>
      <c r="E359" s="31"/>
      <c r="F359" s="31"/>
      <c r="G359" s="31"/>
      <c r="H359" s="31"/>
      <c r="I359" s="31"/>
      <c r="J359" s="31"/>
      <c r="K359" s="31"/>
      <c r="L359" s="31"/>
      <c r="M359" s="31"/>
      <c r="N359" s="31"/>
      <c r="O359" s="31"/>
      <c r="P359" s="31"/>
    </row>
    <row r="360">
      <c r="A360" s="53"/>
      <c r="B360" s="31"/>
      <c r="C360" s="31"/>
      <c r="D360" s="31"/>
      <c r="E360" s="31"/>
      <c r="F360" s="31"/>
      <c r="G360" s="31"/>
      <c r="H360" s="31"/>
      <c r="I360" s="31"/>
      <c r="J360" s="31"/>
      <c r="K360" s="31"/>
      <c r="L360" s="31"/>
      <c r="M360" s="31"/>
      <c r="N360" s="31"/>
      <c r="O360" s="31"/>
      <c r="P360" s="31"/>
    </row>
    <row r="361">
      <c r="A361" s="53"/>
      <c r="B361" s="31"/>
      <c r="C361" s="31"/>
      <c r="D361" s="31"/>
      <c r="E361" s="31"/>
      <c r="F361" s="31"/>
      <c r="G361" s="31"/>
      <c r="H361" s="31"/>
      <c r="I361" s="31"/>
      <c r="J361" s="31"/>
      <c r="K361" s="31"/>
      <c r="L361" s="31"/>
      <c r="M361" s="31"/>
      <c r="N361" s="31"/>
      <c r="O361" s="31"/>
      <c r="P361" s="31"/>
    </row>
    <row r="362">
      <c r="A362" s="53"/>
      <c r="B362" s="31"/>
      <c r="C362" s="31"/>
      <c r="D362" s="31"/>
      <c r="E362" s="31"/>
      <c r="F362" s="31"/>
      <c r="G362" s="31"/>
      <c r="H362" s="31"/>
      <c r="I362" s="31"/>
      <c r="J362" s="31"/>
      <c r="K362" s="31"/>
      <c r="L362" s="31"/>
      <c r="M362" s="31"/>
      <c r="N362" s="31"/>
      <c r="O362" s="31"/>
      <c r="P362" s="31"/>
    </row>
    <row r="363">
      <c r="A363" s="53"/>
      <c r="B363" s="31"/>
      <c r="C363" s="31"/>
      <c r="D363" s="31"/>
      <c r="E363" s="31"/>
      <c r="F363" s="31"/>
      <c r="G363" s="31"/>
      <c r="H363" s="31"/>
      <c r="I363" s="31"/>
      <c r="J363" s="31"/>
      <c r="K363" s="31"/>
      <c r="L363" s="31"/>
      <c r="M363" s="31"/>
      <c r="N363" s="31"/>
      <c r="O363" s="31"/>
      <c r="P363" s="31"/>
    </row>
    <row r="364">
      <c r="A364" s="53"/>
      <c r="B364" s="31"/>
      <c r="C364" s="31"/>
      <c r="D364" s="31"/>
      <c r="E364" s="31"/>
      <c r="F364" s="31"/>
      <c r="G364" s="31"/>
      <c r="H364" s="31"/>
      <c r="I364" s="31"/>
      <c r="J364" s="31"/>
      <c r="K364" s="31"/>
      <c r="L364" s="31"/>
      <c r="M364" s="31"/>
      <c r="N364" s="31"/>
      <c r="O364" s="31"/>
      <c r="P364" s="31"/>
    </row>
    <row r="365">
      <c r="A365" s="53"/>
      <c r="B365" s="31"/>
      <c r="C365" s="31"/>
      <c r="D365" s="31"/>
      <c r="E365" s="31"/>
      <c r="F365" s="31"/>
      <c r="G365" s="31"/>
      <c r="H365" s="31"/>
      <c r="I365" s="31"/>
      <c r="J365" s="31"/>
      <c r="K365" s="31"/>
      <c r="L365" s="31"/>
      <c r="M365" s="31"/>
      <c r="N365" s="31"/>
      <c r="O365" s="31"/>
      <c r="P365" s="31"/>
    </row>
    <row r="366">
      <c r="A366" s="53"/>
      <c r="B366" s="31"/>
      <c r="C366" s="31"/>
      <c r="D366" s="31"/>
      <c r="E366" s="31"/>
      <c r="F366" s="31"/>
      <c r="G366" s="31"/>
      <c r="H366" s="31"/>
      <c r="I366" s="31"/>
      <c r="J366" s="31"/>
      <c r="K366" s="31"/>
      <c r="L366" s="31"/>
      <c r="M366" s="31"/>
      <c r="N366" s="31"/>
      <c r="O366" s="31"/>
      <c r="P366" s="31"/>
    </row>
    <row r="367">
      <c r="A367" s="53"/>
      <c r="B367" s="31"/>
      <c r="C367" s="31"/>
      <c r="D367" s="31"/>
      <c r="E367" s="31"/>
      <c r="F367" s="31"/>
      <c r="G367" s="31"/>
      <c r="H367" s="31"/>
      <c r="I367" s="31"/>
      <c r="J367" s="31"/>
      <c r="K367" s="31"/>
      <c r="L367" s="31"/>
      <c r="M367" s="31"/>
      <c r="N367" s="31"/>
      <c r="O367" s="31"/>
      <c r="P367" s="31"/>
    </row>
    <row r="368">
      <c r="A368" s="53"/>
      <c r="B368" s="31"/>
      <c r="C368" s="31"/>
      <c r="D368" s="31"/>
      <c r="E368" s="31"/>
      <c r="F368" s="31"/>
      <c r="G368" s="31"/>
      <c r="H368" s="31"/>
      <c r="I368" s="31"/>
      <c r="J368" s="31"/>
      <c r="K368" s="31"/>
      <c r="L368" s="31"/>
      <c r="M368" s="31"/>
      <c r="N368" s="31"/>
      <c r="O368" s="31"/>
      <c r="P368" s="31"/>
    </row>
    <row r="369">
      <c r="A369" s="53"/>
      <c r="B369" s="31"/>
      <c r="C369" s="31"/>
      <c r="D369" s="31"/>
      <c r="E369" s="31"/>
      <c r="F369" s="31"/>
      <c r="G369" s="31"/>
      <c r="H369" s="31"/>
      <c r="I369" s="31"/>
      <c r="J369" s="31"/>
      <c r="K369" s="31"/>
      <c r="L369" s="31"/>
      <c r="M369" s="31"/>
      <c r="N369" s="31"/>
      <c r="O369" s="31"/>
      <c r="P369" s="31"/>
    </row>
    <row r="370">
      <c r="A370" s="53"/>
      <c r="B370" s="31"/>
      <c r="C370" s="31"/>
      <c r="D370" s="31"/>
      <c r="E370" s="31"/>
      <c r="F370" s="31"/>
      <c r="G370" s="31"/>
      <c r="H370" s="31"/>
      <c r="I370" s="31"/>
      <c r="J370" s="31"/>
      <c r="K370" s="31"/>
      <c r="L370" s="31"/>
      <c r="M370" s="31"/>
      <c r="N370" s="31"/>
      <c r="O370" s="31"/>
      <c r="P370" s="31"/>
    </row>
    <row r="371">
      <c r="A371" s="53"/>
      <c r="B371" s="31"/>
      <c r="C371" s="31"/>
      <c r="D371" s="31"/>
      <c r="E371" s="31"/>
      <c r="F371" s="31"/>
      <c r="G371" s="31"/>
      <c r="H371" s="31"/>
      <c r="I371" s="31"/>
      <c r="J371" s="31"/>
      <c r="K371" s="31"/>
      <c r="L371" s="31"/>
      <c r="M371" s="31"/>
      <c r="N371" s="31"/>
      <c r="O371" s="31"/>
      <c r="P371" s="31"/>
    </row>
    <row r="372">
      <c r="A372" s="53"/>
      <c r="B372" s="31"/>
      <c r="C372" s="31"/>
      <c r="D372" s="31"/>
      <c r="E372" s="31"/>
      <c r="F372" s="31"/>
      <c r="G372" s="31"/>
      <c r="H372" s="31"/>
      <c r="I372" s="31"/>
      <c r="J372" s="31"/>
      <c r="K372" s="31"/>
      <c r="L372" s="31"/>
      <c r="M372" s="31"/>
      <c r="N372" s="31"/>
      <c r="O372" s="31"/>
      <c r="P372" s="31"/>
    </row>
    <row r="373">
      <c r="A373" s="53"/>
      <c r="B373" s="31"/>
      <c r="C373" s="31"/>
      <c r="D373" s="31"/>
      <c r="E373" s="31"/>
      <c r="F373" s="31"/>
      <c r="G373" s="31"/>
      <c r="H373" s="31"/>
      <c r="I373" s="31"/>
      <c r="J373" s="31"/>
      <c r="K373" s="31"/>
      <c r="L373" s="31"/>
      <c r="M373" s="31"/>
      <c r="N373" s="31"/>
      <c r="O373" s="31"/>
      <c r="P373" s="31"/>
    </row>
    <row r="374">
      <c r="A374" s="53"/>
      <c r="B374" s="31"/>
      <c r="C374" s="31"/>
      <c r="D374" s="31"/>
      <c r="E374" s="31"/>
      <c r="F374" s="31"/>
      <c r="G374" s="31"/>
      <c r="H374" s="31"/>
      <c r="I374" s="31"/>
      <c r="J374" s="31"/>
      <c r="K374" s="31"/>
      <c r="L374" s="31"/>
      <c r="M374" s="31"/>
      <c r="N374" s="31"/>
      <c r="O374" s="31"/>
      <c r="P374" s="31"/>
    </row>
    <row r="375">
      <c r="A375" s="53"/>
      <c r="B375" s="31"/>
      <c r="C375" s="31"/>
      <c r="D375" s="31"/>
      <c r="E375" s="31"/>
      <c r="F375" s="31"/>
      <c r="G375" s="31"/>
      <c r="H375" s="31"/>
      <c r="I375" s="31"/>
      <c r="J375" s="31"/>
      <c r="K375" s="31"/>
      <c r="L375" s="31"/>
      <c r="M375" s="31"/>
      <c r="N375" s="31"/>
      <c r="O375" s="31"/>
      <c r="P375" s="31"/>
    </row>
    <row r="376">
      <c r="A376" s="53"/>
      <c r="B376" s="31"/>
      <c r="C376" s="31"/>
      <c r="D376" s="31"/>
      <c r="E376" s="31"/>
      <c r="F376" s="31"/>
      <c r="G376" s="31"/>
      <c r="H376" s="31"/>
      <c r="I376" s="31"/>
      <c r="J376" s="31"/>
      <c r="K376" s="31"/>
      <c r="L376" s="31"/>
      <c r="M376" s="31"/>
      <c r="N376" s="31"/>
      <c r="O376" s="31"/>
      <c r="P376" s="31"/>
    </row>
    <row r="377">
      <c r="A377" s="53"/>
      <c r="B377" s="31"/>
      <c r="C377" s="31"/>
      <c r="D377" s="31"/>
      <c r="E377" s="31"/>
      <c r="F377" s="31"/>
      <c r="G377" s="31"/>
      <c r="H377" s="31"/>
      <c r="I377" s="31"/>
      <c r="J377" s="31"/>
      <c r="K377" s="31"/>
      <c r="L377" s="31"/>
      <c r="M377" s="31"/>
      <c r="N377" s="31"/>
      <c r="O377" s="31"/>
      <c r="P377" s="31"/>
    </row>
    <row r="378">
      <c r="A378" s="53"/>
      <c r="B378" s="31"/>
      <c r="C378" s="31"/>
      <c r="D378" s="31"/>
      <c r="E378" s="31"/>
      <c r="F378" s="31"/>
      <c r="G378" s="31"/>
      <c r="H378" s="31"/>
      <c r="I378" s="31"/>
      <c r="J378" s="31"/>
      <c r="K378" s="31"/>
      <c r="L378" s="31"/>
      <c r="M378" s="31"/>
      <c r="N378" s="31"/>
      <c r="O378" s="31"/>
      <c r="P378" s="31"/>
    </row>
    <row r="379">
      <c r="A379" s="53"/>
      <c r="B379" s="31"/>
      <c r="C379" s="31"/>
      <c r="D379" s="31"/>
      <c r="E379" s="31"/>
      <c r="F379" s="31"/>
      <c r="G379" s="31"/>
      <c r="H379" s="31"/>
      <c r="I379" s="31"/>
      <c r="J379" s="31"/>
      <c r="K379" s="31"/>
      <c r="L379" s="31"/>
      <c r="M379" s="31"/>
      <c r="N379" s="31"/>
      <c r="O379" s="31"/>
      <c r="P379" s="31"/>
    </row>
    <row r="380">
      <c r="A380" s="53"/>
      <c r="B380" s="31"/>
      <c r="C380" s="31"/>
      <c r="D380" s="31"/>
      <c r="E380" s="31"/>
      <c r="F380" s="31"/>
      <c r="G380" s="31"/>
      <c r="H380" s="31"/>
      <c r="I380" s="31"/>
      <c r="J380" s="31"/>
      <c r="K380" s="31"/>
      <c r="L380" s="31"/>
      <c r="M380" s="31"/>
      <c r="N380" s="31"/>
      <c r="O380" s="31"/>
      <c r="P380" s="31"/>
    </row>
    <row r="381">
      <c r="A381" s="53"/>
      <c r="B381" s="31"/>
      <c r="C381" s="31"/>
      <c r="D381" s="31"/>
      <c r="E381" s="31"/>
      <c r="F381" s="31"/>
      <c r="G381" s="31"/>
      <c r="H381" s="31"/>
      <c r="I381" s="31"/>
      <c r="J381" s="31"/>
      <c r="K381" s="31"/>
      <c r="L381" s="31"/>
      <c r="M381" s="31"/>
      <c r="N381" s="31"/>
      <c r="O381" s="31"/>
      <c r="P381" s="31"/>
    </row>
    <row r="382">
      <c r="A382" s="53"/>
      <c r="B382" s="31"/>
      <c r="C382" s="31"/>
      <c r="D382" s="31"/>
      <c r="E382" s="31"/>
      <c r="F382" s="31"/>
      <c r="G382" s="31"/>
      <c r="H382" s="31"/>
      <c r="I382" s="31"/>
      <c r="J382" s="31"/>
      <c r="K382" s="31"/>
      <c r="L382" s="31"/>
      <c r="M382" s="31"/>
      <c r="N382" s="31"/>
      <c r="O382" s="31"/>
      <c r="P382" s="31"/>
    </row>
    <row r="383">
      <c r="A383" s="53"/>
      <c r="B383" s="31"/>
      <c r="C383" s="31"/>
      <c r="D383" s="31"/>
      <c r="E383" s="31"/>
      <c r="F383" s="31"/>
      <c r="G383" s="31"/>
      <c r="H383" s="31"/>
      <c r="I383" s="31"/>
      <c r="J383" s="31"/>
      <c r="K383" s="31"/>
      <c r="L383" s="31"/>
      <c r="M383" s="31"/>
      <c r="N383" s="31"/>
      <c r="O383" s="31"/>
      <c r="P383" s="31"/>
    </row>
    <row r="384">
      <c r="A384" s="53"/>
      <c r="B384" s="31"/>
      <c r="C384" s="31"/>
      <c r="D384" s="31"/>
      <c r="E384" s="31"/>
      <c r="F384" s="31"/>
      <c r="G384" s="31"/>
      <c r="H384" s="31"/>
      <c r="I384" s="31"/>
      <c r="J384" s="31"/>
      <c r="K384" s="31"/>
      <c r="L384" s="31"/>
      <c r="M384" s="31"/>
      <c r="N384" s="31"/>
      <c r="O384" s="31"/>
      <c r="P384" s="31"/>
    </row>
    <row r="385">
      <c r="A385" s="53"/>
      <c r="B385" s="31"/>
      <c r="C385" s="31"/>
      <c r="D385" s="31"/>
      <c r="E385" s="31"/>
      <c r="F385" s="31"/>
      <c r="G385" s="31"/>
      <c r="H385" s="31"/>
      <c r="I385" s="31"/>
      <c r="J385" s="31"/>
      <c r="K385" s="31"/>
      <c r="L385" s="31"/>
      <c r="M385" s="31"/>
      <c r="N385" s="31"/>
      <c r="O385" s="31"/>
      <c r="P385" s="31"/>
    </row>
    <row r="386">
      <c r="A386" s="53"/>
      <c r="B386" s="31"/>
      <c r="C386" s="31"/>
      <c r="D386" s="31"/>
      <c r="E386" s="31"/>
      <c r="F386" s="31"/>
      <c r="G386" s="31"/>
      <c r="H386" s="31"/>
      <c r="I386" s="31"/>
      <c r="J386" s="31"/>
      <c r="K386" s="31"/>
      <c r="L386" s="31"/>
      <c r="M386" s="31"/>
      <c r="N386" s="31"/>
      <c r="O386" s="31"/>
      <c r="P386" s="31"/>
    </row>
    <row r="387">
      <c r="A387" s="53"/>
      <c r="B387" s="31"/>
      <c r="C387" s="31"/>
      <c r="D387" s="31"/>
      <c r="E387" s="31"/>
      <c r="F387" s="31"/>
      <c r="G387" s="31"/>
      <c r="H387" s="31"/>
      <c r="I387" s="31"/>
      <c r="J387" s="31"/>
      <c r="K387" s="31"/>
      <c r="L387" s="31"/>
      <c r="M387" s="31"/>
      <c r="N387" s="31"/>
      <c r="O387" s="31"/>
      <c r="P387" s="31"/>
    </row>
    <row r="388">
      <c r="A388" s="53"/>
      <c r="B388" s="31"/>
      <c r="C388" s="31"/>
      <c r="D388" s="31"/>
      <c r="E388" s="31"/>
      <c r="F388" s="31"/>
      <c r="G388" s="31"/>
      <c r="H388" s="31"/>
      <c r="I388" s="31"/>
      <c r="J388" s="31"/>
      <c r="K388" s="31"/>
      <c r="L388" s="31"/>
      <c r="M388" s="31"/>
      <c r="N388" s="31"/>
      <c r="O388" s="31"/>
      <c r="P388" s="31"/>
    </row>
    <row r="389">
      <c r="A389" s="53"/>
      <c r="B389" s="31"/>
      <c r="C389" s="31"/>
      <c r="D389" s="31"/>
      <c r="E389" s="31"/>
      <c r="F389" s="31"/>
      <c r="G389" s="31"/>
      <c r="H389" s="31"/>
      <c r="I389" s="31"/>
      <c r="J389" s="31"/>
      <c r="K389" s="31"/>
      <c r="L389" s="31"/>
      <c r="M389" s="31"/>
      <c r="N389" s="31"/>
      <c r="O389" s="31"/>
      <c r="P389" s="31"/>
    </row>
    <row r="390">
      <c r="A390" s="53"/>
      <c r="B390" s="31"/>
      <c r="C390" s="31"/>
      <c r="D390" s="31"/>
      <c r="E390" s="31"/>
      <c r="F390" s="31"/>
      <c r="G390" s="31"/>
      <c r="H390" s="31"/>
      <c r="I390" s="31"/>
      <c r="J390" s="31"/>
      <c r="K390" s="31"/>
      <c r="L390" s="31"/>
      <c r="M390" s="31"/>
      <c r="N390" s="31"/>
      <c r="O390" s="31"/>
      <c r="P390" s="31"/>
    </row>
    <row r="391">
      <c r="A391" s="53"/>
      <c r="B391" s="31"/>
      <c r="C391" s="31"/>
      <c r="D391" s="31"/>
      <c r="E391" s="31"/>
      <c r="F391" s="31"/>
      <c r="G391" s="31"/>
      <c r="H391" s="31"/>
      <c r="I391" s="31"/>
      <c r="J391" s="31"/>
      <c r="K391" s="31"/>
      <c r="L391" s="31"/>
      <c r="M391" s="31"/>
      <c r="N391" s="31"/>
      <c r="O391" s="31"/>
      <c r="P391" s="31"/>
    </row>
    <row r="392">
      <c r="A392" s="53"/>
      <c r="B392" s="31"/>
      <c r="C392" s="31"/>
      <c r="D392" s="31"/>
      <c r="E392" s="31"/>
      <c r="F392" s="31"/>
      <c r="G392" s="31"/>
      <c r="H392" s="31"/>
      <c r="I392" s="31"/>
      <c r="J392" s="31"/>
      <c r="K392" s="31"/>
      <c r="L392" s="31"/>
      <c r="M392" s="31"/>
      <c r="N392" s="31"/>
      <c r="O392" s="31"/>
      <c r="P392" s="31"/>
    </row>
    <row r="393">
      <c r="A393" s="53"/>
      <c r="B393" s="31"/>
      <c r="C393" s="31"/>
      <c r="D393" s="31"/>
      <c r="E393" s="31"/>
      <c r="F393" s="31"/>
      <c r="G393" s="31"/>
      <c r="H393" s="31"/>
      <c r="I393" s="31"/>
      <c r="J393" s="31"/>
      <c r="K393" s="31"/>
      <c r="L393" s="31"/>
      <c r="M393" s="31"/>
      <c r="N393" s="31"/>
      <c r="O393" s="31"/>
      <c r="P393" s="31"/>
    </row>
    <row r="394">
      <c r="A394" s="53"/>
      <c r="B394" s="31"/>
      <c r="C394" s="31"/>
      <c r="D394" s="31"/>
      <c r="E394" s="31"/>
      <c r="F394" s="31"/>
      <c r="G394" s="31"/>
      <c r="H394" s="31"/>
      <c r="I394" s="31"/>
      <c r="J394" s="31"/>
      <c r="K394" s="31"/>
      <c r="L394" s="31"/>
      <c r="M394" s="31"/>
      <c r="N394" s="31"/>
      <c r="O394" s="31"/>
      <c r="P394" s="31"/>
    </row>
    <row r="395">
      <c r="A395" s="53"/>
      <c r="B395" s="31"/>
      <c r="C395" s="31"/>
      <c r="D395" s="31"/>
      <c r="E395" s="31"/>
      <c r="F395" s="31"/>
      <c r="G395" s="31"/>
      <c r="H395" s="31"/>
      <c r="I395" s="31"/>
      <c r="J395" s="31"/>
      <c r="K395" s="31"/>
      <c r="L395" s="31"/>
      <c r="M395" s="31"/>
      <c r="N395" s="31"/>
      <c r="O395" s="31"/>
      <c r="P395" s="31"/>
    </row>
    <row r="396">
      <c r="A396" s="53"/>
      <c r="B396" s="31"/>
      <c r="C396" s="31"/>
      <c r="D396" s="31"/>
      <c r="E396" s="31"/>
      <c r="F396" s="31"/>
      <c r="G396" s="31"/>
      <c r="H396" s="31"/>
      <c r="I396" s="31"/>
      <c r="J396" s="31"/>
      <c r="K396" s="31"/>
      <c r="L396" s="31"/>
      <c r="M396" s="31"/>
      <c r="N396" s="31"/>
      <c r="O396" s="31"/>
      <c r="P396" s="31"/>
    </row>
    <row r="397">
      <c r="A397" s="53"/>
      <c r="B397" s="31"/>
      <c r="C397" s="31"/>
      <c r="D397" s="31"/>
      <c r="E397" s="31"/>
      <c r="F397" s="31"/>
      <c r="G397" s="31"/>
      <c r="H397" s="31"/>
      <c r="I397" s="31"/>
      <c r="J397" s="31"/>
      <c r="K397" s="31"/>
      <c r="L397" s="31"/>
      <c r="M397" s="31"/>
      <c r="N397" s="31"/>
      <c r="O397" s="31"/>
      <c r="P397" s="31"/>
    </row>
    <row r="398">
      <c r="A398" s="53"/>
      <c r="B398" s="31"/>
      <c r="C398" s="31"/>
      <c r="D398" s="31"/>
      <c r="E398" s="31"/>
      <c r="F398" s="31"/>
      <c r="G398" s="31"/>
      <c r="H398" s="31"/>
      <c r="I398" s="31"/>
      <c r="J398" s="31"/>
      <c r="K398" s="31"/>
      <c r="L398" s="31"/>
      <c r="M398" s="31"/>
      <c r="N398" s="31"/>
      <c r="O398" s="31"/>
      <c r="P398" s="31"/>
    </row>
    <row r="399">
      <c r="A399" s="53"/>
      <c r="B399" s="31"/>
      <c r="C399" s="31"/>
      <c r="D399" s="31"/>
      <c r="E399" s="31"/>
      <c r="F399" s="31"/>
      <c r="G399" s="31"/>
      <c r="H399" s="31"/>
      <c r="I399" s="31"/>
      <c r="J399" s="31"/>
      <c r="K399" s="31"/>
      <c r="L399" s="31"/>
      <c r="M399" s="31"/>
      <c r="N399" s="31"/>
      <c r="O399" s="31"/>
      <c r="P399" s="31"/>
    </row>
    <row r="400">
      <c r="A400" s="53"/>
      <c r="B400" s="31"/>
      <c r="C400" s="31"/>
      <c r="D400" s="31"/>
      <c r="E400" s="31"/>
      <c r="F400" s="31"/>
      <c r="G400" s="31"/>
      <c r="H400" s="31"/>
      <c r="I400" s="31"/>
      <c r="J400" s="31"/>
      <c r="K400" s="31"/>
      <c r="L400" s="31"/>
      <c r="M400" s="31"/>
      <c r="N400" s="31"/>
      <c r="O400" s="31"/>
      <c r="P400" s="31"/>
    </row>
    <row r="401">
      <c r="A401" s="53"/>
      <c r="B401" s="31"/>
      <c r="C401" s="31"/>
      <c r="D401" s="31"/>
      <c r="E401" s="31"/>
      <c r="F401" s="31"/>
      <c r="G401" s="31"/>
      <c r="H401" s="31"/>
      <c r="I401" s="31"/>
      <c r="J401" s="31"/>
      <c r="K401" s="31"/>
      <c r="L401" s="31"/>
      <c r="M401" s="31"/>
      <c r="N401" s="31"/>
      <c r="O401" s="31"/>
      <c r="P401" s="31"/>
    </row>
    <row r="402">
      <c r="A402" s="53"/>
      <c r="B402" s="31"/>
      <c r="C402" s="31"/>
      <c r="D402" s="31"/>
      <c r="E402" s="31"/>
      <c r="F402" s="31"/>
      <c r="G402" s="31"/>
      <c r="H402" s="31"/>
      <c r="I402" s="31"/>
      <c r="J402" s="31"/>
      <c r="K402" s="31"/>
      <c r="L402" s="31"/>
      <c r="M402" s="31"/>
      <c r="N402" s="31"/>
      <c r="O402" s="31"/>
      <c r="P402" s="31"/>
    </row>
    <row r="403">
      <c r="A403" s="53"/>
      <c r="B403" s="31"/>
      <c r="C403" s="31"/>
      <c r="D403" s="31"/>
      <c r="E403" s="31"/>
      <c r="F403" s="31"/>
      <c r="G403" s="31"/>
      <c r="H403" s="31"/>
      <c r="I403" s="31"/>
      <c r="J403" s="31"/>
      <c r="K403" s="31"/>
      <c r="L403" s="31"/>
      <c r="M403" s="31"/>
      <c r="N403" s="31"/>
      <c r="O403" s="31"/>
      <c r="P403" s="31"/>
    </row>
    <row r="404">
      <c r="A404" s="53"/>
      <c r="B404" s="31"/>
      <c r="C404" s="31"/>
      <c r="D404" s="31"/>
      <c r="E404" s="31"/>
      <c r="F404" s="31"/>
      <c r="G404" s="31"/>
      <c r="H404" s="31"/>
      <c r="I404" s="31"/>
      <c r="J404" s="31"/>
      <c r="K404" s="31"/>
      <c r="L404" s="31"/>
      <c r="M404" s="31"/>
      <c r="N404" s="31"/>
      <c r="O404" s="31"/>
      <c r="P404" s="31"/>
    </row>
    <row r="405">
      <c r="A405" s="53"/>
      <c r="B405" s="31"/>
      <c r="C405" s="31"/>
      <c r="D405" s="31"/>
      <c r="E405" s="31"/>
      <c r="F405" s="31"/>
      <c r="G405" s="31"/>
      <c r="H405" s="31"/>
      <c r="I405" s="31"/>
      <c r="J405" s="31"/>
      <c r="K405" s="31"/>
      <c r="L405" s="31"/>
      <c r="M405" s="31"/>
      <c r="N405" s="31"/>
      <c r="O405" s="31"/>
      <c r="P405" s="31"/>
    </row>
    <row r="406">
      <c r="A406" s="53"/>
      <c r="B406" s="31"/>
      <c r="C406" s="31"/>
      <c r="D406" s="31"/>
      <c r="E406" s="31"/>
      <c r="F406" s="31"/>
      <c r="G406" s="31"/>
      <c r="H406" s="31"/>
      <c r="I406" s="31"/>
      <c r="J406" s="31"/>
      <c r="K406" s="31"/>
      <c r="L406" s="31"/>
      <c r="M406" s="31"/>
      <c r="N406" s="31"/>
      <c r="O406" s="31"/>
      <c r="P406" s="31"/>
    </row>
    <row r="407">
      <c r="A407" s="53"/>
      <c r="B407" s="31"/>
      <c r="C407" s="31"/>
      <c r="D407" s="31"/>
      <c r="E407" s="31"/>
      <c r="F407" s="31"/>
      <c r="G407" s="31"/>
      <c r="H407" s="31"/>
      <c r="I407" s="31"/>
      <c r="J407" s="31"/>
      <c r="K407" s="31"/>
      <c r="L407" s="31"/>
      <c r="M407" s="31"/>
      <c r="N407" s="31"/>
      <c r="O407" s="31"/>
      <c r="P407" s="31"/>
    </row>
    <row r="408">
      <c r="A408" s="53"/>
      <c r="B408" s="31"/>
      <c r="C408" s="31"/>
      <c r="D408" s="31"/>
      <c r="E408" s="31"/>
      <c r="F408" s="31"/>
      <c r="G408" s="31"/>
      <c r="H408" s="31"/>
      <c r="I408" s="31"/>
      <c r="J408" s="31"/>
      <c r="K408" s="31"/>
      <c r="L408" s="31"/>
      <c r="M408" s="31"/>
      <c r="N408" s="31"/>
      <c r="O408" s="31"/>
      <c r="P408" s="31"/>
    </row>
    <row r="409">
      <c r="A409" s="53"/>
      <c r="B409" s="31"/>
      <c r="C409" s="31"/>
      <c r="D409" s="31"/>
      <c r="E409" s="31"/>
      <c r="F409" s="31"/>
      <c r="G409" s="31"/>
      <c r="H409" s="31"/>
      <c r="I409" s="31"/>
      <c r="J409" s="31"/>
      <c r="K409" s="31"/>
      <c r="L409" s="31"/>
      <c r="M409" s="31"/>
      <c r="N409" s="31"/>
      <c r="O409" s="31"/>
      <c r="P409" s="31"/>
    </row>
    <row r="410">
      <c r="A410" s="53"/>
      <c r="B410" s="31"/>
      <c r="C410" s="31"/>
      <c r="D410" s="31"/>
      <c r="E410" s="31"/>
      <c r="F410" s="31"/>
      <c r="G410" s="31"/>
      <c r="H410" s="31"/>
      <c r="I410" s="31"/>
      <c r="J410" s="31"/>
      <c r="K410" s="31"/>
      <c r="L410" s="31"/>
      <c r="M410" s="31"/>
      <c r="N410" s="31"/>
      <c r="O410" s="31"/>
      <c r="P410" s="31"/>
    </row>
    <row r="411">
      <c r="A411" s="53"/>
      <c r="B411" s="31"/>
      <c r="C411" s="31"/>
      <c r="D411" s="31"/>
      <c r="E411" s="31"/>
      <c r="F411" s="31"/>
      <c r="G411" s="31"/>
      <c r="H411" s="31"/>
      <c r="I411" s="31"/>
      <c r="J411" s="31"/>
      <c r="K411" s="31"/>
      <c r="L411" s="31"/>
      <c r="M411" s="31"/>
      <c r="N411" s="31"/>
      <c r="O411" s="31"/>
      <c r="P411" s="31"/>
    </row>
    <row r="412">
      <c r="A412" s="53"/>
      <c r="B412" s="31"/>
      <c r="C412" s="31"/>
      <c r="D412" s="31"/>
      <c r="E412" s="31"/>
      <c r="F412" s="31"/>
      <c r="G412" s="31"/>
      <c r="H412" s="31"/>
      <c r="I412" s="31"/>
      <c r="J412" s="31"/>
      <c r="K412" s="31"/>
      <c r="L412" s="31"/>
      <c r="M412" s="31"/>
      <c r="N412" s="31"/>
      <c r="O412" s="31"/>
      <c r="P412" s="31"/>
    </row>
    <row r="413">
      <c r="A413" s="53"/>
      <c r="B413" s="31"/>
      <c r="C413" s="31"/>
      <c r="D413" s="31"/>
      <c r="E413" s="31"/>
      <c r="F413" s="31"/>
      <c r="G413" s="31"/>
      <c r="H413" s="31"/>
      <c r="I413" s="31"/>
      <c r="J413" s="31"/>
      <c r="K413" s="31"/>
      <c r="L413" s="31"/>
      <c r="M413" s="31"/>
      <c r="N413" s="31"/>
      <c r="O413" s="31"/>
      <c r="P413" s="31"/>
    </row>
    <row r="414">
      <c r="A414" s="53"/>
      <c r="B414" s="31"/>
      <c r="C414" s="31"/>
      <c r="D414" s="31"/>
      <c r="E414" s="31"/>
      <c r="F414" s="31"/>
      <c r="G414" s="31"/>
      <c r="H414" s="31"/>
      <c r="I414" s="31"/>
      <c r="J414" s="31"/>
      <c r="K414" s="31"/>
      <c r="L414" s="31"/>
      <c r="M414" s="31"/>
      <c r="N414" s="31"/>
      <c r="O414" s="31"/>
      <c r="P414" s="31"/>
    </row>
    <row r="415">
      <c r="A415" s="53"/>
      <c r="B415" s="31"/>
      <c r="C415" s="31"/>
      <c r="D415" s="31"/>
      <c r="E415" s="31"/>
      <c r="F415" s="31"/>
      <c r="G415" s="31"/>
      <c r="H415" s="31"/>
      <c r="I415" s="31"/>
      <c r="J415" s="31"/>
      <c r="K415" s="31"/>
      <c r="L415" s="31"/>
      <c r="M415" s="31"/>
      <c r="N415" s="31"/>
      <c r="O415" s="31"/>
      <c r="P415" s="31"/>
    </row>
    <row r="416">
      <c r="A416" s="53"/>
      <c r="B416" s="31"/>
      <c r="C416" s="31"/>
      <c r="D416" s="31"/>
      <c r="E416" s="31"/>
      <c r="F416" s="31"/>
      <c r="G416" s="31"/>
      <c r="H416" s="31"/>
      <c r="I416" s="31"/>
      <c r="J416" s="31"/>
      <c r="K416" s="31"/>
      <c r="L416" s="31"/>
      <c r="M416" s="31"/>
      <c r="N416" s="31"/>
      <c r="O416" s="31"/>
      <c r="P416" s="31"/>
    </row>
    <row r="417">
      <c r="A417" s="53"/>
      <c r="B417" s="31"/>
      <c r="C417" s="31"/>
      <c r="D417" s="31"/>
      <c r="E417" s="31"/>
      <c r="F417" s="31"/>
      <c r="G417" s="31"/>
      <c r="H417" s="31"/>
      <c r="I417" s="31"/>
      <c r="J417" s="31"/>
      <c r="K417" s="31"/>
      <c r="L417" s="31"/>
      <c r="M417" s="31"/>
      <c r="N417" s="31"/>
      <c r="O417" s="31"/>
      <c r="P417" s="31"/>
    </row>
    <row r="418">
      <c r="A418" s="53"/>
      <c r="B418" s="31"/>
      <c r="C418" s="31"/>
      <c r="D418" s="31"/>
      <c r="E418" s="31"/>
      <c r="F418" s="31"/>
      <c r="G418" s="31"/>
      <c r="H418" s="31"/>
      <c r="I418" s="31"/>
      <c r="J418" s="31"/>
      <c r="K418" s="31"/>
      <c r="L418" s="31"/>
      <c r="M418" s="31"/>
      <c r="N418" s="31"/>
      <c r="O418" s="31"/>
      <c r="P418" s="31"/>
    </row>
    <row r="419">
      <c r="A419" s="53"/>
      <c r="B419" s="31"/>
      <c r="C419" s="31"/>
      <c r="D419" s="31"/>
      <c r="E419" s="31"/>
      <c r="F419" s="31"/>
      <c r="G419" s="31"/>
      <c r="H419" s="31"/>
      <c r="I419" s="31"/>
      <c r="J419" s="31"/>
      <c r="K419" s="31"/>
      <c r="L419" s="31"/>
      <c r="M419" s="31"/>
      <c r="N419" s="31"/>
      <c r="O419" s="31"/>
      <c r="P419" s="31"/>
    </row>
    <row r="420">
      <c r="A420" s="53"/>
      <c r="B420" s="31"/>
      <c r="C420" s="31"/>
      <c r="D420" s="31"/>
      <c r="E420" s="31"/>
      <c r="F420" s="31"/>
      <c r="G420" s="31"/>
      <c r="H420" s="31"/>
      <c r="I420" s="31"/>
      <c r="J420" s="31"/>
      <c r="K420" s="31"/>
      <c r="L420" s="31"/>
      <c r="M420" s="31"/>
      <c r="N420" s="31"/>
      <c r="O420" s="31"/>
      <c r="P420" s="31"/>
    </row>
    <row r="421">
      <c r="A421" s="53"/>
      <c r="B421" s="31"/>
      <c r="C421" s="31"/>
      <c r="D421" s="31"/>
      <c r="E421" s="31"/>
      <c r="F421" s="31"/>
      <c r="G421" s="31"/>
      <c r="H421" s="31"/>
      <c r="I421" s="31"/>
      <c r="J421" s="31"/>
      <c r="K421" s="31"/>
      <c r="L421" s="31"/>
      <c r="M421" s="31"/>
      <c r="N421" s="31"/>
      <c r="O421" s="31"/>
      <c r="P421" s="31"/>
    </row>
    <row r="422">
      <c r="A422" s="53"/>
      <c r="B422" s="31"/>
      <c r="C422" s="31"/>
      <c r="D422" s="31"/>
      <c r="E422" s="31"/>
      <c r="F422" s="31"/>
      <c r="G422" s="31"/>
      <c r="H422" s="31"/>
      <c r="I422" s="31"/>
      <c r="J422" s="31"/>
      <c r="K422" s="31"/>
      <c r="L422" s="31"/>
      <c r="M422" s="31"/>
      <c r="N422" s="31"/>
      <c r="O422" s="31"/>
      <c r="P422" s="31"/>
    </row>
    <row r="423">
      <c r="A423" s="53"/>
      <c r="B423" s="31"/>
      <c r="C423" s="31"/>
      <c r="D423" s="31"/>
      <c r="E423" s="31"/>
      <c r="F423" s="31"/>
      <c r="G423" s="31"/>
      <c r="H423" s="31"/>
      <c r="I423" s="31"/>
      <c r="J423" s="31"/>
      <c r="K423" s="31"/>
      <c r="L423" s="31"/>
      <c r="M423" s="31"/>
      <c r="N423" s="31"/>
      <c r="O423" s="31"/>
      <c r="P423" s="31"/>
    </row>
    <row r="424">
      <c r="A424" s="53"/>
      <c r="B424" s="31"/>
      <c r="C424" s="31"/>
      <c r="D424" s="31"/>
      <c r="E424" s="31"/>
      <c r="F424" s="31"/>
      <c r="G424" s="31"/>
      <c r="H424" s="31"/>
      <c r="I424" s="31"/>
      <c r="J424" s="31"/>
      <c r="K424" s="31"/>
      <c r="L424" s="31"/>
      <c r="M424" s="31"/>
      <c r="N424" s="31"/>
      <c r="O424" s="31"/>
      <c r="P424" s="31"/>
    </row>
    <row r="425">
      <c r="A425" s="53"/>
      <c r="B425" s="31"/>
      <c r="C425" s="31"/>
      <c r="D425" s="31"/>
      <c r="E425" s="31"/>
      <c r="F425" s="31"/>
      <c r="G425" s="31"/>
      <c r="H425" s="31"/>
      <c r="I425" s="31"/>
      <c r="J425" s="31"/>
      <c r="K425" s="31"/>
      <c r="L425" s="31"/>
      <c r="M425" s="31"/>
      <c r="N425" s="31"/>
      <c r="O425" s="31"/>
      <c r="P425" s="31"/>
    </row>
    <row r="426">
      <c r="A426" s="53"/>
      <c r="B426" s="31"/>
      <c r="C426" s="31"/>
      <c r="D426" s="31"/>
      <c r="E426" s="31"/>
      <c r="F426" s="31"/>
      <c r="G426" s="31"/>
      <c r="H426" s="31"/>
      <c r="I426" s="31"/>
      <c r="J426" s="31"/>
      <c r="K426" s="31"/>
      <c r="L426" s="31"/>
      <c r="M426" s="31"/>
      <c r="N426" s="31"/>
      <c r="O426" s="31"/>
      <c r="P426" s="31"/>
    </row>
    <row r="427">
      <c r="A427" s="53"/>
      <c r="B427" s="31"/>
      <c r="C427" s="31"/>
      <c r="D427" s="31"/>
      <c r="E427" s="31"/>
      <c r="F427" s="31"/>
      <c r="G427" s="31"/>
      <c r="H427" s="31"/>
      <c r="I427" s="31"/>
      <c r="J427" s="31"/>
      <c r="K427" s="31"/>
      <c r="L427" s="31"/>
      <c r="M427" s="31"/>
      <c r="N427" s="31"/>
      <c r="O427" s="31"/>
      <c r="P427" s="31"/>
    </row>
    <row r="428">
      <c r="A428" s="53"/>
      <c r="B428" s="31"/>
      <c r="C428" s="31"/>
      <c r="D428" s="31"/>
      <c r="E428" s="31"/>
      <c r="F428" s="31"/>
      <c r="G428" s="31"/>
      <c r="H428" s="31"/>
      <c r="I428" s="31"/>
      <c r="J428" s="31"/>
      <c r="K428" s="31"/>
      <c r="L428" s="31"/>
      <c r="M428" s="31"/>
      <c r="N428" s="31"/>
      <c r="O428" s="31"/>
      <c r="P428" s="31"/>
    </row>
    <row r="429">
      <c r="A429" s="53"/>
      <c r="B429" s="31"/>
      <c r="C429" s="31"/>
      <c r="D429" s="31"/>
      <c r="E429" s="31"/>
      <c r="F429" s="31"/>
      <c r="G429" s="31"/>
      <c r="H429" s="31"/>
      <c r="I429" s="31"/>
      <c r="J429" s="31"/>
      <c r="K429" s="31"/>
      <c r="L429" s="31"/>
      <c r="M429" s="31"/>
      <c r="N429" s="31"/>
      <c r="O429" s="31"/>
      <c r="P429" s="31"/>
    </row>
    <row r="430">
      <c r="A430" s="53"/>
      <c r="B430" s="31"/>
      <c r="C430" s="31"/>
      <c r="D430" s="31"/>
      <c r="E430" s="31"/>
      <c r="F430" s="31"/>
      <c r="G430" s="31"/>
      <c r="H430" s="31"/>
      <c r="I430" s="31"/>
      <c r="J430" s="31"/>
      <c r="K430" s="31"/>
      <c r="L430" s="31"/>
      <c r="M430" s="31"/>
      <c r="N430" s="31"/>
      <c r="O430" s="31"/>
      <c r="P430" s="31"/>
    </row>
    <row r="431">
      <c r="A431" s="53"/>
      <c r="B431" s="31"/>
      <c r="C431" s="31"/>
      <c r="D431" s="31"/>
      <c r="E431" s="31"/>
      <c r="F431" s="31"/>
      <c r="G431" s="31"/>
      <c r="H431" s="31"/>
      <c r="I431" s="31"/>
      <c r="J431" s="31"/>
      <c r="K431" s="31"/>
      <c r="L431" s="31"/>
      <c r="M431" s="31"/>
      <c r="N431" s="31"/>
      <c r="O431" s="31"/>
      <c r="P431" s="31"/>
    </row>
    <row r="432">
      <c r="A432" s="53"/>
      <c r="B432" s="31"/>
      <c r="C432" s="31"/>
      <c r="D432" s="31"/>
      <c r="E432" s="31"/>
      <c r="F432" s="31"/>
      <c r="G432" s="31"/>
      <c r="H432" s="31"/>
      <c r="I432" s="31"/>
      <c r="J432" s="31"/>
      <c r="K432" s="31"/>
      <c r="L432" s="31"/>
      <c r="M432" s="31"/>
      <c r="N432" s="31"/>
      <c r="O432" s="31"/>
      <c r="P432" s="31"/>
    </row>
    <row r="433">
      <c r="A433" s="53"/>
      <c r="B433" s="31"/>
      <c r="C433" s="31"/>
      <c r="D433" s="31"/>
      <c r="E433" s="31"/>
      <c r="F433" s="31"/>
      <c r="G433" s="31"/>
      <c r="H433" s="31"/>
      <c r="I433" s="31"/>
      <c r="J433" s="31"/>
      <c r="K433" s="31"/>
      <c r="L433" s="31"/>
      <c r="M433" s="31"/>
      <c r="N433" s="31"/>
      <c r="O433" s="31"/>
      <c r="P433" s="31"/>
    </row>
    <row r="434">
      <c r="A434" s="53"/>
      <c r="B434" s="31"/>
      <c r="C434" s="31"/>
      <c r="D434" s="31"/>
      <c r="E434" s="31"/>
      <c r="F434" s="31"/>
      <c r="G434" s="31"/>
      <c r="H434" s="31"/>
      <c r="I434" s="31"/>
      <c r="J434" s="31"/>
      <c r="K434" s="31"/>
      <c r="L434" s="31"/>
      <c r="M434" s="31"/>
      <c r="N434" s="31"/>
      <c r="O434" s="31"/>
      <c r="P434" s="31"/>
    </row>
    <row r="435">
      <c r="A435" s="53"/>
      <c r="B435" s="31"/>
      <c r="C435" s="31"/>
      <c r="D435" s="31"/>
      <c r="E435" s="31"/>
      <c r="F435" s="31"/>
      <c r="G435" s="31"/>
      <c r="H435" s="31"/>
      <c r="I435" s="31"/>
      <c r="J435" s="31"/>
      <c r="K435" s="31"/>
      <c r="L435" s="31"/>
      <c r="M435" s="31"/>
      <c r="N435" s="31"/>
      <c r="O435" s="31"/>
      <c r="P435" s="31"/>
    </row>
    <row r="436">
      <c r="A436" s="53"/>
      <c r="B436" s="31"/>
      <c r="C436" s="31"/>
      <c r="D436" s="31"/>
      <c r="E436" s="31"/>
      <c r="F436" s="31"/>
      <c r="G436" s="31"/>
      <c r="H436" s="31"/>
      <c r="I436" s="31"/>
      <c r="J436" s="31"/>
      <c r="K436" s="31"/>
      <c r="L436" s="31"/>
      <c r="M436" s="31"/>
      <c r="N436" s="31"/>
      <c r="O436" s="31"/>
      <c r="P436" s="31"/>
    </row>
    <row r="437">
      <c r="A437" s="53"/>
      <c r="B437" s="31"/>
      <c r="C437" s="31"/>
      <c r="D437" s="31"/>
      <c r="E437" s="31"/>
      <c r="F437" s="31"/>
      <c r="G437" s="31"/>
      <c r="H437" s="31"/>
      <c r="I437" s="31"/>
      <c r="J437" s="31"/>
      <c r="K437" s="31"/>
      <c r="L437" s="31"/>
      <c r="M437" s="31"/>
      <c r="N437" s="31"/>
      <c r="O437" s="31"/>
      <c r="P437" s="31"/>
    </row>
    <row r="438">
      <c r="A438" s="53"/>
      <c r="B438" s="31"/>
      <c r="C438" s="31"/>
      <c r="D438" s="31"/>
      <c r="E438" s="31"/>
      <c r="F438" s="31"/>
      <c r="G438" s="31"/>
      <c r="H438" s="31"/>
      <c r="I438" s="31"/>
      <c r="J438" s="31"/>
      <c r="K438" s="31"/>
      <c r="L438" s="31"/>
      <c r="M438" s="31"/>
      <c r="N438" s="31"/>
      <c r="O438" s="31"/>
      <c r="P438" s="31"/>
    </row>
    <row r="439">
      <c r="A439" s="53"/>
      <c r="B439" s="31"/>
      <c r="C439" s="31"/>
      <c r="D439" s="31"/>
      <c r="E439" s="31"/>
      <c r="F439" s="31"/>
      <c r="G439" s="31"/>
      <c r="H439" s="31"/>
      <c r="I439" s="31"/>
      <c r="J439" s="31"/>
      <c r="K439" s="31"/>
      <c r="L439" s="31"/>
      <c r="M439" s="31"/>
      <c r="N439" s="31"/>
      <c r="O439" s="31"/>
      <c r="P439" s="31"/>
    </row>
    <row r="440">
      <c r="A440" s="53"/>
      <c r="B440" s="31"/>
      <c r="C440" s="31"/>
      <c r="D440" s="31"/>
      <c r="E440" s="31"/>
      <c r="F440" s="31"/>
      <c r="G440" s="31"/>
      <c r="H440" s="31"/>
      <c r="I440" s="31"/>
      <c r="J440" s="31"/>
      <c r="K440" s="31"/>
      <c r="L440" s="31"/>
      <c r="M440" s="31"/>
      <c r="N440" s="31"/>
      <c r="O440" s="31"/>
      <c r="P440" s="31"/>
    </row>
    <row r="441">
      <c r="A441" s="53"/>
      <c r="B441" s="31"/>
      <c r="C441" s="31"/>
      <c r="D441" s="31"/>
      <c r="E441" s="31"/>
      <c r="F441" s="31"/>
      <c r="G441" s="31"/>
      <c r="H441" s="31"/>
      <c r="I441" s="31"/>
      <c r="J441" s="31"/>
      <c r="K441" s="31"/>
      <c r="L441" s="31"/>
      <c r="M441" s="31"/>
      <c r="N441" s="31"/>
      <c r="O441" s="31"/>
      <c r="P441" s="31"/>
    </row>
    <row r="442">
      <c r="A442" s="53"/>
      <c r="B442" s="31"/>
      <c r="C442" s="31"/>
      <c r="D442" s="31"/>
      <c r="E442" s="31"/>
      <c r="F442" s="31"/>
      <c r="G442" s="31"/>
      <c r="H442" s="31"/>
      <c r="I442" s="31"/>
      <c r="J442" s="31"/>
      <c r="K442" s="31"/>
      <c r="L442" s="31"/>
      <c r="M442" s="31"/>
      <c r="N442" s="31"/>
      <c r="O442" s="31"/>
      <c r="P442" s="31"/>
    </row>
    <row r="443">
      <c r="A443" s="53"/>
      <c r="B443" s="31"/>
      <c r="C443" s="31"/>
      <c r="D443" s="31"/>
      <c r="E443" s="31"/>
      <c r="F443" s="31"/>
      <c r="G443" s="31"/>
      <c r="H443" s="31"/>
      <c r="I443" s="31"/>
      <c r="J443" s="31"/>
      <c r="K443" s="31"/>
      <c r="L443" s="31"/>
      <c r="M443" s="31"/>
      <c r="N443" s="31"/>
      <c r="O443" s="31"/>
      <c r="P443" s="31"/>
    </row>
    <row r="444">
      <c r="A444" s="53"/>
      <c r="B444" s="31"/>
      <c r="C444" s="31"/>
      <c r="D444" s="31"/>
      <c r="E444" s="31"/>
      <c r="F444" s="31"/>
      <c r="G444" s="31"/>
      <c r="H444" s="31"/>
      <c r="I444" s="31"/>
      <c r="J444" s="31"/>
      <c r="K444" s="31"/>
      <c r="L444" s="31"/>
      <c r="M444" s="31"/>
      <c r="N444" s="31"/>
      <c r="O444" s="31"/>
      <c r="P444" s="31"/>
    </row>
    <row r="445">
      <c r="A445" s="53"/>
      <c r="B445" s="31"/>
      <c r="C445" s="31"/>
      <c r="D445" s="31"/>
      <c r="E445" s="31"/>
      <c r="F445" s="31"/>
      <c r="G445" s="31"/>
      <c r="H445" s="31"/>
      <c r="I445" s="31"/>
      <c r="J445" s="31"/>
      <c r="K445" s="31"/>
      <c r="L445" s="31"/>
      <c r="M445" s="31"/>
      <c r="N445" s="31"/>
      <c r="O445" s="31"/>
      <c r="P445" s="31"/>
    </row>
    <row r="446">
      <c r="A446" s="53"/>
      <c r="B446" s="31"/>
      <c r="C446" s="31"/>
      <c r="D446" s="31"/>
      <c r="E446" s="31"/>
      <c r="F446" s="31"/>
      <c r="G446" s="31"/>
      <c r="H446" s="31"/>
      <c r="I446" s="31"/>
      <c r="J446" s="31"/>
      <c r="K446" s="31"/>
      <c r="L446" s="31"/>
      <c r="M446" s="31"/>
      <c r="N446" s="31"/>
      <c r="O446" s="31"/>
      <c r="P446" s="31"/>
    </row>
    <row r="447">
      <c r="A447" s="53"/>
      <c r="B447" s="31"/>
      <c r="C447" s="31"/>
      <c r="D447" s="31"/>
      <c r="E447" s="31"/>
      <c r="F447" s="31"/>
      <c r="G447" s="31"/>
      <c r="H447" s="31"/>
      <c r="I447" s="31"/>
      <c r="J447" s="31"/>
      <c r="K447" s="31"/>
      <c r="L447" s="31"/>
      <c r="M447" s="31"/>
      <c r="N447" s="31"/>
      <c r="O447" s="31"/>
      <c r="P447" s="31"/>
    </row>
    <row r="448">
      <c r="A448" s="53"/>
      <c r="B448" s="31"/>
      <c r="C448" s="31"/>
      <c r="D448" s="31"/>
      <c r="E448" s="31"/>
      <c r="F448" s="31"/>
      <c r="G448" s="31"/>
      <c r="H448" s="31"/>
      <c r="I448" s="31"/>
      <c r="J448" s="31"/>
      <c r="K448" s="31"/>
      <c r="L448" s="31"/>
      <c r="M448" s="31"/>
      <c r="N448" s="31"/>
      <c r="O448" s="31"/>
      <c r="P448" s="31"/>
    </row>
    <row r="449">
      <c r="A449" s="53"/>
      <c r="B449" s="31"/>
      <c r="C449" s="31"/>
      <c r="D449" s="31"/>
      <c r="E449" s="31"/>
      <c r="F449" s="31"/>
      <c r="G449" s="31"/>
      <c r="H449" s="31"/>
      <c r="I449" s="31"/>
      <c r="J449" s="31"/>
      <c r="K449" s="31"/>
      <c r="L449" s="31"/>
      <c r="M449" s="31"/>
      <c r="N449" s="31"/>
      <c r="O449" s="31"/>
      <c r="P449" s="31"/>
    </row>
    <row r="450">
      <c r="A450" s="53"/>
      <c r="B450" s="31"/>
      <c r="C450" s="31"/>
      <c r="D450" s="31"/>
      <c r="E450" s="31"/>
      <c r="F450" s="31"/>
      <c r="G450" s="31"/>
      <c r="H450" s="31"/>
      <c r="I450" s="31"/>
      <c r="J450" s="31"/>
      <c r="K450" s="31"/>
      <c r="L450" s="31"/>
      <c r="M450" s="31"/>
      <c r="N450" s="31"/>
      <c r="O450" s="31"/>
      <c r="P450" s="31"/>
    </row>
    <row r="451">
      <c r="A451" s="53"/>
      <c r="B451" s="31"/>
      <c r="C451" s="31"/>
      <c r="D451" s="31"/>
      <c r="E451" s="31"/>
      <c r="F451" s="31"/>
      <c r="G451" s="31"/>
      <c r="H451" s="31"/>
      <c r="I451" s="31"/>
      <c r="J451" s="31"/>
      <c r="K451" s="31"/>
      <c r="L451" s="31"/>
      <c r="M451" s="31"/>
      <c r="N451" s="31"/>
      <c r="O451" s="31"/>
      <c r="P451" s="31"/>
    </row>
    <row r="452">
      <c r="A452" s="53"/>
      <c r="B452" s="31"/>
      <c r="C452" s="31"/>
      <c r="D452" s="31"/>
      <c r="E452" s="31"/>
      <c r="F452" s="31"/>
      <c r="G452" s="31"/>
      <c r="H452" s="31"/>
      <c r="I452" s="31"/>
      <c r="J452" s="31"/>
      <c r="K452" s="31"/>
      <c r="L452" s="31"/>
      <c r="M452" s="31"/>
      <c r="N452" s="31"/>
      <c r="O452" s="31"/>
      <c r="P452" s="31"/>
    </row>
    <row r="453">
      <c r="A453" s="53"/>
      <c r="B453" s="31"/>
      <c r="C453" s="31"/>
      <c r="D453" s="31"/>
      <c r="E453" s="31"/>
      <c r="F453" s="31"/>
      <c r="G453" s="31"/>
      <c r="H453" s="31"/>
      <c r="I453" s="31"/>
      <c r="J453" s="31"/>
      <c r="K453" s="31"/>
      <c r="L453" s="31"/>
      <c r="M453" s="31"/>
      <c r="N453" s="31"/>
      <c r="O453" s="31"/>
      <c r="P453" s="31"/>
    </row>
    <row r="454">
      <c r="A454" s="53"/>
      <c r="B454" s="31"/>
      <c r="C454" s="31"/>
      <c r="D454" s="31"/>
      <c r="E454" s="31"/>
      <c r="F454" s="31"/>
      <c r="G454" s="31"/>
      <c r="H454" s="31"/>
      <c r="I454" s="31"/>
      <c r="J454" s="31"/>
      <c r="K454" s="31"/>
      <c r="L454" s="31"/>
      <c r="M454" s="31"/>
      <c r="N454" s="31"/>
      <c r="O454" s="31"/>
      <c r="P454" s="31"/>
    </row>
    <row r="455">
      <c r="A455" s="53"/>
      <c r="B455" s="31"/>
      <c r="C455" s="31"/>
      <c r="D455" s="31"/>
      <c r="E455" s="31"/>
      <c r="F455" s="31"/>
      <c r="G455" s="31"/>
      <c r="H455" s="31"/>
      <c r="I455" s="31"/>
      <c r="J455" s="31"/>
      <c r="K455" s="31"/>
      <c r="L455" s="31"/>
      <c r="M455" s="31"/>
      <c r="N455" s="31"/>
      <c r="O455" s="31"/>
      <c r="P455" s="31"/>
    </row>
    <row r="456">
      <c r="A456" s="53"/>
      <c r="B456" s="31"/>
      <c r="C456" s="31"/>
      <c r="D456" s="31"/>
      <c r="E456" s="31"/>
      <c r="F456" s="31"/>
      <c r="G456" s="31"/>
      <c r="H456" s="31"/>
      <c r="I456" s="31"/>
      <c r="J456" s="31"/>
      <c r="K456" s="31"/>
      <c r="L456" s="31"/>
      <c r="M456" s="31"/>
      <c r="N456" s="31"/>
      <c r="O456" s="31"/>
      <c r="P456" s="31"/>
    </row>
    <row r="457">
      <c r="A457" s="53"/>
      <c r="B457" s="31"/>
      <c r="C457" s="31"/>
      <c r="D457" s="31"/>
      <c r="E457" s="31"/>
      <c r="F457" s="31"/>
      <c r="G457" s="31"/>
      <c r="H457" s="31"/>
      <c r="I457" s="31"/>
      <c r="J457" s="31"/>
      <c r="K457" s="31"/>
      <c r="L457" s="31"/>
      <c r="M457" s="31"/>
      <c r="N457" s="31"/>
      <c r="O457" s="31"/>
      <c r="P457" s="31"/>
    </row>
    <row r="458">
      <c r="A458" s="53"/>
      <c r="B458" s="31"/>
      <c r="C458" s="31"/>
      <c r="D458" s="31"/>
      <c r="E458" s="31"/>
      <c r="F458" s="31"/>
      <c r="G458" s="31"/>
      <c r="H458" s="31"/>
      <c r="I458" s="31"/>
      <c r="J458" s="31"/>
      <c r="K458" s="31"/>
      <c r="L458" s="31"/>
      <c r="M458" s="31"/>
      <c r="N458" s="31"/>
      <c r="O458" s="31"/>
      <c r="P458" s="31"/>
    </row>
    <row r="459">
      <c r="A459" s="53"/>
      <c r="B459" s="31"/>
      <c r="C459" s="31"/>
      <c r="D459" s="31"/>
      <c r="E459" s="31"/>
      <c r="F459" s="31"/>
      <c r="G459" s="31"/>
      <c r="H459" s="31"/>
      <c r="I459" s="31"/>
      <c r="J459" s="31"/>
      <c r="K459" s="31"/>
      <c r="L459" s="31"/>
      <c r="M459" s="31"/>
      <c r="N459" s="31"/>
      <c r="O459" s="31"/>
      <c r="P459" s="31"/>
    </row>
    <row r="460">
      <c r="A460" s="53"/>
      <c r="B460" s="31"/>
      <c r="C460" s="31"/>
      <c r="D460" s="31"/>
      <c r="E460" s="31"/>
      <c r="F460" s="31"/>
      <c r="G460" s="31"/>
      <c r="H460" s="31"/>
      <c r="I460" s="31"/>
      <c r="J460" s="31"/>
      <c r="K460" s="31"/>
      <c r="L460" s="31"/>
      <c r="M460" s="31"/>
      <c r="N460" s="31"/>
      <c r="O460" s="31"/>
      <c r="P460" s="31"/>
    </row>
    <row r="461">
      <c r="A461" s="53"/>
      <c r="B461" s="31"/>
      <c r="C461" s="31"/>
      <c r="D461" s="31"/>
      <c r="E461" s="31"/>
      <c r="F461" s="31"/>
      <c r="G461" s="31"/>
      <c r="H461" s="31"/>
      <c r="I461" s="31"/>
      <c r="J461" s="31"/>
      <c r="K461" s="31"/>
      <c r="L461" s="31"/>
      <c r="M461" s="31"/>
      <c r="N461" s="31"/>
      <c r="O461" s="31"/>
      <c r="P461" s="31"/>
    </row>
    <row r="462">
      <c r="A462" s="53"/>
      <c r="B462" s="31"/>
      <c r="C462" s="31"/>
      <c r="D462" s="31"/>
      <c r="E462" s="31"/>
      <c r="F462" s="31"/>
      <c r="G462" s="31"/>
      <c r="H462" s="31"/>
      <c r="I462" s="31"/>
      <c r="J462" s="31"/>
      <c r="K462" s="31"/>
      <c r="L462" s="31"/>
      <c r="M462" s="31"/>
      <c r="N462" s="31"/>
      <c r="O462" s="31"/>
      <c r="P462" s="31"/>
    </row>
    <row r="463">
      <c r="A463" s="53"/>
      <c r="B463" s="31"/>
      <c r="C463" s="31"/>
      <c r="D463" s="31"/>
      <c r="E463" s="31"/>
      <c r="F463" s="31"/>
      <c r="G463" s="31"/>
      <c r="H463" s="31"/>
      <c r="I463" s="31"/>
      <c r="J463" s="31"/>
      <c r="K463" s="31"/>
      <c r="L463" s="31"/>
      <c r="M463" s="31"/>
      <c r="N463" s="31"/>
      <c r="O463" s="31"/>
      <c r="P463" s="31"/>
    </row>
    <row r="464">
      <c r="A464" s="53"/>
      <c r="B464" s="31"/>
      <c r="C464" s="31"/>
      <c r="D464" s="31"/>
      <c r="E464" s="31"/>
      <c r="F464" s="31"/>
      <c r="G464" s="31"/>
      <c r="H464" s="31"/>
      <c r="I464" s="31"/>
      <c r="J464" s="31"/>
      <c r="K464" s="31"/>
      <c r="L464" s="31"/>
      <c r="M464" s="31"/>
      <c r="N464" s="31"/>
      <c r="O464" s="31"/>
      <c r="P464" s="31"/>
    </row>
    <row r="465">
      <c r="A465" s="53"/>
      <c r="B465" s="31"/>
      <c r="C465" s="31"/>
      <c r="D465" s="31"/>
      <c r="E465" s="31"/>
      <c r="F465" s="31"/>
      <c r="G465" s="31"/>
      <c r="H465" s="31"/>
      <c r="I465" s="31"/>
      <c r="J465" s="31"/>
      <c r="K465" s="31"/>
      <c r="L465" s="31"/>
      <c r="M465" s="31"/>
      <c r="N465" s="31"/>
      <c r="O465" s="31"/>
      <c r="P465" s="31"/>
    </row>
    <row r="466">
      <c r="A466" s="53"/>
      <c r="B466" s="31"/>
      <c r="C466" s="31"/>
      <c r="D466" s="31"/>
      <c r="E466" s="31"/>
      <c r="F466" s="31"/>
      <c r="G466" s="31"/>
      <c r="H466" s="31"/>
      <c r="I466" s="31"/>
      <c r="J466" s="31"/>
      <c r="K466" s="31"/>
      <c r="L466" s="31"/>
      <c r="M466" s="31"/>
      <c r="N466" s="31"/>
      <c r="O466" s="31"/>
      <c r="P466" s="31"/>
    </row>
    <row r="467">
      <c r="A467" s="53"/>
      <c r="B467" s="31"/>
      <c r="C467" s="31"/>
      <c r="D467" s="31"/>
      <c r="E467" s="31"/>
      <c r="F467" s="31"/>
      <c r="G467" s="31"/>
      <c r="H467" s="31"/>
      <c r="I467" s="31"/>
      <c r="J467" s="31"/>
      <c r="K467" s="31"/>
      <c r="L467" s="31"/>
      <c r="M467" s="31"/>
      <c r="N467" s="31"/>
      <c r="O467" s="31"/>
      <c r="P467" s="31"/>
    </row>
    <row r="468">
      <c r="A468" s="53"/>
      <c r="B468" s="31"/>
      <c r="C468" s="31"/>
      <c r="D468" s="31"/>
      <c r="E468" s="31"/>
      <c r="F468" s="31"/>
      <c r="G468" s="31"/>
      <c r="H468" s="31"/>
      <c r="I468" s="31"/>
      <c r="J468" s="31"/>
      <c r="K468" s="31"/>
      <c r="L468" s="31"/>
      <c r="M468" s="31"/>
      <c r="N468" s="31"/>
      <c r="O468" s="31"/>
      <c r="P468" s="31"/>
    </row>
    <row r="469">
      <c r="A469" s="53"/>
      <c r="B469" s="31"/>
      <c r="C469" s="31"/>
      <c r="D469" s="31"/>
      <c r="E469" s="31"/>
      <c r="F469" s="31"/>
      <c r="G469" s="31"/>
      <c r="H469" s="31"/>
      <c r="I469" s="31"/>
      <c r="J469" s="31"/>
      <c r="K469" s="31"/>
      <c r="L469" s="31"/>
      <c r="M469" s="31"/>
      <c r="N469" s="31"/>
      <c r="O469" s="31"/>
      <c r="P469" s="31"/>
    </row>
    <row r="470">
      <c r="A470" s="53"/>
      <c r="B470" s="31"/>
      <c r="C470" s="31"/>
      <c r="D470" s="31"/>
      <c r="E470" s="31"/>
      <c r="F470" s="31"/>
      <c r="G470" s="31"/>
      <c r="H470" s="31"/>
      <c r="I470" s="31"/>
      <c r="J470" s="31"/>
      <c r="K470" s="31"/>
      <c r="L470" s="31"/>
      <c r="M470" s="31"/>
      <c r="N470" s="31"/>
      <c r="O470" s="31"/>
      <c r="P470" s="31"/>
    </row>
    <row r="471">
      <c r="A471" s="53"/>
      <c r="B471" s="31"/>
      <c r="C471" s="31"/>
      <c r="D471" s="31"/>
      <c r="E471" s="31"/>
      <c r="F471" s="31"/>
      <c r="G471" s="31"/>
      <c r="H471" s="31"/>
      <c r="I471" s="31"/>
      <c r="J471" s="31"/>
      <c r="K471" s="31"/>
      <c r="L471" s="31"/>
      <c r="M471" s="31"/>
      <c r="N471" s="31"/>
      <c r="O471" s="31"/>
      <c r="P471" s="31"/>
    </row>
    <row r="472">
      <c r="A472" s="53"/>
      <c r="B472" s="31"/>
      <c r="C472" s="31"/>
      <c r="D472" s="31"/>
      <c r="E472" s="31"/>
      <c r="F472" s="31"/>
      <c r="G472" s="31"/>
      <c r="H472" s="31"/>
      <c r="I472" s="31"/>
      <c r="J472" s="31"/>
      <c r="K472" s="31"/>
      <c r="L472" s="31"/>
      <c r="M472" s="31"/>
      <c r="N472" s="31"/>
      <c r="O472" s="31"/>
      <c r="P472" s="31"/>
    </row>
    <row r="473">
      <c r="A473" s="53"/>
      <c r="B473" s="31"/>
      <c r="C473" s="31"/>
      <c r="D473" s="31"/>
      <c r="E473" s="31"/>
      <c r="F473" s="31"/>
      <c r="G473" s="31"/>
      <c r="H473" s="31"/>
      <c r="I473" s="31"/>
      <c r="J473" s="31"/>
      <c r="K473" s="31"/>
      <c r="L473" s="31"/>
      <c r="M473" s="31"/>
      <c r="N473" s="31"/>
      <c r="O473" s="31"/>
      <c r="P473" s="31"/>
    </row>
    <row r="474">
      <c r="A474" s="53"/>
      <c r="B474" s="31"/>
      <c r="C474" s="31"/>
      <c r="D474" s="31"/>
      <c r="E474" s="31"/>
      <c r="F474" s="31"/>
      <c r="G474" s="31"/>
      <c r="H474" s="31"/>
      <c r="I474" s="31"/>
      <c r="J474" s="31"/>
      <c r="K474" s="31"/>
      <c r="L474" s="31"/>
      <c r="M474" s="31"/>
      <c r="N474" s="31"/>
      <c r="O474" s="31"/>
      <c r="P474" s="31"/>
    </row>
    <row r="475">
      <c r="A475" s="53"/>
      <c r="B475" s="31"/>
      <c r="C475" s="31"/>
      <c r="D475" s="31"/>
      <c r="E475" s="31"/>
      <c r="F475" s="31"/>
      <c r="G475" s="31"/>
      <c r="H475" s="31"/>
      <c r="I475" s="31"/>
      <c r="J475" s="31"/>
      <c r="K475" s="31"/>
      <c r="L475" s="31"/>
      <c r="M475" s="31"/>
      <c r="N475" s="31"/>
      <c r="O475" s="31"/>
      <c r="P475" s="31"/>
    </row>
    <row r="476">
      <c r="A476" s="53"/>
      <c r="B476" s="31"/>
      <c r="C476" s="31"/>
      <c r="D476" s="31"/>
      <c r="E476" s="31"/>
      <c r="F476" s="31"/>
      <c r="G476" s="31"/>
      <c r="H476" s="31"/>
      <c r="I476" s="31"/>
      <c r="J476" s="31"/>
      <c r="K476" s="31"/>
      <c r="L476" s="31"/>
      <c r="M476" s="31"/>
      <c r="N476" s="31"/>
      <c r="O476" s="31"/>
      <c r="P476" s="31"/>
    </row>
    <row r="477">
      <c r="A477" s="53"/>
      <c r="B477" s="31"/>
      <c r="C477" s="31"/>
      <c r="D477" s="31"/>
      <c r="E477" s="31"/>
      <c r="F477" s="31"/>
      <c r="G477" s="31"/>
      <c r="H477" s="31"/>
      <c r="I477" s="31"/>
      <c r="J477" s="31"/>
      <c r="K477" s="31"/>
      <c r="L477" s="31"/>
      <c r="M477" s="31"/>
      <c r="N477" s="31"/>
      <c r="O477" s="31"/>
      <c r="P477" s="31"/>
    </row>
    <row r="478">
      <c r="A478" s="53"/>
      <c r="B478" s="31"/>
      <c r="C478" s="31"/>
      <c r="D478" s="31"/>
      <c r="E478" s="31"/>
      <c r="F478" s="31"/>
      <c r="G478" s="31"/>
      <c r="H478" s="31"/>
      <c r="I478" s="31"/>
      <c r="J478" s="31"/>
      <c r="K478" s="31"/>
      <c r="L478" s="31"/>
      <c r="M478" s="31"/>
      <c r="N478" s="31"/>
      <c r="O478" s="31"/>
      <c r="P478" s="31"/>
    </row>
    <row r="479">
      <c r="A479" s="53"/>
      <c r="B479" s="31"/>
      <c r="C479" s="31"/>
      <c r="D479" s="31"/>
      <c r="E479" s="31"/>
      <c r="F479" s="31"/>
      <c r="G479" s="31"/>
      <c r="H479" s="31"/>
      <c r="I479" s="31"/>
      <c r="J479" s="31"/>
      <c r="K479" s="31"/>
      <c r="L479" s="31"/>
      <c r="M479" s="31"/>
      <c r="N479" s="31"/>
      <c r="O479" s="31"/>
      <c r="P479" s="31"/>
    </row>
    <row r="480">
      <c r="A480" s="53"/>
      <c r="B480" s="31"/>
      <c r="C480" s="31"/>
      <c r="D480" s="31"/>
      <c r="E480" s="31"/>
      <c r="F480" s="31"/>
      <c r="G480" s="31"/>
      <c r="H480" s="31"/>
      <c r="I480" s="31"/>
      <c r="J480" s="31"/>
      <c r="K480" s="31"/>
      <c r="L480" s="31"/>
      <c r="M480" s="31"/>
      <c r="N480" s="31"/>
      <c r="O480" s="31"/>
      <c r="P480" s="31"/>
    </row>
    <row r="481">
      <c r="A481" s="53"/>
      <c r="B481" s="31"/>
      <c r="C481" s="31"/>
      <c r="D481" s="31"/>
      <c r="E481" s="31"/>
      <c r="F481" s="31"/>
      <c r="G481" s="31"/>
      <c r="H481" s="31"/>
      <c r="I481" s="31"/>
      <c r="J481" s="31"/>
      <c r="K481" s="31"/>
      <c r="L481" s="31"/>
      <c r="M481" s="31"/>
      <c r="N481" s="31"/>
      <c r="O481" s="31"/>
      <c r="P481" s="31"/>
    </row>
    <row r="482">
      <c r="A482" s="53"/>
      <c r="B482" s="31"/>
      <c r="C482" s="31"/>
      <c r="D482" s="31"/>
      <c r="E482" s="31"/>
      <c r="F482" s="31"/>
      <c r="G482" s="31"/>
      <c r="H482" s="31"/>
      <c r="I482" s="31"/>
      <c r="J482" s="31"/>
      <c r="K482" s="31"/>
      <c r="L482" s="31"/>
      <c r="M482" s="31"/>
      <c r="N482" s="31"/>
      <c r="O482" s="31"/>
      <c r="P482" s="31"/>
    </row>
    <row r="483">
      <c r="A483" s="53"/>
      <c r="B483" s="31"/>
      <c r="C483" s="31"/>
      <c r="D483" s="31"/>
      <c r="E483" s="31"/>
      <c r="F483" s="31"/>
      <c r="G483" s="31"/>
      <c r="H483" s="31"/>
      <c r="I483" s="31"/>
      <c r="J483" s="31"/>
      <c r="K483" s="31"/>
      <c r="L483" s="31"/>
      <c r="M483" s="31"/>
      <c r="N483" s="31"/>
      <c r="O483" s="31"/>
      <c r="P483" s="31"/>
    </row>
    <row r="484">
      <c r="A484" s="53"/>
      <c r="B484" s="31"/>
      <c r="C484" s="31"/>
      <c r="D484" s="31"/>
      <c r="E484" s="31"/>
      <c r="F484" s="31"/>
      <c r="G484" s="31"/>
      <c r="H484" s="31"/>
      <c r="I484" s="31"/>
      <c r="J484" s="31"/>
      <c r="K484" s="31"/>
      <c r="L484" s="31"/>
      <c r="M484" s="31"/>
      <c r="N484" s="31"/>
      <c r="O484" s="31"/>
      <c r="P484" s="31"/>
    </row>
    <row r="485">
      <c r="A485" s="53"/>
      <c r="B485" s="31"/>
      <c r="C485" s="31"/>
      <c r="D485" s="31"/>
      <c r="E485" s="31"/>
      <c r="F485" s="31"/>
      <c r="G485" s="31"/>
      <c r="H485" s="31"/>
      <c r="I485" s="31"/>
      <c r="J485" s="31"/>
      <c r="K485" s="31"/>
      <c r="L485" s="31"/>
      <c r="M485" s="31"/>
      <c r="N485" s="31"/>
      <c r="O485" s="31"/>
      <c r="P485" s="31"/>
    </row>
    <row r="486">
      <c r="A486" s="53"/>
      <c r="B486" s="31"/>
      <c r="C486" s="31"/>
      <c r="D486" s="31"/>
      <c r="E486" s="31"/>
      <c r="F486" s="31"/>
      <c r="G486" s="31"/>
      <c r="H486" s="31"/>
      <c r="I486" s="31"/>
      <c r="J486" s="31"/>
      <c r="K486" s="31"/>
      <c r="L486" s="31"/>
      <c r="M486" s="31"/>
      <c r="N486" s="31"/>
      <c r="O486" s="31"/>
      <c r="P486" s="31"/>
    </row>
    <row r="487">
      <c r="A487" s="53"/>
      <c r="B487" s="31"/>
      <c r="C487" s="31"/>
      <c r="D487" s="31"/>
      <c r="E487" s="31"/>
      <c r="F487" s="31"/>
      <c r="G487" s="31"/>
      <c r="H487" s="31"/>
      <c r="I487" s="31"/>
      <c r="J487" s="31"/>
      <c r="K487" s="31"/>
      <c r="L487" s="31"/>
      <c r="M487" s="31"/>
      <c r="N487" s="31"/>
      <c r="O487" s="31"/>
      <c r="P487" s="31"/>
    </row>
    <row r="488">
      <c r="A488" s="53"/>
      <c r="B488" s="31"/>
      <c r="C488" s="31"/>
      <c r="D488" s="31"/>
      <c r="E488" s="31"/>
      <c r="F488" s="31"/>
      <c r="G488" s="31"/>
      <c r="H488" s="31"/>
      <c r="I488" s="31"/>
      <c r="J488" s="31"/>
      <c r="K488" s="31"/>
      <c r="L488" s="31"/>
      <c r="M488" s="31"/>
      <c r="N488" s="31"/>
      <c r="O488" s="31"/>
      <c r="P488" s="31"/>
    </row>
    <row r="489">
      <c r="A489" s="53"/>
      <c r="B489" s="31"/>
      <c r="C489" s="31"/>
      <c r="D489" s="31"/>
      <c r="E489" s="31"/>
      <c r="F489" s="31"/>
      <c r="G489" s="31"/>
      <c r="H489" s="31"/>
      <c r="I489" s="31"/>
      <c r="J489" s="31"/>
      <c r="K489" s="31"/>
      <c r="L489" s="31"/>
      <c r="M489" s="31"/>
      <c r="N489" s="31"/>
      <c r="O489" s="31"/>
      <c r="P489" s="31"/>
    </row>
    <row r="490">
      <c r="A490" s="53"/>
      <c r="B490" s="31"/>
      <c r="C490" s="31"/>
      <c r="D490" s="31"/>
      <c r="E490" s="31"/>
      <c r="F490" s="31"/>
      <c r="G490" s="31"/>
      <c r="H490" s="31"/>
      <c r="I490" s="31"/>
      <c r="J490" s="31"/>
      <c r="K490" s="31"/>
      <c r="L490" s="31"/>
      <c r="M490" s="31"/>
      <c r="N490" s="31"/>
      <c r="O490" s="31"/>
      <c r="P490" s="31"/>
    </row>
    <row r="491">
      <c r="A491" s="53"/>
      <c r="B491" s="31"/>
      <c r="C491" s="31"/>
      <c r="D491" s="31"/>
      <c r="E491" s="31"/>
      <c r="F491" s="31"/>
      <c r="G491" s="31"/>
      <c r="H491" s="31"/>
      <c r="I491" s="31"/>
      <c r="J491" s="31"/>
      <c r="K491" s="31"/>
      <c r="L491" s="31"/>
      <c r="M491" s="31"/>
      <c r="N491" s="31"/>
      <c r="O491" s="31"/>
      <c r="P491" s="31"/>
    </row>
    <row r="492">
      <c r="A492" s="53"/>
      <c r="B492" s="31"/>
      <c r="C492" s="31"/>
      <c r="D492" s="31"/>
      <c r="E492" s="31"/>
      <c r="F492" s="31"/>
      <c r="G492" s="31"/>
      <c r="H492" s="31"/>
      <c r="I492" s="31"/>
      <c r="J492" s="31"/>
      <c r="K492" s="31"/>
      <c r="L492" s="31"/>
      <c r="M492" s="31"/>
      <c r="N492" s="31"/>
      <c r="O492" s="31"/>
      <c r="P492" s="31"/>
    </row>
    <row r="493">
      <c r="A493" s="53"/>
      <c r="B493" s="31"/>
      <c r="C493" s="31"/>
      <c r="D493" s="31"/>
      <c r="E493" s="31"/>
      <c r="F493" s="31"/>
      <c r="G493" s="31"/>
      <c r="H493" s="31"/>
      <c r="I493" s="31"/>
      <c r="J493" s="31"/>
      <c r="K493" s="31"/>
      <c r="L493" s="31"/>
      <c r="M493" s="31"/>
      <c r="N493" s="31"/>
      <c r="O493" s="31"/>
      <c r="P493" s="31"/>
    </row>
    <row r="494">
      <c r="A494" s="53"/>
      <c r="B494" s="31"/>
      <c r="C494" s="31"/>
      <c r="D494" s="31"/>
      <c r="E494" s="31"/>
      <c r="F494" s="31"/>
      <c r="G494" s="31"/>
      <c r="H494" s="31"/>
      <c r="I494" s="31"/>
      <c r="J494" s="31"/>
      <c r="K494" s="31"/>
      <c r="L494" s="31"/>
      <c r="M494" s="31"/>
      <c r="N494" s="31"/>
      <c r="O494" s="31"/>
      <c r="P494" s="31"/>
    </row>
    <row r="495">
      <c r="A495" s="53"/>
      <c r="B495" s="31"/>
      <c r="C495" s="31"/>
      <c r="D495" s="31"/>
      <c r="E495" s="31"/>
      <c r="F495" s="31"/>
      <c r="G495" s="31"/>
      <c r="H495" s="31"/>
      <c r="I495" s="31"/>
      <c r="J495" s="31"/>
      <c r="K495" s="31"/>
      <c r="L495" s="31"/>
      <c r="M495" s="31"/>
      <c r="N495" s="31"/>
      <c r="O495" s="31"/>
      <c r="P495" s="31"/>
    </row>
    <row r="496">
      <c r="A496" s="53"/>
      <c r="B496" s="31"/>
      <c r="C496" s="31"/>
      <c r="D496" s="31"/>
      <c r="E496" s="31"/>
      <c r="F496" s="31"/>
      <c r="G496" s="31"/>
      <c r="H496" s="31"/>
      <c r="I496" s="31"/>
      <c r="J496" s="31"/>
      <c r="K496" s="31"/>
      <c r="L496" s="31"/>
      <c r="M496" s="31"/>
      <c r="N496" s="31"/>
      <c r="O496" s="31"/>
      <c r="P496" s="31"/>
    </row>
    <row r="497">
      <c r="A497" s="53"/>
      <c r="B497" s="31"/>
      <c r="C497" s="31"/>
      <c r="D497" s="31"/>
      <c r="E497" s="31"/>
      <c r="F497" s="31"/>
      <c r="G497" s="31"/>
      <c r="H497" s="31"/>
      <c r="I497" s="31"/>
      <c r="J497" s="31"/>
      <c r="K497" s="31"/>
      <c r="L497" s="31"/>
      <c r="M497" s="31"/>
      <c r="N497" s="31"/>
      <c r="O497" s="31"/>
      <c r="P497" s="31"/>
    </row>
    <row r="498">
      <c r="A498" s="53"/>
      <c r="B498" s="31"/>
      <c r="C498" s="31"/>
      <c r="D498" s="31"/>
      <c r="E498" s="31"/>
      <c r="F498" s="31"/>
      <c r="G498" s="31"/>
      <c r="H498" s="31"/>
      <c r="I498" s="31"/>
      <c r="J498" s="31"/>
      <c r="K498" s="31"/>
      <c r="L498" s="31"/>
      <c r="M498" s="31"/>
      <c r="N498" s="31"/>
      <c r="O498" s="31"/>
      <c r="P498" s="31"/>
    </row>
    <row r="499">
      <c r="A499" s="53"/>
      <c r="B499" s="31"/>
      <c r="C499" s="31"/>
      <c r="D499" s="31"/>
      <c r="E499" s="31"/>
      <c r="F499" s="31"/>
      <c r="G499" s="31"/>
      <c r="H499" s="31"/>
      <c r="I499" s="31"/>
      <c r="J499" s="31"/>
      <c r="K499" s="31"/>
      <c r="L499" s="31"/>
      <c r="M499" s="31"/>
      <c r="N499" s="31"/>
      <c r="O499" s="31"/>
      <c r="P499" s="31"/>
    </row>
    <row r="500">
      <c r="A500" s="53"/>
      <c r="B500" s="31"/>
      <c r="C500" s="31"/>
      <c r="D500" s="31"/>
      <c r="E500" s="31"/>
      <c r="F500" s="31"/>
      <c r="G500" s="31"/>
      <c r="H500" s="31"/>
      <c r="I500" s="31"/>
      <c r="J500" s="31"/>
      <c r="K500" s="31"/>
      <c r="L500" s="31"/>
      <c r="M500" s="31"/>
      <c r="N500" s="31"/>
      <c r="O500" s="31"/>
      <c r="P500" s="31"/>
    </row>
    <row r="501">
      <c r="A501" s="53"/>
      <c r="B501" s="31"/>
      <c r="C501" s="31"/>
      <c r="D501" s="31"/>
      <c r="E501" s="31"/>
      <c r="F501" s="31"/>
      <c r="G501" s="31"/>
      <c r="H501" s="31"/>
      <c r="I501" s="31"/>
      <c r="J501" s="31"/>
      <c r="K501" s="31"/>
      <c r="L501" s="31"/>
      <c r="M501" s="31"/>
      <c r="N501" s="31"/>
      <c r="O501" s="31"/>
      <c r="P501" s="31"/>
    </row>
    <row r="502">
      <c r="A502" s="53"/>
      <c r="B502" s="31"/>
      <c r="C502" s="31"/>
      <c r="D502" s="31"/>
      <c r="E502" s="31"/>
      <c r="F502" s="31"/>
      <c r="G502" s="31"/>
      <c r="H502" s="31"/>
      <c r="I502" s="31"/>
      <c r="J502" s="31"/>
      <c r="K502" s="31"/>
      <c r="L502" s="31"/>
      <c r="M502" s="31"/>
      <c r="N502" s="31"/>
      <c r="O502" s="31"/>
      <c r="P502" s="31"/>
    </row>
    <row r="503">
      <c r="A503" s="53"/>
      <c r="B503" s="31"/>
      <c r="C503" s="31"/>
      <c r="D503" s="31"/>
      <c r="E503" s="31"/>
      <c r="F503" s="31"/>
      <c r="G503" s="31"/>
      <c r="H503" s="31"/>
      <c r="I503" s="31"/>
      <c r="J503" s="31"/>
      <c r="K503" s="31"/>
      <c r="L503" s="31"/>
      <c r="M503" s="31"/>
      <c r="N503" s="31"/>
      <c r="O503" s="31"/>
      <c r="P503" s="31"/>
    </row>
    <row r="504">
      <c r="A504" s="53"/>
      <c r="B504" s="31"/>
      <c r="C504" s="31"/>
      <c r="D504" s="31"/>
      <c r="E504" s="31"/>
      <c r="F504" s="31"/>
      <c r="G504" s="31"/>
      <c r="H504" s="31"/>
      <c r="I504" s="31"/>
      <c r="J504" s="31"/>
      <c r="K504" s="31"/>
      <c r="L504" s="31"/>
      <c r="M504" s="31"/>
      <c r="N504" s="31"/>
      <c r="O504" s="31"/>
      <c r="P504" s="31"/>
    </row>
    <row r="505">
      <c r="A505" s="53"/>
      <c r="B505" s="31"/>
      <c r="C505" s="31"/>
      <c r="D505" s="31"/>
      <c r="E505" s="31"/>
      <c r="F505" s="31"/>
      <c r="G505" s="31"/>
      <c r="H505" s="31"/>
      <c r="I505" s="31"/>
      <c r="J505" s="31"/>
      <c r="K505" s="31"/>
      <c r="L505" s="31"/>
      <c r="M505" s="31"/>
      <c r="N505" s="31"/>
      <c r="O505" s="31"/>
      <c r="P505" s="31"/>
    </row>
    <row r="506">
      <c r="A506" s="53"/>
      <c r="B506" s="31"/>
      <c r="C506" s="31"/>
      <c r="D506" s="31"/>
      <c r="E506" s="31"/>
      <c r="F506" s="31"/>
      <c r="G506" s="31"/>
      <c r="H506" s="31"/>
      <c r="I506" s="31"/>
      <c r="J506" s="31"/>
      <c r="K506" s="31"/>
      <c r="L506" s="31"/>
      <c r="M506" s="31"/>
      <c r="N506" s="31"/>
      <c r="O506" s="31"/>
      <c r="P506" s="31"/>
    </row>
    <row r="507">
      <c r="A507" s="53"/>
      <c r="B507" s="31"/>
      <c r="C507" s="31"/>
      <c r="D507" s="31"/>
      <c r="E507" s="31"/>
      <c r="F507" s="31"/>
      <c r="G507" s="31"/>
      <c r="H507" s="31"/>
      <c r="I507" s="31"/>
      <c r="J507" s="31"/>
      <c r="K507" s="31"/>
      <c r="L507" s="31"/>
      <c r="M507" s="31"/>
      <c r="N507" s="31"/>
      <c r="O507" s="31"/>
      <c r="P507" s="31"/>
    </row>
    <row r="508">
      <c r="A508" s="53"/>
      <c r="B508" s="31"/>
      <c r="C508" s="31"/>
      <c r="D508" s="31"/>
      <c r="E508" s="31"/>
      <c r="F508" s="31"/>
      <c r="G508" s="31"/>
      <c r="H508" s="31"/>
      <c r="I508" s="31"/>
      <c r="J508" s="31"/>
      <c r="K508" s="31"/>
      <c r="L508" s="31"/>
      <c r="M508" s="31"/>
      <c r="N508" s="31"/>
      <c r="O508" s="31"/>
      <c r="P508" s="31"/>
    </row>
    <row r="509">
      <c r="A509" s="53"/>
      <c r="B509" s="31"/>
      <c r="C509" s="31"/>
      <c r="D509" s="31"/>
      <c r="E509" s="31"/>
      <c r="F509" s="31"/>
      <c r="G509" s="31"/>
      <c r="H509" s="31"/>
      <c r="I509" s="31"/>
      <c r="J509" s="31"/>
      <c r="K509" s="31"/>
      <c r="L509" s="31"/>
      <c r="M509" s="31"/>
      <c r="N509" s="31"/>
      <c r="O509" s="31"/>
      <c r="P509" s="31"/>
    </row>
    <row r="510">
      <c r="A510" s="53"/>
      <c r="B510" s="31"/>
      <c r="C510" s="31"/>
      <c r="D510" s="31"/>
      <c r="E510" s="31"/>
      <c r="F510" s="31"/>
      <c r="G510" s="31"/>
      <c r="H510" s="31"/>
      <c r="I510" s="31"/>
      <c r="J510" s="31"/>
      <c r="K510" s="31"/>
      <c r="L510" s="31"/>
      <c r="M510" s="31"/>
      <c r="N510" s="31"/>
      <c r="O510" s="31"/>
      <c r="P510" s="31"/>
    </row>
    <row r="511">
      <c r="A511" s="53"/>
      <c r="B511" s="31"/>
      <c r="C511" s="31"/>
      <c r="D511" s="31"/>
      <c r="E511" s="31"/>
      <c r="F511" s="31"/>
      <c r="G511" s="31"/>
      <c r="H511" s="31"/>
      <c r="I511" s="31"/>
      <c r="J511" s="31"/>
      <c r="K511" s="31"/>
      <c r="L511" s="31"/>
      <c r="M511" s="31"/>
      <c r="N511" s="31"/>
      <c r="O511" s="31"/>
      <c r="P511" s="31"/>
    </row>
    <row r="512">
      <c r="A512" s="53"/>
      <c r="B512" s="31"/>
      <c r="C512" s="31"/>
      <c r="D512" s="31"/>
      <c r="E512" s="31"/>
      <c r="F512" s="31"/>
      <c r="G512" s="31"/>
      <c r="H512" s="31"/>
      <c r="I512" s="31"/>
      <c r="J512" s="31"/>
      <c r="K512" s="31"/>
      <c r="L512" s="31"/>
      <c r="M512" s="31"/>
      <c r="N512" s="31"/>
      <c r="O512" s="31"/>
      <c r="P512" s="31"/>
    </row>
    <row r="513">
      <c r="A513" s="53"/>
      <c r="B513" s="31"/>
      <c r="C513" s="31"/>
      <c r="D513" s="31"/>
      <c r="E513" s="31"/>
      <c r="F513" s="31"/>
      <c r="G513" s="31"/>
      <c r="H513" s="31"/>
      <c r="I513" s="31"/>
      <c r="J513" s="31"/>
      <c r="K513" s="31"/>
      <c r="L513" s="31"/>
      <c r="M513" s="31"/>
      <c r="N513" s="31"/>
      <c r="O513" s="31"/>
      <c r="P513" s="31"/>
    </row>
    <row r="514">
      <c r="A514" s="53"/>
      <c r="B514" s="31"/>
      <c r="C514" s="31"/>
      <c r="D514" s="31"/>
      <c r="E514" s="31"/>
      <c r="F514" s="31"/>
      <c r="G514" s="31"/>
      <c r="H514" s="31"/>
      <c r="I514" s="31"/>
      <c r="J514" s="31"/>
      <c r="K514" s="31"/>
      <c r="L514" s="31"/>
      <c r="M514" s="31"/>
      <c r="N514" s="31"/>
      <c r="O514" s="31"/>
      <c r="P514" s="31"/>
    </row>
    <row r="515">
      <c r="A515" s="53"/>
      <c r="B515" s="31"/>
      <c r="C515" s="31"/>
      <c r="D515" s="31"/>
      <c r="E515" s="31"/>
      <c r="F515" s="31"/>
      <c r="G515" s="31"/>
      <c r="H515" s="31"/>
      <c r="I515" s="31"/>
      <c r="J515" s="31"/>
      <c r="K515" s="31"/>
      <c r="L515" s="31"/>
      <c r="M515" s="31"/>
      <c r="N515" s="31"/>
      <c r="O515" s="31"/>
      <c r="P515" s="31"/>
    </row>
    <row r="516">
      <c r="A516" s="53"/>
      <c r="B516" s="31"/>
      <c r="C516" s="31"/>
      <c r="D516" s="31"/>
      <c r="E516" s="31"/>
      <c r="F516" s="31"/>
      <c r="G516" s="31"/>
      <c r="H516" s="31"/>
      <c r="I516" s="31"/>
      <c r="J516" s="31"/>
      <c r="K516" s="31"/>
      <c r="L516" s="31"/>
      <c r="M516" s="31"/>
      <c r="N516" s="31"/>
      <c r="O516" s="31"/>
      <c r="P516" s="31"/>
    </row>
    <row r="517">
      <c r="A517" s="53"/>
      <c r="B517" s="31"/>
      <c r="C517" s="31"/>
      <c r="D517" s="31"/>
      <c r="E517" s="31"/>
      <c r="F517" s="31"/>
      <c r="G517" s="31"/>
      <c r="H517" s="31"/>
      <c r="I517" s="31"/>
      <c r="J517" s="31"/>
      <c r="K517" s="31"/>
      <c r="L517" s="31"/>
      <c r="M517" s="31"/>
      <c r="N517" s="31"/>
      <c r="O517" s="31"/>
      <c r="P517" s="31"/>
    </row>
    <row r="518">
      <c r="A518" s="53"/>
      <c r="B518" s="31"/>
      <c r="C518" s="31"/>
      <c r="D518" s="31"/>
      <c r="E518" s="31"/>
      <c r="F518" s="31"/>
      <c r="G518" s="31"/>
      <c r="H518" s="31"/>
      <c r="I518" s="31"/>
      <c r="J518" s="31"/>
      <c r="K518" s="31"/>
      <c r="L518" s="31"/>
      <c r="M518" s="31"/>
      <c r="N518" s="31"/>
      <c r="O518" s="31"/>
      <c r="P518" s="31"/>
    </row>
    <row r="519">
      <c r="A519" s="53"/>
      <c r="B519" s="31"/>
      <c r="C519" s="31"/>
      <c r="D519" s="31"/>
      <c r="E519" s="31"/>
      <c r="F519" s="31"/>
      <c r="G519" s="31"/>
      <c r="H519" s="31"/>
      <c r="I519" s="31"/>
      <c r="J519" s="31"/>
      <c r="K519" s="31"/>
      <c r="L519" s="31"/>
      <c r="M519" s="31"/>
      <c r="N519" s="31"/>
      <c r="O519" s="31"/>
      <c r="P519" s="31"/>
    </row>
    <row r="520">
      <c r="A520" s="53"/>
      <c r="B520" s="31"/>
      <c r="C520" s="31"/>
      <c r="D520" s="31"/>
      <c r="E520" s="31"/>
      <c r="F520" s="31"/>
      <c r="G520" s="31"/>
      <c r="H520" s="31"/>
      <c r="I520" s="31"/>
      <c r="J520" s="31"/>
      <c r="K520" s="31"/>
      <c r="L520" s="31"/>
      <c r="M520" s="31"/>
      <c r="N520" s="31"/>
      <c r="O520" s="31"/>
      <c r="P520" s="31"/>
    </row>
    <row r="521">
      <c r="A521" s="53"/>
      <c r="B521" s="31"/>
      <c r="C521" s="31"/>
      <c r="D521" s="31"/>
      <c r="E521" s="31"/>
      <c r="F521" s="31"/>
      <c r="G521" s="31"/>
      <c r="H521" s="31"/>
      <c r="I521" s="31"/>
      <c r="J521" s="31"/>
      <c r="K521" s="31"/>
      <c r="L521" s="31"/>
      <c r="M521" s="31"/>
      <c r="N521" s="31"/>
      <c r="O521" s="31"/>
      <c r="P521" s="31"/>
    </row>
    <row r="522">
      <c r="A522" s="53"/>
      <c r="B522" s="31"/>
      <c r="C522" s="31"/>
      <c r="D522" s="31"/>
      <c r="E522" s="31"/>
      <c r="F522" s="31"/>
      <c r="G522" s="31"/>
      <c r="H522" s="31"/>
      <c r="I522" s="31"/>
      <c r="J522" s="31"/>
      <c r="K522" s="31"/>
      <c r="L522" s="31"/>
      <c r="M522" s="31"/>
      <c r="N522" s="31"/>
      <c r="O522" s="31"/>
      <c r="P522" s="31"/>
    </row>
    <row r="523">
      <c r="A523" s="53"/>
      <c r="B523" s="31"/>
      <c r="C523" s="31"/>
      <c r="D523" s="31"/>
      <c r="E523" s="31"/>
      <c r="F523" s="31"/>
      <c r="G523" s="31"/>
      <c r="H523" s="31"/>
      <c r="I523" s="31"/>
      <c r="J523" s="31"/>
      <c r="K523" s="31"/>
      <c r="L523" s="31"/>
      <c r="M523" s="31"/>
      <c r="N523" s="31"/>
      <c r="O523" s="31"/>
      <c r="P523" s="31"/>
    </row>
    <row r="524">
      <c r="A524" s="53"/>
      <c r="B524" s="31"/>
      <c r="C524" s="31"/>
      <c r="D524" s="31"/>
      <c r="E524" s="31"/>
      <c r="F524" s="31"/>
      <c r="G524" s="31"/>
      <c r="H524" s="31"/>
      <c r="I524" s="31"/>
      <c r="J524" s="31"/>
      <c r="K524" s="31"/>
      <c r="L524" s="31"/>
      <c r="M524" s="31"/>
      <c r="N524" s="31"/>
      <c r="O524" s="31"/>
      <c r="P524" s="31"/>
    </row>
    <row r="525">
      <c r="A525" s="53"/>
      <c r="B525" s="31"/>
      <c r="C525" s="31"/>
      <c r="D525" s="31"/>
      <c r="E525" s="31"/>
      <c r="F525" s="31"/>
      <c r="G525" s="31"/>
      <c r="H525" s="31"/>
      <c r="I525" s="31"/>
      <c r="J525" s="31"/>
      <c r="K525" s="31"/>
      <c r="L525" s="31"/>
      <c r="M525" s="31"/>
      <c r="N525" s="31"/>
      <c r="O525" s="31"/>
      <c r="P525" s="31"/>
    </row>
    <row r="526">
      <c r="A526" s="53"/>
      <c r="B526" s="31"/>
      <c r="C526" s="31"/>
      <c r="D526" s="31"/>
      <c r="E526" s="31"/>
      <c r="F526" s="31"/>
      <c r="G526" s="31"/>
      <c r="H526" s="31"/>
      <c r="I526" s="31"/>
      <c r="J526" s="31"/>
      <c r="K526" s="31"/>
      <c r="L526" s="31"/>
      <c r="M526" s="31"/>
      <c r="N526" s="31"/>
      <c r="O526" s="31"/>
      <c r="P526" s="31"/>
    </row>
    <row r="527">
      <c r="A527" s="53"/>
      <c r="B527" s="31"/>
      <c r="C527" s="31"/>
      <c r="D527" s="31"/>
      <c r="E527" s="31"/>
      <c r="F527" s="31"/>
      <c r="G527" s="31"/>
      <c r="H527" s="31"/>
      <c r="I527" s="31"/>
      <c r="J527" s="31"/>
      <c r="K527" s="31"/>
      <c r="L527" s="31"/>
      <c r="M527" s="31"/>
      <c r="N527" s="31"/>
      <c r="O527" s="31"/>
      <c r="P527" s="31"/>
    </row>
    <row r="528">
      <c r="A528" s="53"/>
      <c r="B528" s="31"/>
      <c r="C528" s="31"/>
      <c r="D528" s="31"/>
      <c r="E528" s="31"/>
      <c r="F528" s="31"/>
      <c r="G528" s="31"/>
      <c r="H528" s="31"/>
      <c r="I528" s="31"/>
      <c r="J528" s="31"/>
      <c r="K528" s="31"/>
      <c r="L528" s="31"/>
      <c r="M528" s="31"/>
      <c r="N528" s="31"/>
      <c r="O528" s="31"/>
      <c r="P528" s="31"/>
    </row>
    <row r="529">
      <c r="A529" s="53"/>
      <c r="B529" s="31"/>
      <c r="C529" s="31"/>
      <c r="D529" s="31"/>
      <c r="E529" s="31"/>
      <c r="F529" s="31"/>
      <c r="G529" s="31"/>
      <c r="H529" s="31"/>
      <c r="I529" s="31"/>
      <c r="J529" s="31"/>
      <c r="K529" s="31"/>
      <c r="L529" s="31"/>
      <c r="M529" s="31"/>
      <c r="N529" s="31"/>
      <c r="O529" s="31"/>
      <c r="P529" s="31"/>
    </row>
    <row r="530">
      <c r="A530" s="53"/>
      <c r="B530" s="31"/>
      <c r="C530" s="31"/>
      <c r="D530" s="31"/>
      <c r="E530" s="31"/>
      <c r="F530" s="31"/>
      <c r="G530" s="31"/>
      <c r="H530" s="31"/>
      <c r="I530" s="31"/>
      <c r="J530" s="31"/>
      <c r="K530" s="31"/>
      <c r="L530" s="31"/>
      <c r="M530" s="31"/>
      <c r="N530" s="31"/>
      <c r="O530" s="31"/>
      <c r="P530" s="31"/>
    </row>
    <row r="531">
      <c r="A531" s="53"/>
      <c r="B531" s="31"/>
      <c r="C531" s="31"/>
      <c r="D531" s="31"/>
      <c r="E531" s="31"/>
      <c r="F531" s="31"/>
      <c r="G531" s="31"/>
      <c r="H531" s="31"/>
      <c r="I531" s="31"/>
      <c r="J531" s="31"/>
      <c r="K531" s="31"/>
      <c r="L531" s="31"/>
      <c r="M531" s="31"/>
      <c r="N531" s="31"/>
      <c r="O531" s="31"/>
      <c r="P531" s="31"/>
    </row>
    <row r="532">
      <c r="A532" s="53"/>
      <c r="B532" s="31"/>
      <c r="C532" s="31"/>
      <c r="D532" s="31"/>
      <c r="E532" s="31"/>
      <c r="F532" s="31"/>
      <c r="G532" s="31"/>
      <c r="H532" s="31"/>
      <c r="I532" s="31"/>
      <c r="J532" s="31"/>
      <c r="K532" s="31"/>
      <c r="L532" s="31"/>
      <c r="M532" s="31"/>
      <c r="N532" s="31"/>
      <c r="O532" s="31"/>
      <c r="P532" s="31"/>
    </row>
    <row r="533">
      <c r="A533" s="53"/>
      <c r="B533" s="31"/>
      <c r="C533" s="31"/>
      <c r="D533" s="31"/>
      <c r="E533" s="31"/>
      <c r="F533" s="31"/>
      <c r="G533" s="31"/>
      <c r="H533" s="31"/>
      <c r="I533" s="31"/>
      <c r="J533" s="31"/>
      <c r="K533" s="31"/>
      <c r="L533" s="31"/>
      <c r="M533" s="31"/>
      <c r="N533" s="31"/>
      <c r="O533" s="31"/>
      <c r="P533" s="31"/>
    </row>
    <row r="534">
      <c r="A534" s="53"/>
      <c r="B534" s="31"/>
      <c r="C534" s="31"/>
      <c r="D534" s="31"/>
      <c r="E534" s="31"/>
      <c r="F534" s="31"/>
      <c r="G534" s="31"/>
      <c r="H534" s="31"/>
      <c r="I534" s="31"/>
      <c r="J534" s="31"/>
      <c r="K534" s="31"/>
      <c r="L534" s="31"/>
      <c r="M534" s="31"/>
      <c r="N534" s="31"/>
      <c r="O534" s="31"/>
      <c r="P534" s="31"/>
    </row>
    <row r="535">
      <c r="A535" s="53"/>
      <c r="B535" s="31"/>
      <c r="C535" s="31"/>
      <c r="D535" s="31"/>
      <c r="E535" s="31"/>
      <c r="F535" s="31"/>
      <c r="G535" s="31"/>
      <c r="H535" s="31"/>
      <c r="I535" s="31"/>
      <c r="J535" s="31"/>
      <c r="K535" s="31"/>
      <c r="L535" s="31"/>
      <c r="M535" s="31"/>
      <c r="N535" s="31"/>
      <c r="O535" s="31"/>
      <c r="P535" s="31"/>
    </row>
    <row r="536">
      <c r="A536" s="53"/>
      <c r="B536" s="31"/>
      <c r="C536" s="31"/>
      <c r="D536" s="31"/>
      <c r="E536" s="31"/>
      <c r="F536" s="31"/>
      <c r="G536" s="31"/>
      <c r="H536" s="31"/>
      <c r="I536" s="31"/>
      <c r="J536" s="31"/>
      <c r="K536" s="31"/>
      <c r="L536" s="31"/>
      <c r="M536" s="31"/>
      <c r="N536" s="31"/>
      <c r="O536" s="31"/>
      <c r="P536" s="31"/>
    </row>
    <row r="537">
      <c r="A537" s="53"/>
      <c r="B537" s="31"/>
      <c r="C537" s="31"/>
      <c r="D537" s="31"/>
      <c r="E537" s="31"/>
      <c r="F537" s="31"/>
      <c r="G537" s="31"/>
      <c r="H537" s="31"/>
      <c r="I537" s="31"/>
      <c r="J537" s="31"/>
      <c r="K537" s="31"/>
      <c r="L537" s="31"/>
      <c r="M537" s="31"/>
      <c r="N537" s="31"/>
      <c r="O537" s="31"/>
      <c r="P537" s="31"/>
    </row>
    <row r="538">
      <c r="A538" s="53"/>
      <c r="B538" s="31"/>
      <c r="C538" s="31"/>
      <c r="D538" s="31"/>
      <c r="E538" s="31"/>
      <c r="F538" s="31"/>
      <c r="G538" s="31"/>
      <c r="H538" s="31"/>
      <c r="I538" s="31"/>
      <c r="J538" s="31"/>
      <c r="K538" s="31"/>
      <c r="L538" s="31"/>
      <c r="M538" s="31"/>
      <c r="N538" s="31"/>
      <c r="O538" s="31"/>
      <c r="P538" s="31"/>
    </row>
    <row r="539">
      <c r="A539" s="53"/>
      <c r="B539" s="31"/>
      <c r="C539" s="31"/>
      <c r="D539" s="31"/>
      <c r="E539" s="31"/>
      <c r="F539" s="31"/>
      <c r="G539" s="31"/>
      <c r="H539" s="31"/>
      <c r="I539" s="31"/>
      <c r="J539" s="31"/>
      <c r="K539" s="31"/>
      <c r="L539" s="31"/>
      <c r="M539" s="31"/>
      <c r="N539" s="31"/>
      <c r="O539" s="31"/>
      <c r="P539" s="31"/>
    </row>
    <row r="540">
      <c r="A540" s="53"/>
      <c r="B540" s="31"/>
      <c r="C540" s="31"/>
      <c r="D540" s="31"/>
      <c r="E540" s="31"/>
      <c r="F540" s="31"/>
      <c r="G540" s="31"/>
      <c r="H540" s="31"/>
      <c r="I540" s="31"/>
      <c r="J540" s="31"/>
      <c r="K540" s="31"/>
      <c r="L540" s="31"/>
      <c r="M540" s="31"/>
      <c r="N540" s="31"/>
      <c r="O540" s="31"/>
      <c r="P540" s="31"/>
    </row>
    <row r="541">
      <c r="A541" s="53"/>
      <c r="B541" s="31"/>
      <c r="C541" s="31"/>
      <c r="D541" s="31"/>
      <c r="E541" s="31"/>
      <c r="F541" s="31"/>
      <c r="G541" s="31"/>
      <c r="H541" s="31"/>
      <c r="I541" s="31"/>
      <c r="J541" s="31"/>
      <c r="K541" s="31"/>
      <c r="L541" s="31"/>
      <c r="M541" s="31"/>
      <c r="N541" s="31"/>
      <c r="O541" s="31"/>
      <c r="P541" s="31"/>
    </row>
    <row r="542">
      <c r="A542" s="53"/>
      <c r="B542" s="31"/>
      <c r="C542" s="31"/>
      <c r="D542" s="31"/>
      <c r="E542" s="31"/>
      <c r="F542" s="31"/>
      <c r="G542" s="31"/>
      <c r="H542" s="31"/>
      <c r="I542" s="31"/>
      <c r="J542" s="31"/>
      <c r="K542" s="31"/>
      <c r="L542" s="31"/>
      <c r="M542" s="31"/>
      <c r="N542" s="31"/>
      <c r="O542" s="31"/>
      <c r="P542" s="31"/>
    </row>
    <row r="543">
      <c r="A543" s="53"/>
      <c r="B543" s="31"/>
      <c r="C543" s="31"/>
      <c r="D543" s="31"/>
      <c r="E543" s="31"/>
      <c r="F543" s="31"/>
      <c r="G543" s="31"/>
      <c r="H543" s="31"/>
      <c r="I543" s="31"/>
      <c r="J543" s="31"/>
      <c r="K543" s="31"/>
      <c r="L543" s="31"/>
      <c r="M543" s="31"/>
      <c r="N543" s="31"/>
      <c r="O543" s="31"/>
      <c r="P543" s="31"/>
    </row>
    <row r="544">
      <c r="A544" s="53"/>
      <c r="B544" s="31"/>
      <c r="C544" s="31"/>
      <c r="D544" s="31"/>
      <c r="E544" s="31"/>
      <c r="F544" s="31"/>
      <c r="G544" s="31"/>
      <c r="H544" s="31"/>
      <c r="I544" s="31"/>
      <c r="J544" s="31"/>
      <c r="K544" s="31"/>
      <c r="L544" s="31"/>
      <c r="M544" s="31"/>
      <c r="N544" s="31"/>
      <c r="O544" s="31"/>
      <c r="P544" s="31"/>
    </row>
    <row r="545">
      <c r="A545" s="53"/>
      <c r="B545" s="31"/>
      <c r="C545" s="31"/>
      <c r="D545" s="31"/>
      <c r="E545" s="31"/>
      <c r="F545" s="31"/>
      <c r="G545" s="31"/>
      <c r="H545" s="31"/>
      <c r="I545" s="31"/>
      <c r="J545" s="31"/>
      <c r="K545" s="31"/>
      <c r="L545" s="31"/>
      <c r="M545" s="31"/>
      <c r="N545" s="31"/>
      <c r="O545" s="31"/>
      <c r="P545" s="31"/>
    </row>
    <row r="546">
      <c r="A546" s="53"/>
      <c r="B546" s="31"/>
      <c r="C546" s="31"/>
      <c r="D546" s="31"/>
      <c r="E546" s="31"/>
      <c r="F546" s="31"/>
      <c r="G546" s="31"/>
      <c r="H546" s="31"/>
      <c r="I546" s="31"/>
      <c r="J546" s="31"/>
      <c r="K546" s="31"/>
      <c r="L546" s="31"/>
      <c r="M546" s="31"/>
      <c r="N546" s="31"/>
      <c r="O546" s="31"/>
      <c r="P546" s="31"/>
    </row>
    <row r="547">
      <c r="A547" s="53"/>
      <c r="B547" s="31"/>
      <c r="C547" s="31"/>
      <c r="D547" s="31"/>
      <c r="E547" s="31"/>
      <c r="F547" s="31"/>
      <c r="G547" s="31"/>
      <c r="H547" s="31"/>
      <c r="I547" s="31"/>
      <c r="J547" s="31"/>
      <c r="K547" s="31"/>
      <c r="L547" s="31"/>
      <c r="M547" s="31"/>
      <c r="N547" s="31"/>
      <c r="O547" s="31"/>
      <c r="P547" s="31"/>
    </row>
    <row r="548">
      <c r="A548" s="53"/>
      <c r="B548" s="31"/>
      <c r="C548" s="31"/>
      <c r="D548" s="31"/>
      <c r="E548" s="31"/>
      <c r="F548" s="31"/>
      <c r="G548" s="31"/>
      <c r="H548" s="31"/>
      <c r="I548" s="31"/>
      <c r="J548" s="31"/>
      <c r="K548" s="31"/>
      <c r="L548" s="31"/>
      <c r="M548" s="31"/>
      <c r="N548" s="31"/>
      <c r="O548" s="31"/>
      <c r="P548" s="31"/>
    </row>
    <row r="549">
      <c r="A549" s="53"/>
      <c r="B549" s="31"/>
      <c r="C549" s="31"/>
      <c r="D549" s="31"/>
      <c r="E549" s="31"/>
      <c r="F549" s="31"/>
      <c r="G549" s="31"/>
      <c r="H549" s="31"/>
      <c r="I549" s="31"/>
      <c r="J549" s="31"/>
      <c r="K549" s="31"/>
      <c r="L549" s="31"/>
      <c r="M549" s="31"/>
      <c r="N549" s="31"/>
      <c r="O549" s="31"/>
      <c r="P549" s="31"/>
    </row>
    <row r="550">
      <c r="A550" s="53"/>
      <c r="B550" s="31"/>
      <c r="C550" s="31"/>
      <c r="D550" s="31"/>
      <c r="E550" s="31"/>
      <c r="F550" s="31"/>
      <c r="G550" s="31"/>
      <c r="H550" s="31"/>
      <c r="I550" s="31"/>
      <c r="J550" s="31"/>
      <c r="K550" s="31"/>
      <c r="L550" s="31"/>
      <c r="M550" s="31"/>
      <c r="N550" s="31"/>
      <c r="O550" s="31"/>
      <c r="P550" s="31"/>
    </row>
    <row r="551">
      <c r="A551" s="53"/>
      <c r="B551" s="31"/>
      <c r="C551" s="31"/>
      <c r="D551" s="31"/>
      <c r="E551" s="31"/>
      <c r="F551" s="31"/>
      <c r="G551" s="31"/>
      <c r="H551" s="31"/>
      <c r="I551" s="31"/>
      <c r="J551" s="31"/>
      <c r="K551" s="31"/>
      <c r="L551" s="31"/>
      <c r="M551" s="31"/>
      <c r="N551" s="31"/>
      <c r="O551" s="31"/>
      <c r="P551" s="31"/>
    </row>
    <row r="552">
      <c r="A552" s="53"/>
      <c r="B552" s="31"/>
      <c r="C552" s="31"/>
      <c r="D552" s="31"/>
      <c r="E552" s="31"/>
      <c r="F552" s="31"/>
      <c r="G552" s="31"/>
      <c r="H552" s="31"/>
      <c r="I552" s="31"/>
      <c r="J552" s="31"/>
      <c r="K552" s="31"/>
      <c r="L552" s="31"/>
      <c r="M552" s="31"/>
      <c r="N552" s="31"/>
      <c r="O552" s="31"/>
      <c r="P552" s="31"/>
    </row>
    <row r="553">
      <c r="A553" s="53"/>
      <c r="B553" s="31"/>
      <c r="C553" s="31"/>
      <c r="D553" s="31"/>
      <c r="E553" s="31"/>
      <c r="F553" s="31"/>
      <c r="G553" s="31"/>
      <c r="H553" s="31"/>
      <c r="I553" s="31"/>
      <c r="J553" s="31"/>
      <c r="K553" s="31"/>
      <c r="L553" s="31"/>
      <c r="M553" s="31"/>
      <c r="N553" s="31"/>
      <c r="O553" s="31"/>
      <c r="P553" s="31"/>
    </row>
    <row r="554">
      <c r="A554" s="53"/>
      <c r="B554" s="31"/>
      <c r="C554" s="31"/>
      <c r="D554" s="31"/>
      <c r="E554" s="31"/>
      <c r="F554" s="31"/>
      <c r="G554" s="31"/>
      <c r="H554" s="31"/>
      <c r="I554" s="31"/>
      <c r="J554" s="31"/>
      <c r="K554" s="31"/>
      <c r="L554" s="31"/>
      <c r="M554" s="31"/>
      <c r="N554" s="31"/>
      <c r="O554" s="31"/>
      <c r="P554" s="31"/>
    </row>
    <row r="555">
      <c r="A555" s="53"/>
      <c r="B555" s="31"/>
      <c r="C555" s="31"/>
      <c r="D555" s="31"/>
      <c r="E555" s="31"/>
      <c r="F555" s="31"/>
      <c r="G555" s="31"/>
      <c r="H555" s="31"/>
      <c r="I555" s="31"/>
      <c r="J555" s="31"/>
      <c r="K555" s="31"/>
      <c r="L555" s="31"/>
      <c r="M555" s="31"/>
      <c r="N555" s="31"/>
      <c r="O555" s="31"/>
      <c r="P555" s="31"/>
    </row>
    <row r="556">
      <c r="A556" s="53"/>
      <c r="B556" s="31"/>
      <c r="C556" s="31"/>
      <c r="D556" s="31"/>
      <c r="E556" s="31"/>
      <c r="F556" s="31"/>
      <c r="G556" s="31"/>
      <c r="H556" s="31"/>
      <c r="I556" s="31"/>
      <c r="J556" s="31"/>
      <c r="K556" s="31"/>
      <c r="L556" s="31"/>
      <c r="M556" s="31"/>
      <c r="N556" s="31"/>
      <c r="O556" s="31"/>
      <c r="P556" s="31"/>
    </row>
    <row r="557">
      <c r="A557" s="53"/>
      <c r="B557" s="31"/>
      <c r="C557" s="31"/>
      <c r="D557" s="31"/>
      <c r="E557" s="31"/>
      <c r="F557" s="31"/>
      <c r="G557" s="31"/>
      <c r="H557" s="31"/>
      <c r="I557" s="31"/>
      <c r="J557" s="31"/>
      <c r="K557" s="31"/>
      <c r="L557" s="31"/>
      <c r="M557" s="31"/>
      <c r="N557" s="31"/>
      <c r="O557" s="31"/>
      <c r="P557" s="31"/>
    </row>
    <row r="558">
      <c r="A558" s="53"/>
      <c r="B558" s="31"/>
      <c r="C558" s="31"/>
      <c r="D558" s="31"/>
      <c r="E558" s="31"/>
      <c r="F558" s="31"/>
      <c r="G558" s="31"/>
      <c r="H558" s="31"/>
      <c r="I558" s="31"/>
      <c r="J558" s="31"/>
      <c r="K558" s="31"/>
      <c r="L558" s="31"/>
      <c r="M558" s="31"/>
      <c r="N558" s="31"/>
      <c r="O558" s="31"/>
      <c r="P558" s="31"/>
    </row>
    <row r="559">
      <c r="A559" s="53"/>
      <c r="B559" s="31"/>
      <c r="C559" s="31"/>
      <c r="D559" s="31"/>
      <c r="E559" s="31"/>
      <c r="F559" s="31"/>
      <c r="G559" s="31"/>
      <c r="H559" s="31"/>
      <c r="I559" s="31"/>
      <c r="J559" s="31"/>
      <c r="K559" s="31"/>
      <c r="L559" s="31"/>
      <c r="M559" s="31"/>
      <c r="N559" s="31"/>
      <c r="O559" s="31"/>
      <c r="P559" s="31"/>
    </row>
    <row r="560">
      <c r="A560" s="53"/>
      <c r="B560" s="31"/>
      <c r="C560" s="31"/>
      <c r="D560" s="31"/>
      <c r="E560" s="31"/>
      <c r="F560" s="31"/>
      <c r="G560" s="31"/>
      <c r="H560" s="31"/>
      <c r="I560" s="31"/>
      <c r="J560" s="31"/>
      <c r="K560" s="31"/>
      <c r="L560" s="31"/>
      <c r="M560" s="31"/>
      <c r="N560" s="31"/>
      <c r="O560" s="31"/>
      <c r="P560" s="31"/>
    </row>
    <row r="561">
      <c r="A561" s="53"/>
      <c r="B561" s="31"/>
      <c r="C561" s="31"/>
      <c r="D561" s="31"/>
      <c r="E561" s="31"/>
      <c r="F561" s="31"/>
      <c r="G561" s="31"/>
      <c r="H561" s="31"/>
      <c r="I561" s="31"/>
      <c r="J561" s="31"/>
      <c r="K561" s="31"/>
      <c r="L561" s="31"/>
      <c r="M561" s="31"/>
      <c r="N561" s="31"/>
      <c r="O561" s="31"/>
      <c r="P561" s="31"/>
    </row>
    <row r="562">
      <c r="A562" s="53"/>
      <c r="B562" s="31"/>
      <c r="C562" s="31"/>
      <c r="D562" s="31"/>
      <c r="E562" s="31"/>
      <c r="F562" s="31"/>
      <c r="G562" s="31"/>
      <c r="H562" s="31"/>
      <c r="I562" s="31"/>
      <c r="J562" s="31"/>
      <c r="K562" s="31"/>
      <c r="L562" s="31"/>
      <c r="M562" s="31"/>
      <c r="N562" s="31"/>
      <c r="O562" s="31"/>
      <c r="P562" s="31"/>
    </row>
    <row r="563">
      <c r="A563" s="53"/>
      <c r="B563" s="31"/>
      <c r="C563" s="31"/>
      <c r="D563" s="31"/>
      <c r="E563" s="31"/>
      <c r="F563" s="31"/>
      <c r="G563" s="31"/>
      <c r="H563" s="31"/>
      <c r="I563" s="31"/>
      <c r="J563" s="31"/>
      <c r="K563" s="31"/>
      <c r="L563" s="31"/>
      <c r="M563" s="31"/>
      <c r="N563" s="31"/>
      <c r="O563" s="31"/>
      <c r="P563" s="31"/>
    </row>
    <row r="564">
      <c r="A564" s="53"/>
      <c r="B564" s="31"/>
      <c r="C564" s="31"/>
      <c r="D564" s="31"/>
      <c r="E564" s="31"/>
      <c r="F564" s="31"/>
      <c r="G564" s="31"/>
      <c r="H564" s="31"/>
      <c r="I564" s="31"/>
      <c r="J564" s="31"/>
      <c r="K564" s="31"/>
      <c r="L564" s="31"/>
      <c r="M564" s="31"/>
      <c r="N564" s="31"/>
      <c r="O564" s="31"/>
      <c r="P564" s="31"/>
    </row>
    <row r="565">
      <c r="A565" s="53"/>
      <c r="B565" s="31"/>
      <c r="C565" s="31"/>
      <c r="D565" s="31"/>
      <c r="E565" s="31"/>
      <c r="F565" s="31"/>
      <c r="G565" s="31"/>
      <c r="H565" s="31"/>
      <c r="I565" s="31"/>
      <c r="J565" s="31"/>
      <c r="K565" s="31"/>
      <c r="L565" s="31"/>
      <c r="M565" s="31"/>
      <c r="N565" s="31"/>
      <c r="O565" s="31"/>
      <c r="P565" s="31"/>
    </row>
    <row r="566">
      <c r="A566" s="53"/>
      <c r="B566" s="31"/>
      <c r="C566" s="31"/>
      <c r="D566" s="31"/>
      <c r="E566" s="31"/>
      <c r="F566" s="31"/>
      <c r="G566" s="31"/>
      <c r="H566" s="31"/>
      <c r="I566" s="31"/>
      <c r="J566" s="31"/>
      <c r="K566" s="31"/>
      <c r="L566" s="31"/>
      <c r="M566" s="31"/>
      <c r="N566" s="31"/>
      <c r="O566" s="31"/>
      <c r="P566" s="31"/>
    </row>
    <row r="567">
      <c r="A567" s="53"/>
      <c r="B567" s="31"/>
      <c r="C567" s="31"/>
      <c r="D567" s="31"/>
      <c r="E567" s="31"/>
      <c r="F567" s="31"/>
      <c r="G567" s="31"/>
      <c r="H567" s="31"/>
      <c r="I567" s="31"/>
      <c r="J567" s="31"/>
      <c r="K567" s="31"/>
      <c r="L567" s="31"/>
      <c r="M567" s="31"/>
      <c r="N567" s="31"/>
      <c r="O567" s="31"/>
      <c r="P567" s="31"/>
    </row>
    <row r="568">
      <c r="A568" s="53"/>
      <c r="B568" s="31"/>
      <c r="C568" s="31"/>
      <c r="D568" s="31"/>
      <c r="E568" s="31"/>
      <c r="F568" s="31"/>
      <c r="G568" s="31"/>
      <c r="H568" s="31"/>
      <c r="I568" s="31"/>
      <c r="J568" s="31"/>
      <c r="K568" s="31"/>
      <c r="L568" s="31"/>
      <c r="M568" s="31"/>
      <c r="N568" s="31"/>
      <c r="O568" s="31"/>
      <c r="P568" s="31"/>
    </row>
    <row r="569">
      <c r="A569" s="53"/>
      <c r="B569" s="31"/>
      <c r="C569" s="31"/>
      <c r="D569" s="31"/>
      <c r="E569" s="31"/>
      <c r="F569" s="31"/>
      <c r="G569" s="31"/>
      <c r="H569" s="31"/>
      <c r="I569" s="31"/>
      <c r="J569" s="31"/>
      <c r="K569" s="31"/>
      <c r="L569" s="31"/>
      <c r="M569" s="31"/>
      <c r="N569" s="31"/>
      <c r="O569" s="31"/>
      <c r="P569" s="31"/>
    </row>
    <row r="570">
      <c r="A570" s="53"/>
      <c r="B570" s="31"/>
      <c r="C570" s="31"/>
      <c r="D570" s="31"/>
      <c r="E570" s="31"/>
      <c r="F570" s="31"/>
      <c r="G570" s="31"/>
      <c r="H570" s="31"/>
      <c r="I570" s="31"/>
      <c r="J570" s="31"/>
      <c r="K570" s="31"/>
      <c r="L570" s="31"/>
      <c r="M570" s="31"/>
      <c r="N570" s="31"/>
      <c r="O570" s="31"/>
      <c r="P570" s="31"/>
    </row>
    <row r="571">
      <c r="A571" s="53"/>
      <c r="B571" s="31"/>
      <c r="C571" s="31"/>
      <c r="D571" s="31"/>
      <c r="E571" s="31"/>
      <c r="F571" s="31"/>
      <c r="G571" s="31"/>
      <c r="H571" s="31"/>
      <c r="I571" s="31"/>
      <c r="J571" s="31"/>
      <c r="K571" s="31"/>
      <c r="L571" s="31"/>
      <c r="M571" s="31"/>
      <c r="N571" s="31"/>
      <c r="O571" s="31"/>
      <c r="P571" s="31"/>
    </row>
    <row r="572">
      <c r="A572" s="53"/>
      <c r="B572" s="31"/>
      <c r="C572" s="31"/>
      <c r="D572" s="31"/>
      <c r="E572" s="31"/>
      <c r="F572" s="31"/>
      <c r="G572" s="31"/>
      <c r="H572" s="31"/>
      <c r="I572" s="31"/>
      <c r="J572" s="31"/>
      <c r="K572" s="31"/>
      <c r="L572" s="31"/>
      <c r="M572" s="31"/>
      <c r="N572" s="31"/>
      <c r="O572" s="31"/>
      <c r="P572" s="31"/>
    </row>
    <row r="573">
      <c r="A573" s="53"/>
      <c r="B573" s="31"/>
      <c r="C573" s="31"/>
      <c r="D573" s="31"/>
      <c r="E573" s="31"/>
      <c r="F573" s="31"/>
      <c r="G573" s="31"/>
      <c r="H573" s="31"/>
      <c r="I573" s="31"/>
      <c r="J573" s="31"/>
      <c r="K573" s="31"/>
      <c r="L573" s="31"/>
      <c r="M573" s="31"/>
      <c r="N573" s="31"/>
      <c r="O573" s="31"/>
      <c r="P573" s="31"/>
    </row>
    <row r="574">
      <c r="A574" s="53"/>
      <c r="B574" s="31"/>
      <c r="C574" s="31"/>
      <c r="D574" s="31"/>
      <c r="E574" s="31"/>
      <c r="F574" s="31"/>
      <c r="G574" s="31"/>
      <c r="H574" s="31"/>
      <c r="I574" s="31"/>
      <c r="J574" s="31"/>
      <c r="K574" s="31"/>
      <c r="L574" s="31"/>
      <c r="M574" s="31"/>
      <c r="N574" s="31"/>
      <c r="O574" s="31"/>
      <c r="P574" s="31"/>
    </row>
    <row r="575">
      <c r="A575" s="53"/>
      <c r="B575" s="31"/>
      <c r="C575" s="31"/>
      <c r="D575" s="31"/>
      <c r="E575" s="31"/>
      <c r="F575" s="31"/>
      <c r="G575" s="31"/>
      <c r="H575" s="31"/>
      <c r="I575" s="31"/>
      <c r="J575" s="31"/>
      <c r="K575" s="31"/>
      <c r="L575" s="31"/>
      <c r="M575" s="31"/>
      <c r="N575" s="31"/>
      <c r="O575" s="31"/>
      <c r="P575" s="31"/>
    </row>
    <row r="576">
      <c r="A576" s="53"/>
      <c r="B576" s="31"/>
      <c r="C576" s="31"/>
      <c r="D576" s="31"/>
      <c r="E576" s="31"/>
      <c r="F576" s="31"/>
      <c r="G576" s="31"/>
      <c r="H576" s="31"/>
      <c r="I576" s="31"/>
      <c r="J576" s="31"/>
      <c r="K576" s="31"/>
      <c r="L576" s="31"/>
      <c r="M576" s="31"/>
      <c r="N576" s="31"/>
      <c r="O576" s="31"/>
      <c r="P576" s="31"/>
    </row>
    <row r="577">
      <c r="A577" s="53"/>
      <c r="B577" s="31"/>
      <c r="C577" s="31"/>
      <c r="D577" s="31"/>
      <c r="E577" s="31"/>
      <c r="F577" s="31"/>
      <c r="G577" s="31"/>
      <c r="H577" s="31"/>
      <c r="I577" s="31"/>
      <c r="J577" s="31"/>
      <c r="K577" s="31"/>
      <c r="L577" s="31"/>
      <c r="M577" s="31"/>
      <c r="N577" s="31"/>
      <c r="O577" s="31"/>
      <c r="P577" s="31"/>
    </row>
    <row r="578">
      <c r="A578" s="53"/>
      <c r="B578" s="31"/>
      <c r="C578" s="31"/>
      <c r="D578" s="31"/>
      <c r="E578" s="31"/>
      <c r="F578" s="31"/>
      <c r="G578" s="31"/>
      <c r="H578" s="31"/>
      <c r="I578" s="31"/>
      <c r="J578" s="31"/>
      <c r="K578" s="31"/>
      <c r="L578" s="31"/>
      <c r="M578" s="31"/>
      <c r="N578" s="31"/>
      <c r="O578" s="31"/>
      <c r="P578" s="31"/>
    </row>
    <row r="579">
      <c r="A579" s="53"/>
      <c r="B579" s="31"/>
      <c r="C579" s="31"/>
      <c r="D579" s="31"/>
      <c r="E579" s="31"/>
      <c r="F579" s="31"/>
      <c r="G579" s="31"/>
      <c r="H579" s="31"/>
      <c r="I579" s="31"/>
      <c r="J579" s="31"/>
      <c r="K579" s="31"/>
      <c r="L579" s="31"/>
      <c r="M579" s="31"/>
      <c r="N579" s="31"/>
      <c r="O579" s="31"/>
      <c r="P579" s="31"/>
    </row>
    <row r="580">
      <c r="A580" s="53"/>
      <c r="B580" s="31"/>
      <c r="C580" s="31"/>
      <c r="D580" s="31"/>
      <c r="E580" s="31"/>
      <c r="F580" s="31"/>
      <c r="G580" s="31"/>
      <c r="H580" s="31"/>
      <c r="I580" s="31"/>
      <c r="J580" s="31"/>
      <c r="K580" s="31"/>
      <c r="L580" s="31"/>
      <c r="M580" s="31"/>
      <c r="N580" s="31"/>
      <c r="O580" s="31"/>
      <c r="P580" s="31"/>
    </row>
    <row r="581">
      <c r="A581" s="53"/>
      <c r="B581" s="31"/>
      <c r="C581" s="31"/>
      <c r="D581" s="31"/>
      <c r="E581" s="31"/>
      <c r="F581" s="31"/>
      <c r="G581" s="31"/>
      <c r="H581" s="31"/>
      <c r="I581" s="31"/>
      <c r="J581" s="31"/>
      <c r="K581" s="31"/>
      <c r="L581" s="31"/>
      <c r="M581" s="31"/>
      <c r="N581" s="31"/>
      <c r="O581" s="31"/>
      <c r="P581" s="31"/>
    </row>
    <row r="582">
      <c r="A582" s="53"/>
      <c r="B582" s="31"/>
      <c r="C582" s="31"/>
      <c r="D582" s="31"/>
      <c r="E582" s="31"/>
      <c r="F582" s="31"/>
      <c r="G582" s="31"/>
      <c r="H582" s="31"/>
      <c r="I582" s="31"/>
      <c r="J582" s="31"/>
      <c r="K582" s="31"/>
      <c r="L582" s="31"/>
      <c r="M582" s="31"/>
      <c r="N582" s="31"/>
      <c r="O582" s="31"/>
      <c r="P582" s="31"/>
    </row>
    <row r="583">
      <c r="A583" s="53"/>
      <c r="B583" s="31"/>
      <c r="C583" s="31"/>
      <c r="D583" s="31"/>
      <c r="E583" s="31"/>
      <c r="F583" s="31"/>
      <c r="G583" s="31"/>
      <c r="H583" s="31"/>
      <c r="I583" s="31"/>
      <c r="J583" s="31"/>
      <c r="K583" s="31"/>
      <c r="L583" s="31"/>
      <c r="M583" s="31"/>
      <c r="N583" s="31"/>
      <c r="O583" s="31"/>
      <c r="P583" s="31"/>
    </row>
    <row r="584">
      <c r="A584" s="53"/>
      <c r="B584" s="31"/>
      <c r="C584" s="31"/>
      <c r="D584" s="31"/>
      <c r="E584" s="31"/>
      <c r="F584" s="31"/>
      <c r="G584" s="31"/>
      <c r="H584" s="31"/>
      <c r="I584" s="31"/>
      <c r="J584" s="31"/>
      <c r="K584" s="31"/>
      <c r="L584" s="31"/>
      <c r="M584" s="31"/>
      <c r="N584" s="31"/>
      <c r="O584" s="31"/>
      <c r="P584" s="31"/>
    </row>
    <row r="585">
      <c r="A585" s="53"/>
      <c r="B585" s="31"/>
      <c r="C585" s="31"/>
      <c r="D585" s="31"/>
      <c r="E585" s="31"/>
      <c r="F585" s="31"/>
      <c r="G585" s="31"/>
      <c r="H585" s="31"/>
      <c r="I585" s="31"/>
      <c r="J585" s="31"/>
      <c r="K585" s="31"/>
      <c r="L585" s="31"/>
      <c r="M585" s="31"/>
      <c r="N585" s="31"/>
      <c r="O585" s="31"/>
      <c r="P585" s="31"/>
    </row>
    <row r="586">
      <c r="A586" s="53"/>
      <c r="B586" s="31"/>
      <c r="C586" s="31"/>
      <c r="D586" s="31"/>
      <c r="E586" s="31"/>
      <c r="F586" s="31"/>
      <c r="G586" s="31"/>
      <c r="H586" s="31"/>
      <c r="I586" s="31"/>
      <c r="J586" s="31"/>
      <c r="K586" s="31"/>
      <c r="L586" s="31"/>
      <c r="M586" s="31"/>
      <c r="N586" s="31"/>
      <c r="O586" s="31"/>
      <c r="P586" s="31"/>
    </row>
    <row r="587">
      <c r="A587" s="53"/>
      <c r="B587" s="31"/>
      <c r="C587" s="31"/>
      <c r="D587" s="31"/>
      <c r="E587" s="31"/>
      <c r="F587" s="31"/>
      <c r="G587" s="31"/>
      <c r="H587" s="31"/>
      <c r="I587" s="31"/>
      <c r="J587" s="31"/>
      <c r="K587" s="31"/>
      <c r="L587" s="31"/>
      <c r="M587" s="31"/>
      <c r="N587" s="31"/>
      <c r="O587" s="31"/>
      <c r="P587" s="31"/>
    </row>
    <row r="588">
      <c r="A588" s="53"/>
      <c r="B588" s="31"/>
      <c r="C588" s="31"/>
      <c r="D588" s="31"/>
      <c r="E588" s="31"/>
      <c r="F588" s="31"/>
      <c r="G588" s="31"/>
      <c r="H588" s="31"/>
      <c r="I588" s="31"/>
      <c r="J588" s="31"/>
      <c r="K588" s="31"/>
      <c r="L588" s="31"/>
      <c r="M588" s="31"/>
      <c r="N588" s="31"/>
      <c r="O588" s="31"/>
      <c r="P588" s="31"/>
    </row>
    <row r="589">
      <c r="A589" s="53"/>
      <c r="B589" s="31"/>
      <c r="C589" s="31"/>
      <c r="D589" s="31"/>
      <c r="E589" s="31"/>
      <c r="F589" s="31"/>
      <c r="G589" s="31"/>
      <c r="H589" s="31"/>
      <c r="I589" s="31"/>
      <c r="J589" s="31"/>
      <c r="K589" s="31"/>
      <c r="L589" s="31"/>
      <c r="M589" s="31"/>
      <c r="N589" s="31"/>
      <c r="O589" s="31"/>
      <c r="P589" s="31"/>
    </row>
    <row r="590">
      <c r="A590" s="53"/>
      <c r="B590" s="31"/>
      <c r="C590" s="31"/>
      <c r="D590" s="31"/>
      <c r="E590" s="31"/>
      <c r="F590" s="31"/>
      <c r="G590" s="31"/>
      <c r="H590" s="31"/>
      <c r="I590" s="31"/>
      <c r="J590" s="31"/>
      <c r="K590" s="31"/>
      <c r="L590" s="31"/>
      <c r="M590" s="31"/>
      <c r="N590" s="31"/>
      <c r="O590" s="31"/>
      <c r="P590" s="31"/>
    </row>
    <row r="591">
      <c r="A591" s="53"/>
      <c r="B591" s="31"/>
      <c r="C591" s="31"/>
      <c r="D591" s="31"/>
      <c r="E591" s="31"/>
      <c r="F591" s="31"/>
      <c r="G591" s="31"/>
      <c r="H591" s="31"/>
      <c r="I591" s="31"/>
      <c r="J591" s="31"/>
      <c r="K591" s="31"/>
      <c r="L591" s="31"/>
      <c r="M591" s="31"/>
      <c r="N591" s="31"/>
      <c r="O591" s="31"/>
      <c r="P591" s="31"/>
    </row>
    <row r="592">
      <c r="A592" s="53"/>
      <c r="B592" s="31"/>
      <c r="C592" s="31"/>
      <c r="D592" s="31"/>
      <c r="E592" s="31"/>
      <c r="F592" s="31"/>
      <c r="G592" s="31"/>
      <c r="H592" s="31"/>
      <c r="I592" s="31"/>
      <c r="J592" s="31"/>
      <c r="K592" s="31"/>
      <c r="L592" s="31"/>
      <c r="M592" s="31"/>
      <c r="N592" s="31"/>
      <c r="O592" s="31"/>
      <c r="P592" s="31"/>
    </row>
    <row r="593">
      <c r="A593" s="53"/>
      <c r="B593" s="31"/>
      <c r="C593" s="31"/>
      <c r="D593" s="31"/>
      <c r="E593" s="31"/>
      <c r="F593" s="31"/>
      <c r="G593" s="31"/>
      <c r="H593" s="31"/>
      <c r="I593" s="31"/>
      <c r="J593" s="31"/>
      <c r="K593" s="31"/>
      <c r="L593" s="31"/>
      <c r="M593" s="31"/>
      <c r="N593" s="31"/>
      <c r="O593" s="31"/>
      <c r="P593" s="31"/>
    </row>
    <row r="594">
      <c r="A594" s="53"/>
      <c r="B594" s="31"/>
      <c r="C594" s="31"/>
      <c r="D594" s="31"/>
      <c r="E594" s="31"/>
      <c r="F594" s="31"/>
      <c r="G594" s="31"/>
      <c r="H594" s="31"/>
      <c r="I594" s="31"/>
      <c r="J594" s="31"/>
      <c r="K594" s="31"/>
      <c r="L594" s="31"/>
      <c r="M594" s="31"/>
      <c r="N594" s="31"/>
      <c r="O594" s="31"/>
      <c r="P594" s="31"/>
    </row>
    <row r="595">
      <c r="A595" s="53"/>
      <c r="B595" s="31"/>
      <c r="C595" s="31"/>
      <c r="D595" s="31"/>
      <c r="E595" s="31"/>
      <c r="F595" s="31"/>
      <c r="G595" s="31"/>
      <c r="H595" s="31"/>
      <c r="I595" s="31"/>
      <c r="J595" s="31"/>
      <c r="K595" s="31"/>
      <c r="L595" s="31"/>
      <c r="M595" s="31"/>
      <c r="N595" s="31"/>
      <c r="O595" s="31"/>
      <c r="P595" s="31"/>
    </row>
    <row r="596">
      <c r="A596" s="53"/>
      <c r="B596" s="31"/>
      <c r="C596" s="31"/>
      <c r="D596" s="31"/>
      <c r="E596" s="31"/>
      <c r="F596" s="31"/>
      <c r="G596" s="31"/>
      <c r="H596" s="31"/>
      <c r="I596" s="31"/>
      <c r="J596" s="31"/>
      <c r="K596" s="31"/>
      <c r="L596" s="31"/>
      <c r="M596" s="31"/>
      <c r="N596" s="31"/>
      <c r="O596" s="31"/>
      <c r="P596" s="31"/>
    </row>
    <row r="597">
      <c r="A597" s="53"/>
      <c r="B597" s="31"/>
      <c r="C597" s="31"/>
      <c r="D597" s="31"/>
      <c r="E597" s="31"/>
      <c r="F597" s="31"/>
      <c r="G597" s="31"/>
      <c r="H597" s="31"/>
      <c r="I597" s="31"/>
      <c r="J597" s="31"/>
      <c r="K597" s="31"/>
      <c r="L597" s="31"/>
      <c r="M597" s="31"/>
      <c r="N597" s="31"/>
      <c r="O597" s="31"/>
      <c r="P597" s="31"/>
    </row>
    <row r="598">
      <c r="A598" s="53"/>
      <c r="B598" s="31"/>
      <c r="C598" s="31"/>
      <c r="D598" s="31"/>
      <c r="E598" s="31"/>
      <c r="F598" s="31"/>
      <c r="G598" s="31"/>
      <c r="H598" s="31"/>
      <c r="I598" s="31"/>
      <c r="J598" s="31"/>
      <c r="K598" s="31"/>
      <c r="L598" s="31"/>
      <c r="M598" s="31"/>
      <c r="N598" s="31"/>
      <c r="O598" s="31"/>
      <c r="P598" s="31"/>
    </row>
    <row r="599">
      <c r="A599" s="53"/>
      <c r="B599" s="31"/>
      <c r="C599" s="31"/>
      <c r="D599" s="31"/>
      <c r="E599" s="31"/>
      <c r="F599" s="31"/>
      <c r="G599" s="31"/>
      <c r="H599" s="31"/>
      <c r="I599" s="31"/>
      <c r="J599" s="31"/>
      <c r="K599" s="31"/>
      <c r="L599" s="31"/>
      <c r="M599" s="31"/>
      <c r="N599" s="31"/>
      <c r="O599" s="31"/>
      <c r="P599" s="31"/>
    </row>
    <row r="600">
      <c r="A600" s="53"/>
      <c r="B600" s="31"/>
      <c r="C600" s="31"/>
      <c r="D600" s="31"/>
      <c r="E600" s="31"/>
      <c r="F600" s="31"/>
      <c r="G600" s="31"/>
      <c r="H600" s="31"/>
      <c r="I600" s="31"/>
      <c r="J600" s="31"/>
      <c r="K600" s="31"/>
      <c r="L600" s="31"/>
      <c r="M600" s="31"/>
      <c r="N600" s="31"/>
      <c r="O600" s="31"/>
      <c r="P600" s="31"/>
    </row>
    <row r="601">
      <c r="A601" s="53"/>
      <c r="B601" s="31"/>
      <c r="C601" s="31"/>
      <c r="D601" s="31"/>
      <c r="E601" s="31"/>
      <c r="F601" s="31"/>
      <c r="G601" s="31"/>
      <c r="H601" s="31"/>
      <c r="I601" s="31"/>
      <c r="J601" s="31"/>
      <c r="K601" s="31"/>
      <c r="L601" s="31"/>
      <c r="M601" s="31"/>
      <c r="N601" s="31"/>
      <c r="O601" s="31"/>
      <c r="P601" s="31"/>
    </row>
    <row r="602">
      <c r="A602" s="53"/>
      <c r="B602" s="31"/>
      <c r="C602" s="31"/>
      <c r="D602" s="31"/>
      <c r="E602" s="31"/>
      <c r="F602" s="31"/>
      <c r="G602" s="31"/>
      <c r="H602" s="31"/>
      <c r="I602" s="31"/>
      <c r="J602" s="31"/>
      <c r="K602" s="31"/>
      <c r="L602" s="31"/>
      <c r="M602" s="31"/>
      <c r="N602" s="31"/>
      <c r="O602" s="31"/>
      <c r="P602" s="31"/>
    </row>
    <row r="603">
      <c r="A603" s="53"/>
      <c r="B603" s="31"/>
      <c r="C603" s="31"/>
      <c r="D603" s="31"/>
      <c r="E603" s="31"/>
      <c r="F603" s="31"/>
      <c r="G603" s="31"/>
      <c r="H603" s="31"/>
      <c r="I603" s="31"/>
      <c r="J603" s="31"/>
      <c r="K603" s="31"/>
      <c r="L603" s="31"/>
      <c r="M603" s="31"/>
      <c r="N603" s="31"/>
      <c r="O603" s="31"/>
      <c r="P603" s="31"/>
    </row>
    <row r="604">
      <c r="A604" s="53"/>
      <c r="B604" s="31"/>
      <c r="C604" s="31"/>
      <c r="D604" s="31"/>
      <c r="E604" s="31"/>
      <c r="F604" s="31"/>
      <c r="G604" s="31"/>
      <c r="H604" s="31"/>
      <c r="I604" s="31"/>
      <c r="J604" s="31"/>
      <c r="K604" s="31"/>
      <c r="L604" s="31"/>
      <c r="M604" s="31"/>
      <c r="N604" s="31"/>
      <c r="O604" s="31"/>
      <c r="P604" s="31"/>
    </row>
    <row r="605">
      <c r="A605" s="53"/>
      <c r="B605" s="31"/>
      <c r="C605" s="31"/>
      <c r="D605" s="31"/>
      <c r="E605" s="31"/>
      <c r="F605" s="31"/>
      <c r="G605" s="31"/>
      <c r="H605" s="31"/>
      <c r="I605" s="31"/>
      <c r="J605" s="31"/>
      <c r="K605" s="31"/>
      <c r="L605" s="31"/>
      <c r="M605" s="31"/>
      <c r="N605" s="31"/>
      <c r="O605" s="31"/>
      <c r="P605" s="31"/>
    </row>
    <row r="606">
      <c r="A606" s="53"/>
      <c r="B606" s="31"/>
      <c r="C606" s="31"/>
      <c r="D606" s="31"/>
      <c r="E606" s="31"/>
      <c r="F606" s="31"/>
      <c r="G606" s="31"/>
      <c r="H606" s="31"/>
      <c r="I606" s="31"/>
      <c r="J606" s="31"/>
      <c r="K606" s="31"/>
      <c r="L606" s="31"/>
      <c r="M606" s="31"/>
      <c r="N606" s="31"/>
      <c r="O606" s="31"/>
      <c r="P606" s="31"/>
    </row>
    <row r="607">
      <c r="A607" s="53"/>
      <c r="B607" s="31"/>
      <c r="C607" s="31"/>
      <c r="D607" s="31"/>
      <c r="E607" s="31"/>
      <c r="F607" s="31"/>
      <c r="G607" s="31"/>
      <c r="H607" s="31"/>
      <c r="I607" s="31"/>
      <c r="J607" s="31"/>
      <c r="K607" s="31"/>
      <c r="L607" s="31"/>
      <c r="M607" s="31"/>
      <c r="N607" s="31"/>
      <c r="O607" s="31"/>
      <c r="P607" s="31"/>
    </row>
    <row r="608">
      <c r="A608" s="53"/>
      <c r="B608" s="31"/>
      <c r="C608" s="31"/>
      <c r="D608" s="31"/>
      <c r="E608" s="31"/>
      <c r="F608" s="31"/>
      <c r="G608" s="31"/>
      <c r="H608" s="31"/>
      <c r="I608" s="31"/>
      <c r="J608" s="31"/>
      <c r="K608" s="31"/>
      <c r="L608" s="31"/>
      <c r="M608" s="31"/>
      <c r="N608" s="31"/>
      <c r="O608" s="31"/>
      <c r="P608" s="31"/>
    </row>
    <row r="609">
      <c r="A609" s="53"/>
      <c r="B609" s="31"/>
      <c r="C609" s="31"/>
      <c r="D609" s="31"/>
      <c r="E609" s="31"/>
      <c r="F609" s="31"/>
      <c r="G609" s="31"/>
      <c r="H609" s="31"/>
      <c r="I609" s="31"/>
      <c r="J609" s="31"/>
      <c r="K609" s="31"/>
      <c r="L609" s="31"/>
      <c r="M609" s="31"/>
      <c r="N609" s="31"/>
      <c r="O609" s="31"/>
      <c r="P609" s="31"/>
    </row>
    <row r="610">
      <c r="A610" s="53"/>
      <c r="B610" s="31"/>
      <c r="C610" s="31"/>
      <c r="D610" s="31"/>
      <c r="E610" s="31"/>
      <c r="F610" s="31"/>
      <c r="G610" s="31"/>
      <c r="H610" s="31"/>
      <c r="I610" s="31"/>
      <c r="J610" s="31"/>
      <c r="K610" s="31"/>
      <c r="L610" s="31"/>
      <c r="M610" s="31"/>
      <c r="N610" s="31"/>
      <c r="O610" s="31"/>
      <c r="P610" s="31"/>
    </row>
    <row r="611">
      <c r="A611" s="53"/>
      <c r="B611" s="31"/>
      <c r="C611" s="31"/>
      <c r="D611" s="31"/>
      <c r="E611" s="31"/>
      <c r="F611" s="31"/>
      <c r="G611" s="31"/>
      <c r="H611" s="31"/>
      <c r="I611" s="31"/>
      <c r="J611" s="31"/>
      <c r="K611" s="31"/>
      <c r="L611" s="31"/>
      <c r="M611" s="31"/>
      <c r="N611" s="31"/>
      <c r="O611" s="31"/>
      <c r="P611" s="31"/>
    </row>
    <row r="612">
      <c r="A612" s="53"/>
      <c r="B612" s="31"/>
      <c r="C612" s="31"/>
      <c r="D612" s="31"/>
      <c r="E612" s="31"/>
      <c r="F612" s="31"/>
      <c r="G612" s="31"/>
      <c r="H612" s="31"/>
      <c r="I612" s="31"/>
      <c r="J612" s="31"/>
      <c r="K612" s="31"/>
      <c r="L612" s="31"/>
      <c r="M612" s="31"/>
      <c r="N612" s="31"/>
      <c r="O612" s="31"/>
      <c r="P612" s="31"/>
    </row>
    <row r="613">
      <c r="A613" s="53"/>
      <c r="B613" s="31"/>
      <c r="C613" s="31"/>
      <c r="D613" s="31"/>
      <c r="E613" s="31"/>
      <c r="F613" s="31"/>
      <c r="G613" s="31"/>
      <c r="H613" s="31"/>
      <c r="I613" s="31"/>
      <c r="J613" s="31"/>
      <c r="K613" s="31"/>
      <c r="L613" s="31"/>
      <c r="M613" s="31"/>
      <c r="N613" s="31"/>
      <c r="O613" s="31"/>
      <c r="P613" s="31"/>
    </row>
    <row r="614">
      <c r="A614" s="53"/>
      <c r="B614" s="31"/>
      <c r="C614" s="31"/>
      <c r="D614" s="31"/>
      <c r="E614" s="31"/>
      <c r="F614" s="31"/>
      <c r="G614" s="31"/>
      <c r="H614" s="31"/>
      <c r="I614" s="31"/>
      <c r="J614" s="31"/>
      <c r="K614" s="31"/>
      <c r="L614" s="31"/>
      <c r="M614" s="31"/>
      <c r="N614" s="31"/>
      <c r="O614" s="31"/>
      <c r="P614" s="31"/>
    </row>
    <row r="615">
      <c r="A615" s="53"/>
      <c r="B615" s="31"/>
      <c r="C615" s="31"/>
      <c r="D615" s="31"/>
      <c r="E615" s="31"/>
      <c r="F615" s="31"/>
      <c r="G615" s="31"/>
      <c r="H615" s="31"/>
      <c r="I615" s="31"/>
      <c r="J615" s="31"/>
      <c r="K615" s="31"/>
      <c r="L615" s="31"/>
      <c r="M615" s="31"/>
      <c r="N615" s="31"/>
      <c r="O615" s="31"/>
      <c r="P615" s="31"/>
    </row>
  </sheetData>
  <conditionalFormatting sqref="A2:P615">
    <cfRule type="expression" dxfId="0" priority="1">
      <formula>MOD(#REF!,2)=1</formula>
    </cfRule>
  </conditionalFormatting>
  <conditionalFormatting sqref="A2:P615">
    <cfRule type="expression" dxfId="1" priority="2">
      <formula>MOD(#REF!,2)=0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8.88"/>
    <col customWidth="1" min="3" max="4" width="6.38"/>
    <col customWidth="1" min="8" max="13" width="6.38"/>
  </cols>
  <sheetData>
    <row r="1">
      <c r="A1" s="15" t="s">
        <v>111</v>
      </c>
      <c r="B1" s="16" t="s">
        <v>144</v>
      </c>
      <c r="C1" s="16" t="s">
        <v>145</v>
      </c>
      <c r="D1" s="16" t="s">
        <v>146</v>
      </c>
      <c r="E1" s="16" t="s">
        <v>87</v>
      </c>
      <c r="F1" s="16" t="s">
        <v>88</v>
      </c>
      <c r="G1" s="16" t="s">
        <v>90</v>
      </c>
      <c r="H1" s="16" t="s">
        <v>151</v>
      </c>
      <c r="I1" s="16" t="s">
        <v>152</v>
      </c>
      <c r="J1" s="16" t="s">
        <v>157</v>
      </c>
      <c r="K1" s="16" t="s">
        <v>158</v>
      </c>
      <c r="L1" s="16" t="s">
        <v>159</v>
      </c>
      <c r="M1" s="16" t="s">
        <v>160</v>
      </c>
    </row>
    <row r="2">
      <c r="A2" s="30" t="str">
        <f t="array" ref="A2:M33">{Intermediate_Labels!E3:J33,Intermediate_Labels!K3:K33,Intermediate_Labels!P3:Q33,Intermediate_Labels!V3:W33,Intermediate_Labels!AB3:AC33}</f>
        <v>Boston Fleet</v>
      </c>
      <c r="B2" s="31" t="s">
        <v>161</v>
      </c>
      <c r="C2" s="31">
        <v>27.0</v>
      </c>
      <c r="D2" s="31">
        <v>-0.3333333333333333</v>
      </c>
      <c r="E2" s="31"/>
      <c r="F2" s="31"/>
      <c r="G2" s="31" t="s">
        <v>94</v>
      </c>
      <c r="H2" s="31">
        <v>0.0</v>
      </c>
      <c r="I2" s="31">
        <v>0.0</v>
      </c>
      <c r="J2" s="31">
        <v>0.0</v>
      </c>
      <c r="K2" s="31">
        <v>0.0</v>
      </c>
      <c r="L2" s="31">
        <v>0.0</v>
      </c>
      <c r="M2" s="31">
        <v>0.0</v>
      </c>
    </row>
    <row r="3">
      <c r="A3" s="30" t="s">
        <v>74</v>
      </c>
      <c r="B3" s="31" t="s">
        <v>162</v>
      </c>
      <c r="C3" s="31">
        <v>27.0</v>
      </c>
      <c r="D3" s="31">
        <v>-1.6666666666666667</v>
      </c>
      <c r="E3" s="31"/>
      <c r="F3" s="31"/>
      <c r="G3" s="31" t="s">
        <v>97</v>
      </c>
      <c r="H3" s="31">
        <v>0.0</v>
      </c>
      <c r="I3" s="31">
        <v>0.0</v>
      </c>
      <c r="J3" s="31">
        <v>0.0</v>
      </c>
      <c r="K3" s="31">
        <v>0.0</v>
      </c>
      <c r="L3" s="31">
        <v>0.0</v>
      </c>
      <c r="M3" s="31">
        <v>0.0</v>
      </c>
    </row>
    <row r="4">
      <c r="A4" s="30" t="s">
        <v>72</v>
      </c>
      <c r="B4" s="31" t="s">
        <v>163</v>
      </c>
      <c r="C4" s="31">
        <v>27.0</v>
      </c>
      <c r="D4" s="31">
        <v>5.0</v>
      </c>
      <c r="E4" s="31"/>
      <c r="F4" s="31"/>
      <c r="G4" s="31" t="s">
        <v>100</v>
      </c>
      <c r="H4" s="31">
        <v>0.0</v>
      </c>
      <c r="I4" s="31">
        <v>0.0</v>
      </c>
      <c r="J4" s="31">
        <v>0.0</v>
      </c>
      <c r="K4" s="31">
        <v>0.0</v>
      </c>
      <c r="L4" s="31">
        <v>0.0</v>
      </c>
      <c r="M4" s="31">
        <v>0.0</v>
      </c>
    </row>
    <row r="5">
      <c r="A5" s="30" t="s">
        <v>73</v>
      </c>
      <c r="B5" s="31" t="s">
        <v>164</v>
      </c>
      <c r="C5" s="31">
        <v>27.0</v>
      </c>
      <c r="D5" s="31">
        <v>-5.0</v>
      </c>
      <c r="E5" s="31"/>
      <c r="F5" s="31"/>
      <c r="G5" s="31" t="s">
        <v>103</v>
      </c>
      <c r="H5" s="31">
        <v>0.0</v>
      </c>
      <c r="I5" s="31">
        <v>0.0</v>
      </c>
      <c r="J5" s="31">
        <v>0.0</v>
      </c>
      <c r="K5" s="31">
        <v>0.0</v>
      </c>
      <c r="L5" s="31">
        <v>0.0</v>
      </c>
      <c r="M5" s="31">
        <v>0.0</v>
      </c>
    </row>
    <row r="6">
      <c r="A6" s="30" t="s">
        <v>71</v>
      </c>
      <c r="B6" s="31" t="s">
        <v>165</v>
      </c>
      <c r="C6" s="31">
        <v>27.0</v>
      </c>
      <c r="D6" s="31">
        <v>-1.0</v>
      </c>
      <c r="E6" s="31"/>
      <c r="F6" s="31"/>
      <c r="G6" s="31" t="s">
        <v>106</v>
      </c>
      <c r="H6" s="31">
        <v>0.0</v>
      </c>
      <c r="I6" s="31">
        <v>0.0</v>
      </c>
      <c r="J6" s="31">
        <v>0.0</v>
      </c>
      <c r="K6" s="31">
        <v>0.0</v>
      </c>
      <c r="L6" s="31">
        <v>0.0</v>
      </c>
      <c r="M6" s="31">
        <v>0.0</v>
      </c>
    </row>
    <row r="7">
      <c r="A7" s="30" t="s">
        <v>70</v>
      </c>
      <c r="B7" s="31" t="s">
        <v>166</v>
      </c>
      <c r="C7" s="31">
        <v>27.0</v>
      </c>
      <c r="D7" s="31">
        <v>3.0</v>
      </c>
      <c r="E7" s="31"/>
      <c r="F7" s="31"/>
      <c r="G7" s="31" t="s">
        <v>109</v>
      </c>
      <c r="H7" s="31">
        <v>0.0</v>
      </c>
      <c r="I7" s="31">
        <v>0.0</v>
      </c>
      <c r="J7" s="31">
        <v>0.0</v>
      </c>
      <c r="K7" s="31">
        <v>0.0</v>
      </c>
      <c r="L7" s="31">
        <v>0.0</v>
      </c>
      <c r="M7" s="31">
        <v>0.0</v>
      </c>
    </row>
    <row r="8">
      <c r="A8" s="30"/>
      <c r="B8" s="31" t="s">
        <v>167</v>
      </c>
      <c r="C8" s="31" t="s">
        <v>167</v>
      </c>
      <c r="D8" s="31"/>
      <c r="E8" s="31"/>
      <c r="F8" s="31"/>
      <c r="G8" s="31"/>
      <c r="H8" s="31" t="s">
        <v>167</v>
      </c>
      <c r="I8" s="31" t="s">
        <v>167</v>
      </c>
      <c r="J8" s="31" t="s">
        <v>167</v>
      </c>
      <c r="K8" s="31" t="s">
        <v>167</v>
      </c>
      <c r="L8" s="31" t="s">
        <v>167</v>
      </c>
      <c r="M8" s="31" t="s">
        <v>167</v>
      </c>
    </row>
    <row r="9">
      <c r="A9" s="30"/>
      <c r="B9" s="31" t="s">
        <v>167</v>
      </c>
      <c r="C9" s="31" t="s">
        <v>167</v>
      </c>
      <c r="D9" s="31"/>
      <c r="E9" s="31"/>
      <c r="F9" s="31"/>
      <c r="G9" s="31"/>
      <c r="H9" s="31" t="s">
        <v>167</v>
      </c>
      <c r="I9" s="31" t="s">
        <v>167</v>
      </c>
      <c r="J9" s="31" t="s">
        <v>167</v>
      </c>
      <c r="K9" s="31" t="s">
        <v>167</v>
      </c>
      <c r="L9" s="31" t="s">
        <v>167</v>
      </c>
      <c r="M9" s="31" t="s">
        <v>167</v>
      </c>
    </row>
    <row r="10">
      <c r="A10" s="30"/>
      <c r="B10" s="31" t="s">
        <v>167</v>
      </c>
      <c r="C10" s="31" t="s">
        <v>167</v>
      </c>
      <c r="D10" s="31"/>
      <c r="E10" s="31"/>
      <c r="F10" s="31"/>
      <c r="G10" s="31"/>
      <c r="H10" s="31" t="s">
        <v>167</v>
      </c>
      <c r="I10" s="31" t="s">
        <v>167</v>
      </c>
      <c r="J10" s="31" t="s">
        <v>167</v>
      </c>
      <c r="K10" s="31" t="s">
        <v>167</v>
      </c>
      <c r="L10" s="31" t="s">
        <v>167</v>
      </c>
      <c r="M10" s="31" t="s">
        <v>167</v>
      </c>
    </row>
    <row r="11">
      <c r="A11" s="30"/>
      <c r="B11" s="31" t="s">
        <v>167</v>
      </c>
      <c r="C11" s="31" t="s">
        <v>167</v>
      </c>
      <c r="D11" s="31"/>
      <c r="E11" s="31"/>
      <c r="F11" s="31"/>
      <c r="G11" s="31"/>
      <c r="H11" s="31" t="s">
        <v>167</v>
      </c>
      <c r="I11" s="31" t="s">
        <v>167</v>
      </c>
      <c r="J11" s="31" t="s">
        <v>167</v>
      </c>
      <c r="K11" s="31" t="s">
        <v>167</v>
      </c>
      <c r="L11" s="31" t="s">
        <v>167</v>
      </c>
      <c r="M11" s="31" t="s">
        <v>167</v>
      </c>
    </row>
    <row r="12">
      <c r="A12" s="30"/>
      <c r="B12" s="31" t="s">
        <v>167</v>
      </c>
      <c r="C12" s="31" t="s">
        <v>167</v>
      </c>
      <c r="D12" s="31"/>
      <c r="E12" s="31"/>
      <c r="F12" s="31"/>
      <c r="G12" s="31"/>
      <c r="H12" s="31" t="s">
        <v>167</v>
      </c>
      <c r="I12" s="31" t="s">
        <v>167</v>
      </c>
      <c r="J12" s="31" t="s">
        <v>167</v>
      </c>
      <c r="K12" s="31" t="s">
        <v>167</v>
      </c>
      <c r="L12" s="31" t="s">
        <v>167</v>
      </c>
      <c r="M12" s="31" t="s">
        <v>167</v>
      </c>
    </row>
    <row r="13">
      <c r="A13" s="30"/>
      <c r="B13" s="31" t="s">
        <v>167</v>
      </c>
      <c r="C13" s="31" t="s">
        <v>167</v>
      </c>
      <c r="D13" s="31"/>
      <c r="E13" s="31"/>
      <c r="F13" s="31"/>
      <c r="G13" s="31"/>
      <c r="H13" s="31" t="s">
        <v>167</v>
      </c>
      <c r="I13" s="31" t="s">
        <v>167</v>
      </c>
      <c r="J13" s="31" t="s">
        <v>167</v>
      </c>
      <c r="K13" s="31" t="s">
        <v>167</v>
      </c>
      <c r="L13" s="31" t="s">
        <v>167</v>
      </c>
      <c r="M13" s="31" t="s">
        <v>167</v>
      </c>
    </row>
    <row r="14">
      <c r="A14" s="30"/>
      <c r="B14" s="31" t="s">
        <v>167</v>
      </c>
      <c r="C14" s="31" t="s">
        <v>167</v>
      </c>
      <c r="D14" s="31"/>
      <c r="E14" s="31"/>
      <c r="F14" s="31"/>
      <c r="G14" s="31"/>
      <c r="H14" s="31" t="s">
        <v>167</v>
      </c>
      <c r="I14" s="31" t="s">
        <v>167</v>
      </c>
      <c r="J14" s="31" t="s">
        <v>167</v>
      </c>
      <c r="K14" s="31" t="s">
        <v>167</v>
      </c>
      <c r="L14" s="31" t="s">
        <v>167</v>
      </c>
      <c r="M14" s="31" t="s">
        <v>167</v>
      </c>
    </row>
    <row r="15">
      <c r="A15" s="30"/>
      <c r="B15" s="31" t="s">
        <v>167</v>
      </c>
      <c r="C15" s="31" t="s">
        <v>167</v>
      </c>
      <c r="D15" s="31"/>
      <c r="E15" s="31"/>
      <c r="F15" s="31"/>
      <c r="G15" s="31"/>
      <c r="H15" s="31" t="s">
        <v>167</v>
      </c>
      <c r="I15" s="31" t="s">
        <v>167</v>
      </c>
      <c r="J15" s="31" t="s">
        <v>167</v>
      </c>
      <c r="K15" s="31" t="s">
        <v>167</v>
      </c>
      <c r="L15" s="31" t="s">
        <v>167</v>
      </c>
      <c r="M15" s="31" t="s">
        <v>167</v>
      </c>
    </row>
    <row r="16">
      <c r="A16" s="30"/>
      <c r="B16" s="31" t="s">
        <v>167</v>
      </c>
      <c r="C16" s="31" t="s">
        <v>167</v>
      </c>
      <c r="D16" s="31"/>
      <c r="E16" s="31"/>
      <c r="F16" s="31"/>
      <c r="G16" s="31"/>
      <c r="H16" s="31" t="s">
        <v>167</v>
      </c>
      <c r="I16" s="31" t="s">
        <v>167</v>
      </c>
      <c r="J16" s="31" t="s">
        <v>167</v>
      </c>
      <c r="K16" s="31" t="s">
        <v>167</v>
      </c>
      <c r="L16" s="31" t="s">
        <v>167</v>
      </c>
      <c r="M16" s="31" t="s">
        <v>167</v>
      </c>
    </row>
    <row r="17">
      <c r="A17" s="30"/>
      <c r="B17" s="31" t="s">
        <v>167</v>
      </c>
      <c r="C17" s="31" t="s">
        <v>167</v>
      </c>
      <c r="D17" s="31"/>
      <c r="E17" s="31"/>
      <c r="F17" s="31"/>
      <c r="G17" s="31"/>
      <c r="H17" s="31" t="s">
        <v>167</v>
      </c>
      <c r="I17" s="31" t="s">
        <v>167</v>
      </c>
      <c r="J17" s="31" t="s">
        <v>167</v>
      </c>
      <c r="K17" s="31" t="s">
        <v>167</v>
      </c>
      <c r="L17" s="31" t="s">
        <v>167</v>
      </c>
      <c r="M17" s="31" t="s">
        <v>167</v>
      </c>
    </row>
    <row r="18">
      <c r="A18" s="30"/>
      <c r="B18" s="31" t="s">
        <v>167</v>
      </c>
      <c r="C18" s="31" t="s">
        <v>167</v>
      </c>
      <c r="D18" s="31"/>
      <c r="E18" s="31"/>
      <c r="F18" s="31"/>
      <c r="G18" s="31"/>
      <c r="H18" s="31" t="s">
        <v>167</v>
      </c>
      <c r="I18" s="31" t="s">
        <v>167</v>
      </c>
      <c r="J18" s="31" t="s">
        <v>167</v>
      </c>
      <c r="K18" s="31" t="s">
        <v>167</v>
      </c>
      <c r="L18" s="31" t="s">
        <v>167</v>
      </c>
      <c r="M18" s="31" t="s">
        <v>167</v>
      </c>
    </row>
    <row r="19">
      <c r="A19" s="30"/>
      <c r="B19" s="31" t="s">
        <v>167</v>
      </c>
      <c r="C19" s="31" t="s">
        <v>167</v>
      </c>
      <c r="D19" s="31"/>
      <c r="E19" s="31"/>
      <c r="F19" s="31"/>
      <c r="G19" s="31"/>
      <c r="H19" s="31" t="s">
        <v>167</v>
      </c>
      <c r="I19" s="31" t="s">
        <v>167</v>
      </c>
      <c r="J19" s="31" t="s">
        <v>167</v>
      </c>
      <c r="K19" s="31" t="s">
        <v>167</v>
      </c>
      <c r="L19" s="31" t="s">
        <v>167</v>
      </c>
      <c r="M19" s="31" t="s">
        <v>167</v>
      </c>
    </row>
    <row r="20">
      <c r="A20" s="30"/>
      <c r="B20" s="31" t="s">
        <v>167</v>
      </c>
      <c r="C20" s="31" t="s">
        <v>167</v>
      </c>
      <c r="D20" s="31"/>
      <c r="E20" s="31"/>
      <c r="F20" s="31"/>
      <c r="G20" s="31"/>
      <c r="H20" s="31" t="s">
        <v>167</v>
      </c>
      <c r="I20" s="31" t="s">
        <v>167</v>
      </c>
      <c r="J20" s="31" t="s">
        <v>167</v>
      </c>
      <c r="K20" s="31" t="s">
        <v>167</v>
      </c>
      <c r="L20" s="31" t="s">
        <v>167</v>
      </c>
      <c r="M20" s="31" t="s">
        <v>167</v>
      </c>
    </row>
    <row r="21">
      <c r="A21" s="30"/>
      <c r="B21" s="31" t="s">
        <v>167</v>
      </c>
      <c r="C21" s="31" t="s">
        <v>167</v>
      </c>
      <c r="D21" s="31"/>
      <c r="E21" s="31"/>
      <c r="F21" s="31"/>
      <c r="G21" s="31"/>
      <c r="H21" s="31" t="s">
        <v>167</v>
      </c>
      <c r="I21" s="31" t="s">
        <v>167</v>
      </c>
      <c r="J21" s="31" t="s">
        <v>167</v>
      </c>
      <c r="K21" s="31" t="s">
        <v>167</v>
      </c>
      <c r="L21" s="31" t="s">
        <v>167</v>
      </c>
      <c r="M21" s="31" t="s">
        <v>167</v>
      </c>
    </row>
    <row r="22">
      <c r="A22" s="30"/>
      <c r="B22" s="31" t="s">
        <v>167</v>
      </c>
      <c r="C22" s="31" t="s">
        <v>167</v>
      </c>
      <c r="D22" s="31"/>
      <c r="E22" s="31"/>
      <c r="F22" s="31"/>
      <c r="G22" s="31"/>
      <c r="H22" s="31" t="s">
        <v>167</v>
      </c>
      <c r="I22" s="31" t="s">
        <v>167</v>
      </c>
      <c r="J22" s="31" t="s">
        <v>167</v>
      </c>
      <c r="K22" s="31" t="s">
        <v>167</v>
      </c>
      <c r="L22" s="31" t="s">
        <v>167</v>
      </c>
      <c r="M22" s="31" t="s">
        <v>167</v>
      </c>
    </row>
    <row r="23">
      <c r="A23" s="30"/>
      <c r="B23" s="31" t="s">
        <v>167</v>
      </c>
      <c r="C23" s="31" t="s">
        <v>167</v>
      </c>
      <c r="D23" s="31"/>
      <c r="E23" s="31"/>
      <c r="F23" s="31"/>
      <c r="G23" s="31"/>
      <c r="H23" s="31" t="s">
        <v>167</v>
      </c>
      <c r="I23" s="31" t="s">
        <v>167</v>
      </c>
      <c r="J23" s="31" t="s">
        <v>167</v>
      </c>
      <c r="K23" s="31" t="s">
        <v>167</v>
      </c>
      <c r="L23" s="31" t="s">
        <v>167</v>
      </c>
      <c r="M23" s="31" t="s">
        <v>167</v>
      </c>
    </row>
    <row r="24">
      <c r="A24" s="30"/>
      <c r="B24" s="31" t="s">
        <v>167</v>
      </c>
      <c r="C24" s="31" t="s">
        <v>167</v>
      </c>
      <c r="D24" s="31"/>
      <c r="E24" s="31"/>
      <c r="F24" s="31"/>
      <c r="G24" s="31"/>
      <c r="H24" s="31" t="s">
        <v>167</v>
      </c>
      <c r="I24" s="31" t="s">
        <v>167</v>
      </c>
      <c r="J24" s="31" t="s">
        <v>167</v>
      </c>
      <c r="K24" s="31" t="s">
        <v>167</v>
      </c>
      <c r="L24" s="31" t="s">
        <v>167</v>
      </c>
      <c r="M24" s="31" t="s">
        <v>167</v>
      </c>
    </row>
    <row r="25">
      <c r="A25" s="30"/>
      <c r="B25" s="31" t="s">
        <v>167</v>
      </c>
      <c r="C25" s="31" t="s">
        <v>167</v>
      </c>
      <c r="D25" s="31"/>
      <c r="E25" s="31"/>
      <c r="F25" s="31"/>
      <c r="G25" s="31"/>
      <c r="H25" s="31" t="s">
        <v>167</v>
      </c>
      <c r="I25" s="31" t="s">
        <v>167</v>
      </c>
      <c r="J25" s="31" t="s">
        <v>167</v>
      </c>
      <c r="K25" s="31" t="s">
        <v>167</v>
      </c>
      <c r="L25" s="31" t="s">
        <v>167</v>
      </c>
      <c r="M25" s="31" t="s">
        <v>167</v>
      </c>
    </row>
    <row r="26">
      <c r="A26" s="30"/>
      <c r="B26" s="31" t="s">
        <v>167</v>
      </c>
      <c r="C26" s="31" t="s">
        <v>167</v>
      </c>
      <c r="D26" s="31"/>
      <c r="E26" s="31"/>
      <c r="F26" s="31"/>
      <c r="G26" s="31"/>
      <c r="H26" s="31" t="s">
        <v>167</v>
      </c>
      <c r="I26" s="31" t="s">
        <v>167</v>
      </c>
      <c r="J26" s="31" t="s">
        <v>167</v>
      </c>
      <c r="K26" s="31" t="s">
        <v>167</v>
      </c>
      <c r="L26" s="31" t="s">
        <v>167</v>
      </c>
      <c r="M26" s="31" t="s">
        <v>167</v>
      </c>
    </row>
    <row r="27">
      <c r="A27" s="30"/>
      <c r="B27" s="31" t="s">
        <v>167</v>
      </c>
      <c r="C27" s="31" t="s">
        <v>167</v>
      </c>
      <c r="D27" s="31"/>
      <c r="E27" s="31"/>
      <c r="F27" s="31"/>
      <c r="G27" s="31"/>
      <c r="H27" s="31" t="s">
        <v>167</v>
      </c>
      <c r="I27" s="31" t="s">
        <v>167</v>
      </c>
      <c r="J27" s="31" t="s">
        <v>167</v>
      </c>
      <c r="K27" s="31" t="s">
        <v>167</v>
      </c>
      <c r="L27" s="31" t="s">
        <v>167</v>
      </c>
      <c r="M27" s="31" t="s">
        <v>167</v>
      </c>
    </row>
    <row r="28">
      <c r="A28" s="30"/>
      <c r="B28" s="31" t="s">
        <v>167</v>
      </c>
      <c r="C28" s="31" t="s">
        <v>167</v>
      </c>
      <c r="D28" s="31"/>
      <c r="E28" s="31"/>
      <c r="F28" s="31"/>
      <c r="G28" s="31"/>
      <c r="H28" s="31" t="s">
        <v>167</v>
      </c>
      <c r="I28" s="31" t="s">
        <v>167</v>
      </c>
      <c r="J28" s="31" t="s">
        <v>167</v>
      </c>
      <c r="K28" s="31" t="s">
        <v>167</v>
      </c>
      <c r="L28" s="31" t="s">
        <v>167</v>
      </c>
      <c r="M28" s="31" t="s">
        <v>167</v>
      </c>
    </row>
    <row r="29">
      <c r="A29" s="30"/>
      <c r="B29" s="31" t="s">
        <v>167</v>
      </c>
      <c r="C29" s="31" t="s">
        <v>167</v>
      </c>
      <c r="D29" s="31"/>
      <c r="E29" s="31"/>
      <c r="F29" s="31"/>
      <c r="G29" s="31"/>
      <c r="H29" s="31" t="s">
        <v>167</v>
      </c>
      <c r="I29" s="31" t="s">
        <v>167</v>
      </c>
      <c r="J29" s="31" t="s">
        <v>167</v>
      </c>
      <c r="K29" s="31" t="s">
        <v>167</v>
      </c>
      <c r="L29" s="31" t="s">
        <v>167</v>
      </c>
      <c r="M29" s="31" t="s">
        <v>167</v>
      </c>
    </row>
    <row r="30">
      <c r="A30" s="30"/>
      <c r="B30" s="31" t="s">
        <v>167</v>
      </c>
      <c r="C30" s="31" t="s">
        <v>167</v>
      </c>
      <c r="D30" s="31"/>
      <c r="E30" s="31"/>
      <c r="F30" s="31"/>
      <c r="G30" s="31"/>
      <c r="H30" s="31" t="s">
        <v>167</v>
      </c>
      <c r="I30" s="31" t="s">
        <v>167</v>
      </c>
      <c r="J30" s="31" t="s">
        <v>167</v>
      </c>
      <c r="K30" s="31" t="s">
        <v>167</v>
      </c>
      <c r="L30" s="31" t="s">
        <v>167</v>
      </c>
      <c r="M30" s="31" t="s">
        <v>167</v>
      </c>
    </row>
    <row r="31">
      <c r="A31" s="30"/>
      <c r="B31" s="31" t="s">
        <v>167</v>
      </c>
      <c r="C31" s="31" t="s">
        <v>167</v>
      </c>
      <c r="D31" s="31"/>
      <c r="E31" s="31"/>
      <c r="F31" s="31"/>
      <c r="G31" s="31"/>
      <c r="H31" s="31" t="s">
        <v>167</v>
      </c>
      <c r="I31" s="31" t="s">
        <v>167</v>
      </c>
      <c r="J31" s="31" t="s">
        <v>167</v>
      </c>
      <c r="K31" s="31" t="s">
        <v>167</v>
      </c>
      <c r="L31" s="31" t="s">
        <v>167</v>
      </c>
      <c r="M31" s="31" t="s">
        <v>167</v>
      </c>
    </row>
    <row r="32">
      <c r="A32" s="30"/>
      <c r="B32" s="31" t="s">
        <v>167</v>
      </c>
      <c r="C32" s="31" t="s">
        <v>167</v>
      </c>
      <c r="D32" s="31"/>
      <c r="E32" s="31"/>
      <c r="F32" s="31"/>
      <c r="G32" s="31"/>
      <c r="H32" s="31" t="s">
        <v>167</v>
      </c>
      <c r="I32" s="31" t="s">
        <v>167</v>
      </c>
      <c r="J32" s="31" t="s">
        <v>167</v>
      </c>
      <c r="K32" s="31" t="s">
        <v>167</v>
      </c>
      <c r="L32" s="31" t="s">
        <v>167</v>
      </c>
      <c r="M32" s="31" t="s">
        <v>167</v>
      </c>
    </row>
    <row r="33">
      <c r="A33" s="30"/>
      <c r="B33" s="31" t="s">
        <v>167</v>
      </c>
      <c r="C33" s="31" t="s">
        <v>167</v>
      </c>
      <c r="D33" s="31"/>
      <c r="E33" s="31"/>
      <c r="F33" s="31"/>
      <c r="G33" s="31"/>
      <c r="H33" s="31" t="s">
        <v>167</v>
      </c>
      <c r="I33" s="31" t="s">
        <v>167</v>
      </c>
      <c r="J33" s="31" t="s">
        <v>167</v>
      </c>
      <c r="K33" s="31" t="s">
        <v>167</v>
      </c>
      <c r="L33" s="31" t="s">
        <v>167</v>
      </c>
      <c r="M33" s="31" t="s">
        <v>167</v>
      </c>
    </row>
  </sheetData>
  <conditionalFormatting sqref="A2:M33">
    <cfRule type="expression" dxfId="0" priority="1">
      <formula>MOD(#REF!,2)=1</formula>
    </cfRule>
  </conditionalFormatting>
  <conditionalFormatting sqref="A2:M33">
    <cfRule type="expression" dxfId="1" priority="2">
      <formula>MOD(#REF!,2)=0</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4" max="7" width="6.38"/>
    <col customWidth="1" min="9" max="25" width="6.38"/>
  </cols>
  <sheetData>
    <row r="1">
      <c r="A1" s="15" t="s">
        <v>111</v>
      </c>
      <c r="B1" s="47" t="s">
        <v>87</v>
      </c>
      <c r="C1" s="47" t="s">
        <v>88</v>
      </c>
      <c r="D1" s="47" t="s">
        <v>115</v>
      </c>
      <c r="E1" s="47" t="s">
        <v>117</v>
      </c>
      <c r="F1" s="47" t="s">
        <v>118</v>
      </c>
      <c r="G1" s="47" t="s">
        <v>120</v>
      </c>
      <c r="H1" s="47" t="s">
        <v>121</v>
      </c>
      <c r="I1" s="44" t="s">
        <v>122</v>
      </c>
      <c r="J1" s="44" t="s">
        <v>123</v>
      </c>
      <c r="K1" s="47" t="s">
        <v>124</v>
      </c>
      <c r="L1" s="47" t="s">
        <v>125</v>
      </c>
      <c r="M1" s="47" t="s">
        <v>126</v>
      </c>
      <c r="N1" s="47" t="s">
        <v>127</v>
      </c>
      <c r="O1" s="44" t="s">
        <v>128</v>
      </c>
      <c r="P1" s="44" t="s">
        <v>129</v>
      </c>
      <c r="Q1" s="44" t="s">
        <v>130</v>
      </c>
      <c r="R1" s="47"/>
      <c r="S1" s="47"/>
      <c r="T1" s="47"/>
      <c r="U1" s="47"/>
      <c r="V1" s="47"/>
      <c r="W1" s="47"/>
      <c r="X1" s="47"/>
      <c r="Y1" s="47"/>
    </row>
    <row r="2">
      <c r="A2" s="30" t="str">
        <f t="array" ref="A2:Q888">{Intermediate_Segments!F2:F1387,Intermediate_Segments!Q2:R1387,Intermediate_Segments!S2:S1387,Intermediate_Segments!U2:U1387,Intermediate_Segments!V2:V1387,Intermediate_Segments!X2:AH1387}</f>
        <v>Boston Fleet</v>
      </c>
      <c r="B2" s="31"/>
      <c r="C2" s="31"/>
      <c r="D2" s="31">
        <v>0.0</v>
      </c>
      <c r="E2" s="31">
        <v>0.0</v>
      </c>
      <c r="F2" s="31">
        <v>1.0</v>
      </c>
      <c r="G2" s="31">
        <v>-1.0</v>
      </c>
      <c r="H2" s="31" t="s">
        <v>141</v>
      </c>
      <c r="I2" s="31">
        <v>1.0</v>
      </c>
      <c r="J2" s="31">
        <v>1.0</v>
      </c>
      <c r="K2" s="31">
        <v>1.0</v>
      </c>
      <c r="L2" s="31">
        <v>1.0</v>
      </c>
      <c r="M2" s="31">
        <v>1.0</v>
      </c>
      <c r="N2" s="31">
        <v>1.0</v>
      </c>
      <c r="O2" s="31">
        <v>1.0</v>
      </c>
      <c r="P2" s="31">
        <v>-1.0</v>
      </c>
      <c r="Q2" s="31">
        <v>0.7853981633974483</v>
      </c>
      <c r="R2" s="53">
        <f t="shared" ref="R2:R159" si="1">cos(Q2)</f>
        <v>0.7071067812</v>
      </c>
      <c r="S2" s="31"/>
      <c r="T2" s="31"/>
      <c r="U2" s="31"/>
      <c r="V2" s="31"/>
      <c r="W2" s="31"/>
      <c r="X2" s="31"/>
      <c r="Y2" s="31"/>
    </row>
    <row r="3">
      <c r="A3" s="30" t="s">
        <v>69</v>
      </c>
      <c r="B3" s="31"/>
      <c r="C3" s="31"/>
      <c r="D3" s="31">
        <v>1.0</v>
      </c>
      <c r="E3" s="31">
        <v>-1.0</v>
      </c>
      <c r="F3" s="31">
        <v>2.0</v>
      </c>
      <c r="G3" s="31">
        <v>-2.0</v>
      </c>
      <c r="H3" s="31" t="s">
        <v>141</v>
      </c>
      <c r="I3" s="31">
        <v>1.0</v>
      </c>
      <c r="J3" s="31">
        <v>1.0</v>
      </c>
      <c r="K3" s="31">
        <v>1.0</v>
      </c>
      <c r="L3" s="31">
        <v>1.0</v>
      </c>
      <c r="M3" s="31">
        <v>1.0</v>
      </c>
      <c r="N3" s="31">
        <v>1.0</v>
      </c>
      <c r="O3" s="31">
        <v>1.0</v>
      </c>
      <c r="P3" s="31">
        <v>-1.0</v>
      </c>
      <c r="Q3" s="31">
        <v>0.7853981633974483</v>
      </c>
      <c r="R3" s="53">
        <f t="shared" si="1"/>
        <v>0.7071067812</v>
      </c>
      <c r="S3" s="31"/>
      <c r="T3" s="31"/>
      <c r="U3" s="31"/>
      <c r="V3" s="31"/>
      <c r="W3" s="31"/>
      <c r="X3" s="31"/>
      <c r="Y3" s="31"/>
    </row>
    <row r="4">
      <c r="A4" s="30" t="s">
        <v>69</v>
      </c>
      <c r="B4" s="31"/>
      <c r="C4" s="31"/>
      <c r="D4" s="31">
        <v>2.0</v>
      </c>
      <c r="E4" s="31">
        <v>-2.0</v>
      </c>
      <c r="F4" s="31">
        <v>3.0</v>
      </c>
      <c r="G4" s="31">
        <v>-1.0</v>
      </c>
      <c r="H4" s="31" t="s">
        <v>141</v>
      </c>
      <c r="I4" s="31">
        <v>1.0</v>
      </c>
      <c r="J4" s="31">
        <v>1.0</v>
      </c>
      <c r="K4" s="31">
        <v>1.0</v>
      </c>
      <c r="L4" s="31">
        <v>1.0</v>
      </c>
      <c r="M4" s="31">
        <v>1.0</v>
      </c>
      <c r="N4" s="31">
        <v>1.0</v>
      </c>
      <c r="O4" s="31">
        <v>1.0</v>
      </c>
      <c r="P4" s="31">
        <v>1.0</v>
      </c>
      <c r="Q4" s="31">
        <v>0.7853981633974483</v>
      </c>
      <c r="R4" s="53">
        <f t="shared" si="1"/>
        <v>0.7071067812</v>
      </c>
      <c r="S4" s="31"/>
      <c r="T4" s="31"/>
      <c r="U4" s="31"/>
      <c r="V4" s="31"/>
      <c r="W4" s="31"/>
      <c r="X4" s="31"/>
      <c r="Y4" s="31"/>
    </row>
    <row r="5">
      <c r="A5" s="30" t="s">
        <v>69</v>
      </c>
      <c r="B5" s="31"/>
      <c r="C5" s="31"/>
      <c r="D5" s="31">
        <v>3.0</v>
      </c>
      <c r="E5" s="31">
        <v>-1.0</v>
      </c>
      <c r="F5" s="31">
        <v>4.0</v>
      </c>
      <c r="G5" s="31">
        <v>0.0</v>
      </c>
      <c r="H5" s="31" t="s">
        <v>141</v>
      </c>
      <c r="I5" s="31">
        <v>1.0</v>
      </c>
      <c r="J5" s="31">
        <v>1.0</v>
      </c>
      <c r="K5" s="31">
        <v>1.0</v>
      </c>
      <c r="L5" s="31">
        <v>1.0</v>
      </c>
      <c r="M5" s="31">
        <v>1.0</v>
      </c>
      <c r="N5" s="31">
        <v>1.0</v>
      </c>
      <c r="O5" s="31">
        <v>1.0</v>
      </c>
      <c r="P5" s="31">
        <v>1.0</v>
      </c>
      <c r="Q5" s="31">
        <v>0.7853981633974483</v>
      </c>
      <c r="R5" s="53">
        <f t="shared" si="1"/>
        <v>0.7071067812</v>
      </c>
      <c r="S5" s="31"/>
      <c r="T5" s="31"/>
      <c r="U5" s="31"/>
      <c r="V5" s="31"/>
      <c r="W5" s="31"/>
      <c r="X5" s="31"/>
      <c r="Y5" s="31"/>
    </row>
    <row r="6">
      <c r="A6" s="30" t="s">
        <v>69</v>
      </c>
      <c r="B6" s="31"/>
      <c r="C6" s="31"/>
      <c r="D6" s="31">
        <v>4.0</v>
      </c>
      <c r="E6" s="31">
        <v>0.0</v>
      </c>
      <c r="F6" s="31">
        <v>5.0</v>
      </c>
      <c r="G6" s="31">
        <v>-1.0</v>
      </c>
      <c r="H6" s="31" t="s">
        <v>141</v>
      </c>
      <c r="I6" s="31">
        <v>1.0</v>
      </c>
      <c r="J6" s="31">
        <v>1.0</v>
      </c>
      <c r="K6" s="31">
        <v>1.0</v>
      </c>
      <c r="L6" s="31">
        <v>1.0</v>
      </c>
      <c r="M6" s="31">
        <v>1.0</v>
      </c>
      <c r="N6" s="31">
        <v>1.0</v>
      </c>
      <c r="O6" s="31">
        <v>1.0</v>
      </c>
      <c r="P6" s="31">
        <v>-1.0</v>
      </c>
      <c r="Q6" s="31">
        <v>0.7853981633974483</v>
      </c>
      <c r="R6" s="53">
        <f t="shared" si="1"/>
        <v>0.7071067812</v>
      </c>
      <c r="S6" s="31"/>
      <c r="T6" s="31"/>
      <c r="U6" s="31"/>
      <c r="V6" s="31"/>
      <c r="W6" s="31"/>
      <c r="X6" s="31"/>
      <c r="Y6" s="31"/>
    </row>
    <row r="7">
      <c r="A7" s="30" t="s">
        <v>69</v>
      </c>
      <c r="B7" s="31"/>
      <c r="C7" s="31"/>
      <c r="D7" s="31">
        <v>5.0</v>
      </c>
      <c r="E7" s="31">
        <v>-1.0</v>
      </c>
      <c r="F7" s="31">
        <v>6.0</v>
      </c>
      <c r="G7" s="31">
        <v>-2.0</v>
      </c>
      <c r="H7" s="31" t="s">
        <v>141</v>
      </c>
      <c r="I7" s="31">
        <v>1.0</v>
      </c>
      <c r="J7" s="31">
        <v>1.0</v>
      </c>
      <c r="K7" s="31">
        <v>1.0</v>
      </c>
      <c r="L7" s="31">
        <v>1.0</v>
      </c>
      <c r="M7" s="31">
        <v>1.0</v>
      </c>
      <c r="N7" s="31">
        <v>1.0</v>
      </c>
      <c r="O7" s="31">
        <v>1.0</v>
      </c>
      <c r="P7" s="31">
        <v>-1.0</v>
      </c>
      <c r="Q7" s="31">
        <v>0.7853981633974483</v>
      </c>
      <c r="R7" s="53">
        <f t="shared" si="1"/>
        <v>0.7071067812</v>
      </c>
      <c r="S7" s="31"/>
      <c r="T7" s="31"/>
      <c r="U7" s="31"/>
      <c r="V7" s="31"/>
      <c r="W7" s="31"/>
      <c r="X7" s="31"/>
      <c r="Y7" s="31"/>
    </row>
    <row r="8">
      <c r="A8" s="30" t="s">
        <v>69</v>
      </c>
      <c r="B8" s="31"/>
      <c r="C8" s="31"/>
      <c r="D8" s="31">
        <v>6.0</v>
      </c>
      <c r="E8" s="31">
        <v>-2.0</v>
      </c>
      <c r="F8" s="31">
        <v>7.0</v>
      </c>
      <c r="G8" s="31">
        <v>-2.3333333333333335</v>
      </c>
      <c r="H8" s="31" t="s">
        <v>141</v>
      </c>
      <c r="I8" s="31">
        <v>1.0</v>
      </c>
      <c r="J8" s="31">
        <v>1.0</v>
      </c>
      <c r="K8" s="31">
        <v>1.0</v>
      </c>
      <c r="L8" s="31">
        <v>1.0</v>
      </c>
      <c r="M8" s="31">
        <v>1.0</v>
      </c>
      <c r="N8" s="31">
        <v>1.0</v>
      </c>
      <c r="O8" s="31">
        <v>1.0</v>
      </c>
      <c r="P8" s="31">
        <v>-0.3333333333333335</v>
      </c>
      <c r="Q8" s="31">
        <v>0.32175055439664235</v>
      </c>
      <c r="R8" s="53">
        <f t="shared" si="1"/>
        <v>0.9486832981</v>
      </c>
      <c r="S8" s="31"/>
      <c r="T8" s="31"/>
      <c r="U8" s="31"/>
      <c r="V8" s="31"/>
      <c r="W8" s="31"/>
      <c r="X8" s="31"/>
      <c r="Y8" s="31"/>
    </row>
    <row r="9">
      <c r="A9" s="30" t="s">
        <v>69</v>
      </c>
      <c r="B9" s="31"/>
      <c r="C9" s="31"/>
      <c r="D9" s="31">
        <v>7.0</v>
      </c>
      <c r="E9" s="31">
        <v>-2.3333333333333335</v>
      </c>
      <c r="F9" s="31">
        <v>8.0</v>
      </c>
      <c r="G9" s="31">
        <v>-2.0</v>
      </c>
      <c r="H9" s="31" t="s">
        <v>141</v>
      </c>
      <c r="I9" s="31">
        <v>1.0</v>
      </c>
      <c r="J9" s="31">
        <v>1.0</v>
      </c>
      <c r="K9" s="31">
        <v>1.0</v>
      </c>
      <c r="L9" s="31">
        <v>1.0</v>
      </c>
      <c r="M9" s="31">
        <v>1.0</v>
      </c>
      <c r="N9" s="31">
        <v>1.0</v>
      </c>
      <c r="O9" s="31">
        <v>1.0</v>
      </c>
      <c r="P9" s="31">
        <v>0.3333333333333335</v>
      </c>
      <c r="Q9" s="31">
        <v>0.32175055439664235</v>
      </c>
      <c r="R9" s="53">
        <f t="shared" si="1"/>
        <v>0.9486832981</v>
      </c>
      <c r="S9" s="31"/>
      <c r="T9" s="31"/>
      <c r="U9" s="31"/>
      <c r="V9" s="31"/>
      <c r="W9" s="31"/>
      <c r="X9" s="31"/>
      <c r="Y9" s="31"/>
    </row>
    <row r="10">
      <c r="A10" s="30" t="s">
        <v>69</v>
      </c>
      <c r="B10" s="31"/>
      <c r="C10" s="31"/>
      <c r="D10" s="31">
        <v>8.0</v>
      </c>
      <c r="E10" s="31">
        <v>-2.0</v>
      </c>
      <c r="F10" s="31">
        <v>9.0</v>
      </c>
      <c r="G10" s="31">
        <v>-2.3333333333333335</v>
      </c>
      <c r="H10" s="31" t="s">
        <v>141</v>
      </c>
      <c r="I10" s="31">
        <v>1.0</v>
      </c>
      <c r="J10" s="31">
        <v>1.0</v>
      </c>
      <c r="K10" s="31">
        <v>1.0</v>
      </c>
      <c r="L10" s="31">
        <v>1.0</v>
      </c>
      <c r="M10" s="31">
        <v>1.0</v>
      </c>
      <c r="N10" s="31">
        <v>1.0</v>
      </c>
      <c r="O10" s="31">
        <v>1.0</v>
      </c>
      <c r="P10" s="31">
        <v>-0.3333333333333335</v>
      </c>
      <c r="Q10" s="31">
        <v>0.32175055439664235</v>
      </c>
      <c r="R10" s="53">
        <f t="shared" si="1"/>
        <v>0.9486832981</v>
      </c>
      <c r="S10" s="31"/>
      <c r="T10" s="31"/>
      <c r="U10" s="31"/>
      <c r="V10" s="31"/>
      <c r="W10" s="31"/>
      <c r="X10" s="31"/>
      <c r="Y10" s="31"/>
    </row>
    <row r="11">
      <c r="A11" s="30" t="s">
        <v>69</v>
      </c>
      <c r="B11" s="31"/>
      <c r="C11" s="31"/>
      <c r="D11" s="31">
        <v>9.0</v>
      </c>
      <c r="E11" s="31">
        <v>-2.3333333333333335</v>
      </c>
      <c r="F11" s="31">
        <v>10.0</v>
      </c>
      <c r="G11" s="31">
        <v>-2.0</v>
      </c>
      <c r="H11" s="31" t="s">
        <v>141</v>
      </c>
      <c r="I11" s="31">
        <v>1.0</v>
      </c>
      <c r="J11" s="31">
        <v>1.0</v>
      </c>
      <c r="K11" s="31">
        <v>1.0</v>
      </c>
      <c r="L11" s="31">
        <v>1.0</v>
      </c>
      <c r="M11" s="31">
        <v>1.0</v>
      </c>
      <c r="N11" s="31">
        <v>1.0</v>
      </c>
      <c r="O11" s="31">
        <v>1.0</v>
      </c>
      <c r="P11" s="31">
        <v>0.3333333333333335</v>
      </c>
      <c r="Q11" s="31">
        <v>0.32175055439664235</v>
      </c>
      <c r="R11" s="53">
        <f t="shared" si="1"/>
        <v>0.9486832981</v>
      </c>
      <c r="S11" s="31"/>
      <c r="T11" s="31"/>
      <c r="U11" s="31"/>
      <c r="V11" s="31"/>
      <c r="W11" s="31"/>
      <c r="X11" s="31"/>
      <c r="Y11" s="31"/>
    </row>
    <row r="12">
      <c r="A12" s="30" t="s">
        <v>69</v>
      </c>
      <c r="B12" s="31"/>
      <c r="C12" s="31"/>
      <c r="D12" s="31">
        <v>10.0</v>
      </c>
      <c r="E12" s="31">
        <v>-2.0</v>
      </c>
      <c r="F12" s="31">
        <v>11.0</v>
      </c>
      <c r="G12" s="31">
        <v>-1.0</v>
      </c>
      <c r="H12" s="31" t="s">
        <v>141</v>
      </c>
      <c r="I12" s="31">
        <v>1.0</v>
      </c>
      <c r="J12" s="31">
        <v>1.0</v>
      </c>
      <c r="K12" s="31">
        <v>1.0</v>
      </c>
      <c r="L12" s="31">
        <v>1.0</v>
      </c>
      <c r="M12" s="31">
        <v>1.0</v>
      </c>
      <c r="N12" s="31">
        <v>1.0</v>
      </c>
      <c r="O12" s="31">
        <v>1.0</v>
      </c>
      <c r="P12" s="31">
        <v>1.0</v>
      </c>
      <c r="Q12" s="31">
        <v>0.7853981633974483</v>
      </c>
      <c r="R12" s="53">
        <f t="shared" si="1"/>
        <v>0.7071067812</v>
      </c>
      <c r="S12" s="31"/>
      <c r="T12" s="31"/>
      <c r="U12" s="31"/>
      <c r="V12" s="31"/>
      <c r="W12" s="31"/>
      <c r="X12" s="31"/>
      <c r="Y12" s="31"/>
    </row>
    <row r="13">
      <c r="A13" s="30" t="s">
        <v>69</v>
      </c>
      <c r="B13" s="31"/>
      <c r="C13" s="31"/>
      <c r="D13" s="31">
        <v>11.0</v>
      </c>
      <c r="E13" s="31">
        <v>-1.0</v>
      </c>
      <c r="F13" s="31">
        <v>12.0</v>
      </c>
      <c r="G13" s="31">
        <v>-2.0</v>
      </c>
      <c r="H13" s="31" t="s">
        <v>141</v>
      </c>
      <c r="I13" s="31">
        <v>1.0</v>
      </c>
      <c r="J13" s="31">
        <v>1.0</v>
      </c>
      <c r="K13" s="31">
        <v>1.0</v>
      </c>
      <c r="L13" s="31">
        <v>1.0</v>
      </c>
      <c r="M13" s="31">
        <v>1.0</v>
      </c>
      <c r="N13" s="31">
        <v>1.0</v>
      </c>
      <c r="O13" s="31">
        <v>1.0</v>
      </c>
      <c r="P13" s="31">
        <v>-1.0</v>
      </c>
      <c r="Q13" s="31">
        <v>0.7853981633974483</v>
      </c>
      <c r="R13" s="53">
        <f t="shared" si="1"/>
        <v>0.7071067812</v>
      </c>
      <c r="S13" s="31"/>
      <c r="T13" s="31"/>
      <c r="U13" s="31"/>
      <c r="V13" s="31"/>
      <c r="W13" s="31"/>
      <c r="X13" s="31"/>
      <c r="Y13" s="31"/>
    </row>
    <row r="14">
      <c r="A14" s="30" t="s">
        <v>69</v>
      </c>
      <c r="B14" s="31"/>
      <c r="C14" s="31"/>
      <c r="D14" s="31">
        <v>12.0</v>
      </c>
      <c r="E14" s="31">
        <v>-2.0</v>
      </c>
      <c r="F14" s="31">
        <v>13.0</v>
      </c>
      <c r="G14" s="31">
        <v>-1.6666666666666667</v>
      </c>
      <c r="H14" s="31" t="s">
        <v>141</v>
      </c>
      <c r="I14" s="31">
        <v>1.0</v>
      </c>
      <c r="J14" s="31">
        <v>1.0</v>
      </c>
      <c r="K14" s="31">
        <v>1.0</v>
      </c>
      <c r="L14" s="31">
        <v>1.0</v>
      </c>
      <c r="M14" s="31">
        <v>1.0</v>
      </c>
      <c r="N14" s="31">
        <v>1.0</v>
      </c>
      <c r="O14" s="31">
        <v>1.0</v>
      </c>
      <c r="P14" s="31">
        <v>0.33333333333333326</v>
      </c>
      <c r="Q14" s="31">
        <v>0.32175055439664213</v>
      </c>
      <c r="R14" s="53">
        <f t="shared" si="1"/>
        <v>0.9486832981</v>
      </c>
      <c r="S14" s="31"/>
      <c r="T14" s="31"/>
      <c r="U14" s="31"/>
      <c r="V14" s="31"/>
      <c r="W14" s="31"/>
      <c r="X14" s="31"/>
      <c r="Y14" s="31"/>
    </row>
    <row r="15">
      <c r="A15" s="30" t="s">
        <v>69</v>
      </c>
      <c r="B15" s="31"/>
      <c r="C15" s="31"/>
      <c r="D15" s="31">
        <v>13.0</v>
      </c>
      <c r="E15" s="31">
        <v>-1.6666666666666667</v>
      </c>
      <c r="F15" s="31">
        <v>14.0</v>
      </c>
      <c r="G15" s="31">
        <v>-0.6666666666666666</v>
      </c>
      <c r="H15" s="31" t="s">
        <v>141</v>
      </c>
      <c r="I15" s="31">
        <v>1.0</v>
      </c>
      <c r="J15" s="31">
        <v>1.0</v>
      </c>
      <c r="K15" s="31">
        <v>1.0</v>
      </c>
      <c r="L15" s="31">
        <v>1.0</v>
      </c>
      <c r="M15" s="31">
        <v>1.0</v>
      </c>
      <c r="N15" s="31">
        <v>1.0</v>
      </c>
      <c r="O15" s="31">
        <v>1.0</v>
      </c>
      <c r="P15" s="31">
        <v>1.0</v>
      </c>
      <c r="Q15" s="31">
        <v>0.7853981633974483</v>
      </c>
      <c r="R15" s="53">
        <f t="shared" si="1"/>
        <v>0.7071067812</v>
      </c>
      <c r="S15" s="31"/>
      <c r="T15" s="31"/>
      <c r="U15" s="31"/>
      <c r="V15" s="31"/>
      <c r="W15" s="31"/>
      <c r="X15" s="31"/>
      <c r="Y15" s="31"/>
    </row>
    <row r="16">
      <c r="A16" s="30" t="s">
        <v>69</v>
      </c>
      <c r="B16" s="31"/>
      <c r="C16" s="31"/>
      <c r="D16" s="31">
        <v>14.0</v>
      </c>
      <c r="E16" s="31">
        <v>-0.6666666666666666</v>
      </c>
      <c r="F16" s="31">
        <v>15.0</v>
      </c>
      <c r="G16" s="31">
        <v>-1.6666666666666667</v>
      </c>
      <c r="H16" s="31" t="s">
        <v>141</v>
      </c>
      <c r="I16" s="31">
        <v>2.0</v>
      </c>
      <c r="J16" s="31">
        <v>1.0</v>
      </c>
      <c r="K16" s="31">
        <v>2.0</v>
      </c>
      <c r="L16" s="31">
        <v>1.0</v>
      </c>
      <c r="M16" s="31">
        <v>2.0</v>
      </c>
      <c r="N16" s="31">
        <v>1.0</v>
      </c>
      <c r="O16" s="31">
        <v>1.0</v>
      </c>
      <c r="P16" s="31">
        <v>-1.0</v>
      </c>
      <c r="Q16" s="31">
        <v>0.7853981633974483</v>
      </c>
      <c r="R16" s="53">
        <f t="shared" si="1"/>
        <v>0.7071067812</v>
      </c>
      <c r="S16" s="31"/>
      <c r="T16" s="31"/>
      <c r="U16" s="31"/>
      <c r="V16" s="31"/>
      <c r="W16" s="31"/>
      <c r="X16" s="31"/>
      <c r="Y16" s="31"/>
    </row>
    <row r="17">
      <c r="A17" s="30" t="s">
        <v>69</v>
      </c>
      <c r="B17" s="31"/>
      <c r="C17" s="31"/>
      <c r="D17" s="31">
        <v>15.0</v>
      </c>
      <c r="E17" s="31">
        <v>-1.6666666666666667</v>
      </c>
      <c r="F17" s="31">
        <v>16.0</v>
      </c>
      <c r="G17" s="31">
        <v>-0.6666666666666666</v>
      </c>
      <c r="H17" s="31" t="s">
        <v>141</v>
      </c>
      <c r="I17" s="31">
        <v>1.0</v>
      </c>
      <c r="J17" s="31">
        <v>1.0</v>
      </c>
      <c r="K17" s="31">
        <v>1.0</v>
      </c>
      <c r="L17" s="31">
        <v>1.0</v>
      </c>
      <c r="M17" s="31">
        <v>1.0</v>
      </c>
      <c r="N17" s="31">
        <v>1.0</v>
      </c>
      <c r="O17" s="31">
        <v>1.0</v>
      </c>
      <c r="P17" s="31">
        <v>1.0</v>
      </c>
      <c r="Q17" s="31">
        <v>0.7853981633974483</v>
      </c>
      <c r="R17" s="53">
        <f t="shared" si="1"/>
        <v>0.7071067812</v>
      </c>
      <c r="S17" s="31"/>
      <c r="T17" s="31"/>
      <c r="U17" s="31"/>
      <c r="V17" s="31"/>
      <c r="W17" s="31"/>
      <c r="X17" s="31"/>
      <c r="Y17" s="31"/>
    </row>
    <row r="18">
      <c r="A18" s="30" t="s">
        <v>69</v>
      </c>
      <c r="B18" s="31"/>
      <c r="C18" s="31"/>
      <c r="D18" s="31">
        <v>16.0</v>
      </c>
      <c r="E18" s="31">
        <v>-0.6666666666666666</v>
      </c>
      <c r="F18" s="31">
        <v>17.0</v>
      </c>
      <c r="G18" s="31">
        <v>0.3333333333333333</v>
      </c>
      <c r="H18" s="31" t="s">
        <v>141</v>
      </c>
      <c r="I18" s="31">
        <v>1.0</v>
      </c>
      <c r="J18" s="31">
        <v>1.0</v>
      </c>
      <c r="K18" s="31">
        <v>1.0</v>
      </c>
      <c r="L18" s="31">
        <v>1.0</v>
      </c>
      <c r="M18" s="31">
        <v>1.0</v>
      </c>
      <c r="N18" s="31">
        <v>1.0</v>
      </c>
      <c r="O18" s="31">
        <v>1.0</v>
      </c>
      <c r="P18" s="31">
        <v>1.0</v>
      </c>
      <c r="Q18" s="31">
        <v>0.7853981633974483</v>
      </c>
      <c r="R18" s="53">
        <f t="shared" si="1"/>
        <v>0.7071067812</v>
      </c>
      <c r="S18" s="31"/>
      <c r="T18" s="31"/>
      <c r="U18" s="31"/>
      <c r="V18" s="31"/>
      <c r="W18" s="31"/>
      <c r="X18" s="31"/>
      <c r="Y18" s="31"/>
    </row>
    <row r="19">
      <c r="A19" s="30" t="s">
        <v>69</v>
      </c>
      <c r="B19" s="31"/>
      <c r="C19" s="31"/>
      <c r="D19" s="31">
        <v>17.0</v>
      </c>
      <c r="E19" s="31">
        <v>0.3333333333333333</v>
      </c>
      <c r="F19" s="31">
        <v>18.0</v>
      </c>
      <c r="G19" s="31">
        <v>0.6666666666666666</v>
      </c>
      <c r="H19" s="31" t="s">
        <v>141</v>
      </c>
      <c r="I19" s="31">
        <v>1.0</v>
      </c>
      <c r="J19" s="31">
        <v>1.0</v>
      </c>
      <c r="K19" s="31">
        <v>1.0</v>
      </c>
      <c r="L19" s="31">
        <v>1.0</v>
      </c>
      <c r="M19" s="31">
        <v>1.0</v>
      </c>
      <c r="N19" s="31">
        <v>1.0</v>
      </c>
      <c r="O19" s="31">
        <v>1.0</v>
      </c>
      <c r="P19" s="31">
        <v>0.3333333333333333</v>
      </c>
      <c r="Q19" s="31">
        <v>0.3217505543966422</v>
      </c>
      <c r="R19" s="53">
        <f t="shared" si="1"/>
        <v>0.9486832981</v>
      </c>
      <c r="S19" s="31"/>
      <c r="T19" s="31"/>
      <c r="U19" s="31"/>
      <c r="V19" s="31"/>
      <c r="W19" s="31"/>
      <c r="X19" s="31"/>
      <c r="Y19" s="31"/>
    </row>
    <row r="20">
      <c r="A20" s="30" t="s">
        <v>69</v>
      </c>
      <c r="B20" s="31"/>
      <c r="C20" s="31"/>
      <c r="D20" s="31">
        <v>18.0</v>
      </c>
      <c r="E20" s="31">
        <v>0.6666666666666666</v>
      </c>
      <c r="F20" s="31">
        <v>19.0</v>
      </c>
      <c r="G20" s="31">
        <v>1.0</v>
      </c>
      <c r="H20" s="31" t="s">
        <v>141</v>
      </c>
      <c r="I20" s="31">
        <v>1.0</v>
      </c>
      <c r="J20" s="31">
        <v>1.0</v>
      </c>
      <c r="K20" s="31">
        <v>1.0</v>
      </c>
      <c r="L20" s="31">
        <v>1.0</v>
      </c>
      <c r="M20" s="31">
        <v>1.0</v>
      </c>
      <c r="N20" s="31">
        <v>1.0</v>
      </c>
      <c r="O20" s="31">
        <v>1.0</v>
      </c>
      <c r="P20" s="31">
        <v>0.33333333333333337</v>
      </c>
      <c r="Q20" s="31">
        <v>0.32175055439664224</v>
      </c>
      <c r="R20" s="53">
        <f t="shared" si="1"/>
        <v>0.9486832981</v>
      </c>
      <c r="S20" s="31"/>
      <c r="T20" s="31"/>
      <c r="U20" s="31"/>
      <c r="V20" s="31"/>
      <c r="W20" s="31"/>
      <c r="X20" s="31"/>
      <c r="Y20" s="31"/>
    </row>
    <row r="21">
      <c r="A21" s="30" t="s">
        <v>69</v>
      </c>
      <c r="B21" s="31"/>
      <c r="C21" s="31"/>
      <c r="D21" s="31">
        <v>19.0</v>
      </c>
      <c r="E21" s="31">
        <v>1.0</v>
      </c>
      <c r="F21" s="31">
        <v>20.0</v>
      </c>
      <c r="G21" s="31">
        <v>0.6666666666666666</v>
      </c>
      <c r="H21" s="31" t="s">
        <v>141</v>
      </c>
      <c r="I21" s="31">
        <v>1.0</v>
      </c>
      <c r="J21" s="31">
        <v>1.0</v>
      </c>
      <c r="K21" s="31">
        <v>1.0</v>
      </c>
      <c r="L21" s="31">
        <v>1.0</v>
      </c>
      <c r="M21" s="31">
        <v>1.0</v>
      </c>
      <c r="N21" s="31">
        <v>1.0</v>
      </c>
      <c r="O21" s="31">
        <v>1.0</v>
      </c>
      <c r="P21" s="31">
        <v>-0.33333333333333337</v>
      </c>
      <c r="Q21" s="31">
        <v>0.32175055439664224</v>
      </c>
      <c r="R21" s="53">
        <f t="shared" si="1"/>
        <v>0.9486832981</v>
      </c>
      <c r="S21" s="31"/>
      <c r="T21" s="31"/>
      <c r="U21" s="31"/>
      <c r="V21" s="31"/>
      <c r="W21" s="31"/>
      <c r="X21" s="31"/>
      <c r="Y21" s="31"/>
    </row>
    <row r="22">
      <c r="A22" s="30" t="s">
        <v>69</v>
      </c>
      <c r="B22" s="31"/>
      <c r="C22" s="31"/>
      <c r="D22" s="31">
        <v>20.0</v>
      </c>
      <c r="E22" s="31">
        <v>0.6666666666666666</v>
      </c>
      <c r="F22" s="31">
        <v>21.0</v>
      </c>
      <c r="G22" s="31">
        <v>1.6666666666666667</v>
      </c>
      <c r="H22" s="31" t="s">
        <v>141</v>
      </c>
      <c r="I22" s="31">
        <v>1.0</v>
      </c>
      <c r="J22" s="31">
        <v>1.0</v>
      </c>
      <c r="K22" s="31">
        <v>1.0</v>
      </c>
      <c r="L22" s="31">
        <v>1.0</v>
      </c>
      <c r="M22" s="31">
        <v>1.0</v>
      </c>
      <c r="N22" s="31">
        <v>1.0</v>
      </c>
      <c r="O22" s="31">
        <v>1.0</v>
      </c>
      <c r="P22" s="31">
        <v>1.0</v>
      </c>
      <c r="Q22" s="31">
        <v>0.7853981633974483</v>
      </c>
      <c r="R22" s="53">
        <f t="shared" si="1"/>
        <v>0.7071067812</v>
      </c>
      <c r="S22" s="31"/>
      <c r="T22" s="31"/>
      <c r="U22" s="31"/>
      <c r="V22" s="31"/>
      <c r="W22" s="31"/>
      <c r="X22" s="31"/>
      <c r="Y22" s="31"/>
    </row>
    <row r="23">
      <c r="A23" s="30" t="s">
        <v>69</v>
      </c>
      <c r="B23" s="31"/>
      <c r="C23" s="31"/>
      <c r="D23" s="31">
        <v>21.0</v>
      </c>
      <c r="E23" s="31">
        <v>1.6666666666666667</v>
      </c>
      <c r="F23" s="31">
        <v>22.0</v>
      </c>
      <c r="G23" s="31">
        <v>1.3333333333333333</v>
      </c>
      <c r="H23" s="31" t="s">
        <v>141</v>
      </c>
      <c r="I23" s="31">
        <v>1.0</v>
      </c>
      <c r="J23" s="31">
        <v>1.0</v>
      </c>
      <c r="K23" s="31">
        <v>1.0</v>
      </c>
      <c r="L23" s="31">
        <v>1.0</v>
      </c>
      <c r="M23" s="31">
        <v>1.0</v>
      </c>
      <c r="N23" s="31">
        <v>1.0</v>
      </c>
      <c r="O23" s="31">
        <v>1.0</v>
      </c>
      <c r="P23" s="31">
        <v>-0.3333333333333335</v>
      </c>
      <c r="Q23" s="31">
        <v>0.32175055439664235</v>
      </c>
      <c r="R23" s="53">
        <f t="shared" si="1"/>
        <v>0.9486832981</v>
      </c>
      <c r="S23" s="31"/>
      <c r="T23" s="31"/>
      <c r="U23" s="31"/>
      <c r="V23" s="31"/>
      <c r="W23" s="31"/>
      <c r="X23" s="31"/>
      <c r="Y23" s="31"/>
    </row>
    <row r="24">
      <c r="A24" s="30" t="s">
        <v>69</v>
      </c>
      <c r="B24" s="31"/>
      <c r="C24" s="31"/>
      <c r="D24" s="31">
        <v>22.0</v>
      </c>
      <c r="E24" s="31">
        <v>1.3333333333333333</v>
      </c>
      <c r="F24" s="31">
        <v>23.0</v>
      </c>
      <c r="G24" s="31">
        <v>2.3333333333333335</v>
      </c>
      <c r="H24" s="31" t="s">
        <v>141</v>
      </c>
      <c r="I24" s="31">
        <v>1.0</v>
      </c>
      <c r="J24" s="31">
        <v>1.0</v>
      </c>
      <c r="K24" s="31">
        <v>1.0</v>
      </c>
      <c r="L24" s="31">
        <v>1.0</v>
      </c>
      <c r="M24" s="31">
        <v>1.0</v>
      </c>
      <c r="N24" s="31">
        <v>1.0</v>
      </c>
      <c r="O24" s="31">
        <v>1.0</v>
      </c>
      <c r="P24" s="31">
        <v>1.0000000000000002</v>
      </c>
      <c r="Q24" s="31">
        <v>0.7853981633974484</v>
      </c>
      <c r="R24" s="53">
        <f t="shared" si="1"/>
        <v>0.7071067812</v>
      </c>
      <c r="S24" s="31"/>
      <c r="T24" s="31"/>
      <c r="U24" s="31"/>
      <c r="V24" s="31"/>
      <c r="W24" s="31"/>
      <c r="X24" s="31"/>
      <c r="Y24" s="31"/>
    </row>
    <row r="25">
      <c r="A25" s="30" t="s">
        <v>69</v>
      </c>
      <c r="B25" s="31"/>
      <c r="C25" s="31"/>
      <c r="D25" s="31">
        <v>23.0</v>
      </c>
      <c r="E25" s="31">
        <v>2.3333333333333335</v>
      </c>
      <c r="F25" s="31">
        <v>24.0</v>
      </c>
      <c r="G25" s="31">
        <v>2.6666666666666665</v>
      </c>
      <c r="H25" s="31" t="s">
        <v>141</v>
      </c>
      <c r="I25" s="31">
        <v>1.0</v>
      </c>
      <c r="J25" s="31">
        <v>1.0</v>
      </c>
      <c r="K25" s="31">
        <v>1.0</v>
      </c>
      <c r="L25" s="31">
        <v>1.0</v>
      </c>
      <c r="M25" s="31">
        <v>1.0</v>
      </c>
      <c r="N25" s="31">
        <v>1.0</v>
      </c>
      <c r="O25" s="31">
        <v>1.0</v>
      </c>
      <c r="P25" s="31">
        <v>0.33333333333333304</v>
      </c>
      <c r="Q25" s="31">
        <v>0.3217505543966419</v>
      </c>
      <c r="R25" s="53">
        <f t="shared" si="1"/>
        <v>0.9486832981</v>
      </c>
      <c r="S25" s="31"/>
      <c r="T25" s="31"/>
      <c r="U25" s="31"/>
      <c r="V25" s="31"/>
      <c r="W25" s="31"/>
      <c r="X25" s="31"/>
      <c r="Y25" s="31"/>
    </row>
    <row r="26">
      <c r="A26" s="30" t="s">
        <v>69</v>
      </c>
      <c r="B26" s="31"/>
      <c r="C26" s="31"/>
      <c r="D26" s="31">
        <v>24.0</v>
      </c>
      <c r="E26" s="31">
        <v>2.6666666666666665</v>
      </c>
      <c r="F26" s="31">
        <v>25.0</v>
      </c>
      <c r="G26" s="31">
        <v>1.6666666666666667</v>
      </c>
      <c r="H26" s="31" t="s">
        <v>141</v>
      </c>
      <c r="I26" s="31">
        <v>1.0</v>
      </c>
      <c r="J26" s="31">
        <v>1.0</v>
      </c>
      <c r="K26" s="31">
        <v>1.0</v>
      </c>
      <c r="L26" s="31">
        <v>1.0</v>
      </c>
      <c r="M26" s="31">
        <v>1.0</v>
      </c>
      <c r="N26" s="31">
        <v>1.0</v>
      </c>
      <c r="O26" s="31">
        <v>1.0</v>
      </c>
      <c r="P26" s="31">
        <v>-0.9999999999999998</v>
      </c>
      <c r="Q26" s="31">
        <v>0.7853981633974482</v>
      </c>
      <c r="R26" s="53">
        <f t="shared" si="1"/>
        <v>0.7071067812</v>
      </c>
      <c r="S26" s="31"/>
      <c r="T26" s="31"/>
      <c r="U26" s="31"/>
      <c r="V26" s="31"/>
      <c r="W26" s="31"/>
      <c r="X26" s="31"/>
      <c r="Y26" s="31"/>
    </row>
    <row r="27">
      <c r="A27" s="30" t="s">
        <v>69</v>
      </c>
      <c r="B27" s="31"/>
      <c r="C27" s="31"/>
      <c r="D27" s="31">
        <v>25.0</v>
      </c>
      <c r="E27" s="31">
        <v>1.6666666666666667</v>
      </c>
      <c r="F27" s="31">
        <v>26.0</v>
      </c>
      <c r="G27" s="31">
        <v>0.6666666666666666</v>
      </c>
      <c r="H27" s="31" t="s">
        <v>141</v>
      </c>
      <c r="I27" s="31">
        <v>1.0</v>
      </c>
      <c r="J27" s="31">
        <v>1.0</v>
      </c>
      <c r="K27" s="31">
        <v>1.0</v>
      </c>
      <c r="L27" s="31">
        <v>1.0</v>
      </c>
      <c r="M27" s="31">
        <v>1.0</v>
      </c>
      <c r="N27" s="31">
        <v>1.0</v>
      </c>
      <c r="O27" s="31">
        <v>1.0</v>
      </c>
      <c r="P27" s="31">
        <v>-1.0</v>
      </c>
      <c r="Q27" s="31">
        <v>0.7853981633974483</v>
      </c>
      <c r="R27" s="53">
        <f t="shared" si="1"/>
        <v>0.7071067812</v>
      </c>
      <c r="S27" s="31"/>
      <c r="T27" s="31"/>
      <c r="U27" s="31"/>
      <c r="V27" s="31"/>
      <c r="W27" s="31"/>
      <c r="X27" s="31"/>
      <c r="Y27" s="31"/>
    </row>
    <row r="28">
      <c r="A28" s="30" t="s">
        <v>69</v>
      </c>
      <c r="B28" s="31"/>
      <c r="C28" s="31"/>
      <c r="D28" s="31">
        <v>26.0</v>
      </c>
      <c r="E28" s="31">
        <v>0.6666666666666666</v>
      </c>
      <c r="F28" s="31">
        <v>27.0</v>
      </c>
      <c r="G28" s="31">
        <v>-0.3333333333333333</v>
      </c>
      <c r="H28" s="31" t="s">
        <v>141</v>
      </c>
      <c r="I28" s="31">
        <v>1.0</v>
      </c>
      <c r="J28" s="31">
        <v>1.0</v>
      </c>
      <c r="K28" s="31">
        <v>1.0</v>
      </c>
      <c r="L28" s="31">
        <v>1.0</v>
      </c>
      <c r="M28" s="31">
        <v>1.0</v>
      </c>
      <c r="N28" s="31">
        <v>1.0</v>
      </c>
      <c r="O28" s="31">
        <v>1.0</v>
      </c>
      <c r="P28" s="31">
        <v>-1.0</v>
      </c>
      <c r="Q28" s="31">
        <v>0.7853981633974483</v>
      </c>
      <c r="R28" s="53">
        <f t="shared" si="1"/>
        <v>0.7071067812</v>
      </c>
      <c r="S28" s="31"/>
      <c r="T28" s="31"/>
      <c r="U28" s="31"/>
      <c r="V28" s="31"/>
      <c r="W28" s="31"/>
      <c r="X28" s="31"/>
      <c r="Y28" s="31"/>
    </row>
    <row r="29">
      <c r="A29" s="30" t="s">
        <v>74</v>
      </c>
      <c r="B29" s="31"/>
      <c r="C29" s="31"/>
      <c r="D29" s="31">
        <v>0.0</v>
      </c>
      <c r="E29" s="31">
        <v>0.0</v>
      </c>
      <c r="F29" s="31">
        <v>1.0</v>
      </c>
      <c r="G29" s="31">
        <v>-0.3333333333333333</v>
      </c>
      <c r="H29" s="31" t="s">
        <v>141</v>
      </c>
      <c r="I29" s="31">
        <v>2.0</v>
      </c>
      <c r="J29" s="31">
        <v>1.0</v>
      </c>
      <c r="K29" s="31">
        <v>2.0</v>
      </c>
      <c r="L29" s="31">
        <v>1.0</v>
      </c>
      <c r="M29" s="31">
        <v>2.0</v>
      </c>
      <c r="N29" s="31">
        <v>1.0</v>
      </c>
      <c r="O29" s="31">
        <v>1.0</v>
      </c>
      <c r="P29" s="31">
        <v>-0.3333333333333333</v>
      </c>
      <c r="Q29" s="31">
        <v>0.3217505543966422</v>
      </c>
      <c r="R29" s="53">
        <f t="shared" si="1"/>
        <v>0.9486832981</v>
      </c>
      <c r="S29" s="31"/>
      <c r="T29" s="31"/>
      <c r="U29" s="31"/>
      <c r="V29" s="31"/>
      <c r="W29" s="31"/>
      <c r="X29" s="31"/>
      <c r="Y29" s="31"/>
    </row>
    <row r="30">
      <c r="A30" s="30" t="s">
        <v>74</v>
      </c>
      <c r="B30" s="31"/>
      <c r="C30" s="31"/>
      <c r="D30" s="31">
        <v>1.0</v>
      </c>
      <c r="E30" s="31">
        <v>-0.3333333333333333</v>
      </c>
      <c r="F30" s="31">
        <v>2.0</v>
      </c>
      <c r="G30" s="31">
        <v>0.6666666666666666</v>
      </c>
      <c r="H30" s="31" t="s">
        <v>141</v>
      </c>
      <c r="I30" s="31">
        <v>2.0</v>
      </c>
      <c r="J30" s="31">
        <v>1.0</v>
      </c>
      <c r="K30" s="31">
        <v>2.0</v>
      </c>
      <c r="L30" s="31">
        <v>1.0</v>
      </c>
      <c r="M30" s="31">
        <v>2.0</v>
      </c>
      <c r="N30" s="31">
        <v>1.0</v>
      </c>
      <c r="O30" s="31">
        <v>1.0</v>
      </c>
      <c r="P30" s="31">
        <v>1.0</v>
      </c>
      <c r="Q30" s="31">
        <v>0.7853981633974483</v>
      </c>
      <c r="R30" s="53">
        <f t="shared" si="1"/>
        <v>0.7071067812</v>
      </c>
      <c r="S30" s="31"/>
      <c r="T30" s="31"/>
      <c r="U30" s="31"/>
      <c r="V30" s="31"/>
      <c r="W30" s="31"/>
      <c r="X30" s="31"/>
      <c r="Y30" s="31"/>
    </row>
    <row r="31">
      <c r="A31" s="30" t="s">
        <v>74</v>
      </c>
      <c r="B31" s="31"/>
      <c r="C31" s="31"/>
      <c r="D31" s="31">
        <v>2.0</v>
      </c>
      <c r="E31" s="31">
        <v>0.6666666666666666</v>
      </c>
      <c r="F31" s="31">
        <v>3.0</v>
      </c>
      <c r="G31" s="31">
        <v>1.6666666666666667</v>
      </c>
      <c r="H31" s="31" t="s">
        <v>141</v>
      </c>
      <c r="I31" s="31">
        <v>1.0</v>
      </c>
      <c r="J31" s="31">
        <v>1.0</v>
      </c>
      <c r="K31" s="31">
        <v>1.0</v>
      </c>
      <c r="L31" s="31">
        <v>1.0</v>
      </c>
      <c r="M31" s="31">
        <v>1.0</v>
      </c>
      <c r="N31" s="31">
        <v>1.0</v>
      </c>
      <c r="O31" s="31">
        <v>1.0</v>
      </c>
      <c r="P31" s="31">
        <v>1.0</v>
      </c>
      <c r="Q31" s="31">
        <v>0.7853981633974483</v>
      </c>
      <c r="R31" s="53">
        <f t="shared" si="1"/>
        <v>0.7071067812</v>
      </c>
      <c r="S31" s="31"/>
      <c r="T31" s="31"/>
      <c r="U31" s="31"/>
      <c r="V31" s="31"/>
      <c r="W31" s="31"/>
      <c r="X31" s="31"/>
      <c r="Y31" s="31"/>
    </row>
    <row r="32">
      <c r="A32" s="30" t="s">
        <v>74</v>
      </c>
      <c r="B32" s="31"/>
      <c r="C32" s="31"/>
      <c r="D32" s="31">
        <v>3.0</v>
      </c>
      <c r="E32" s="31">
        <v>1.6666666666666667</v>
      </c>
      <c r="F32" s="31">
        <v>4.0</v>
      </c>
      <c r="G32" s="31">
        <v>2.6666666666666665</v>
      </c>
      <c r="H32" s="31" t="s">
        <v>141</v>
      </c>
      <c r="I32" s="31">
        <v>1.0</v>
      </c>
      <c r="J32" s="31">
        <v>1.0</v>
      </c>
      <c r="K32" s="31">
        <v>1.0</v>
      </c>
      <c r="L32" s="31">
        <v>1.0</v>
      </c>
      <c r="M32" s="31">
        <v>1.0</v>
      </c>
      <c r="N32" s="31">
        <v>1.0</v>
      </c>
      <c r="O32" s="31">
        <v>1.0</v>
      </c>
      <c r="P32" s="31">
        <v>0.9999999999999998</v>
      </c>
      <c r="Q32" s="31">
        <v>0.7853981633974482</v>
      </c>
      <c r="R32" s="53">
        <f t="shared" si="1"/>
        <v>0.7071067812</v>
      </c>
      <c r="S32" s="31"/>
      <c r="T32" s="31"/>
      <c r="U32" s="31"/>
      <c r="V32" s="31"/>
      <c r="W32" s="31"/>
      <c r="X32" s="31"/>
      <c r="Y32" s="31"/>
    </row>
    <row r="33">
      <c r="A33" s="30" t="s">
        <v>74</v>
      </c>
      <c r="B33" s="31"/>
      <c r="C33" s="31"/>
      <c r="D33" s="31">
        <v>4.0</v>
      </c>
      <c r="E33" s="31">
        <v>2.6666666666666665</v>
      </c>
      <c r="F33" s="31">
        <v>5.0</v>
      </c>
      <c r="G33" s="31">
        <v>3.0</v>
      </c>
      <c r="H33" s="31" t="s">
        <v>141</v>
      </c>
      <c r="I33" s="31">
        <v>1.0</v>
      </c>
      <c r="J33" s="31">
        <v>1.0</v>
      </c>
      <c r="K33" s="31">
        <v>1.0</v>
      </c>
      <c r="L33" s="31">
        <v>1.0</v>
      </c>
      <c r="M33" s="31">
        <v>1.0</v>
      </c>
      <c r="N33" s="31">
        <v>1.0</v>
      </c>
      <c r="O33" s="31">
        <v>1.0</v>
      </c>
      <c r="P33" s="31">
        <v>0.3333333333333335</v>
      </c>
      <c r="Q33" s="31">
        <v>0.32175055439664235</v>
      </c>
      <c r="R33" s="53">
        <f t="shared" si="1"/>
        <v>0.9486832981</v>
      </c>
      <c r="S33" s="31"/>
      <c r="T33" s="31"/>
      <c r="U33" s="31"/>
      <c r="V33" s="31"/>
      <c r="W33" s="31"/>
      <c r="X33" s="31"/>
      <c r="Y33" s="31"/>
    </row>
    <row r="34">
      <c r="A34" s="30" t="s">
        <v>74</v>
      </c>
      <c r="B34" s="31"/>
      <c r="C34" s="31"/>
      <c r="D34" s="31">
        <v>5.0</v>
      </c>
      <c r="E34" s="31">
        <v>3.0</v>
      </c>
      <c r="F34" s="31">
        <v>6.0</v>
      </c>
      <c r="G34" s="31">
        <v>2.0</v>
      </c>
      <c r="H34" s="31" t="s">
        <v>141</v>
      </c>
      <c r="I34" s="31">
        <v>1.0</v>
      </c>
      <c r="J34" s="31">
        <v>1.0</v>
      </c>
      <c r="K34" s="31">
        <v>1.0</v>
      </c>
      <c r="L34" s="31">
        <v>1.0</v>
      </c>
      <c r="M34" s="31">
        <v>1.0</v>
      </c>
      <c r="N34" s="31">
        <v>1.0</v>
      </c>
      <c r="O34" s="31">
        <v>1.0</v>
      </c>
      <c r="P34" s="31">
        <v>-1.0</v>
      </c>
      <c r="Q34" s="31">
        <v>0.7853981633974483</v>
      </c>
      <c r="R34" s="53">
        <f t="shared" si="1"/>
        <v>0.7071067812</v>
      </c>
      <c r="S34" s="31"/>
      <c r="T34" s="31"/>
      <c r="U34" s="31"/>
      <c r="V34" s="31"/>
      <c r="W34" s="31"/>
      <c r="X34" s="31"/>
      <c r="Y34" s="31"/>
    </row>
    <row r="35">
      <c r="A35" s="30" t="s">
        <v>74</v>
      </c>
      <c r="B35" s="31"/>
      <c r="C35" s="31"/>
      <c r="D35" s="31">
        <v>6.0</v>
      </c>
      <c r="E35" s="31">
        <v>2.0</v>
      </c>
      <c r="F35" s="31">
        <v>7.0</v>
      </c>
      <c r="G35" s="31">
        <v>2.3333333333333335</v>
      </c>
      <c r="H35" s="31" t="s">
        <v>141</v>
      </c>
      <c r="I35" s="31">
        <v>1.0</v>
      </c>
      <c r="J35" s="31">
        <v>1.0</v>
      </c>
      <c r="K35" s="31">
        <v>1.0</v>
      </c>
      <c r="L35" s="31">
        <v>1.0</v>
      </c>
      <c r="M35" s="31">
        <v>1.0</v>
      </c>
      <c r="N35" s="31">
        <v>1.0</v>
      </c>
      <c r="O35" s="31">
        <v>1.0</v>
      </c>
      <c r="P35" s="31">
        <v>0.3333333333333335</v>
      </c>
      <c r="Q35" s="31">
        <v>0.32175055439664235</v>
      </c>
      <c r="R35" s="53">
        <f t="shared" si="1"/>
        <v>0.9486832981</v>
      </c>
      <c r="S35" s="31"/>
      <c r="T35" s="31"/>
      <c r="U35" s="31"/>
      <c r="V35" s="31"/>
      <c r="W35" s="31"/>
      <c r="X35" s="31"/>
      <c r="Y35" s="31"/>
    </row>
    <row r="36">
      <c r="A36" s="30" t="s">
        <v>74</v>
      </c>
      <c r="B36" s="31"/>
      <c r="C36" s="31"/>
      <c r="D36" s="31">
        <v>7.0</v>
      </c>
      <c r="E36" s="31">
        <v>2.3333333333333335</v>
      </c>
      <c r="F36" s="31">
        <v>8.0</v>
      </c>
      <c r="G36" s="31">
        <v>1.3333333333333333</v>
      </c>
      <c r="H36" s="31" t="s">
        <v>141</v>
      </c>
      <c r="I36" s="31">
        <v>1.0</v>
      </c>
      <c r="J36" s="31">
        <v>1.0</v>
      </c>
      <c r="K36" s="31">
        <v>1.0</v>
      </c>
      <c r="L36" s="31">
        <v>1.0</v>
      </c>
      <c r="M36" s="31">
        <v>1.0</v>
      </c>
      <c r="N36" s="31">
        <v>1.0</v>
      </c>
      <c r="O36" s="31">
        <v>1.0</v>
      </c>
      <c r="P36" s="31">
        <v>-1.0000000000000002</v>
      </c>
      <c r="Q36" s="31">
        <v>0.7853981633974484</v>
      </c>
      <c r="R36" s="53">
        <f t="shared" si="1"/>
        <v>0.7071067812</v>
      </c>
      <c r="S36" s="31"/>
      <c r="T36" s="31"/>
      <c r="U36" s="31"/>
      <c r="V36" s="31"/>
      <c r="W36" s="31"/>
      <c r="X36" s="31"/>
      <c r="Y36" s="31"/>
    </row>
    <row r="37">
      <c r="A37" s="30" t="s">
        <v>74</v>
      </c>
      <c r="B37" s="31"/>
      <c r="C37" s="31"/>
      <c r="D37" s="31">
        <v>8.0</v>
      </c>
      <c r="E37" s="31">
        <v>1.3333333333333333</v>
      </c>
      <c r="F37" s="31">
        <v>9.0</v>
      </c>
      <c r="G37" s="31">
        <v>1.6666666666666667</v>
      </c>
      <c r="H37" s="31" t="s">
        <v>141</v>
      </c>
      <c r="I37" s="31">
        <v>1.0</v>
      </c>
      <c r="J37" s="31">
        <v>1.0</v>
      </c>
      <c r="K37" s="31">
        <v>1.0</v>
      </c>
      <c r="L37" s="31">
        <v>1.0</v>
      </c>
      <c r="M37" s="31">
        <v>1.0</v>
      </c>
      <c r="N37" s="31">
        <v>1.0</v>
      </c>
      <c r="O37" s="31">
        <v>1.0</v>
      </c>
      <c r="P37" s="31">
        <v>0.3333333333333335</v>
      </c>
      <c r="Q37" s="31">
        <v>0.32175055439664235</v>
      </c>
      <c r="R37" s="53">
        <f t="shared" si="1"/>
        <v>0.9486832981</v>
      </c>
      <c r="S37" s="31"/>
      <c r="T37" s="31"/>
      <c r="U37" s="31"/>
      <c r="V37" s="31"/>
      <c r="W37" s="31"/>
      <c r="X37" s="31"/>
      <c r="Y37" s="31"/>
    </row>
    <row r="38">
      <c r="A38" s="30" t="s">
        <v>74</v>
      </c>
      <c r="B38" s="31"/>
      <c r="C38" s="31"/>
      <c r="D38" s="31">
        <v>9.0</v>
      </c>
      <c r="E38" s="31">
        <v>1.6666666666666667</v>
      </c>
      <c r="F38" s="31">
        <v>10.0</v>
      </c>
      <c r="G38" s="31">
        <v>2.6666666666666665</v>
      </c>
      <c r="H38" s="31" t="s">
        <v>141</v>
      </c>
      <c r="I38" s="31">
        <v>1.0</v>
      </c>
      <c r="J38" s="31">
        <v>1.0</v>
      </c>
      <c r="K38" s="31">
        <v>1.0</v>
      </c>
      <c r="L38" s="31">
        <v>1.0</v>
      </c>
      <c r="M38" s="31">
        <v>1.0</v>
      </c>
      <c r="N38" s="31">
        <v>1.0</v>
      </c>
      <c r="O38" s="31">
        <v>1.0</v>
      </c>
      <c r="P38" s="31">
        <v>0.9999999999999998</v>
      </c>
      <c r="Q38" s="31">
        <v>0.7853981633974482</v>
      </c>
      <c r="R38" s="53">
        <f t="shared" si="1"/>
        <v>0.7071067812</v>
      </c>
      <c r="S38" s="31"/>
      <c r="T38" s="31"/>
      <c r="U38" s="31"/>
      <c r="V38" s="31"/>
      <c r="W38" s="31"/>
      <c r="X38" s="31"/>
      <c r="Y38" s="31"/>
    </row>
    <row r="39">
      <c r="A39" s="30" t="s">
        <v>74</v>
      </c>
      <c r="B39" s="31"/>
      <c r="C39" s="31"/>
      <c r="D39" s="31">
        <v>10.0</v>
      </c>
      <c r="E39" s="31">
        <v>2.6666666666666665</v>
      </c>
      <c r="F39" s="31">
        <v>11.0</v>
      </c>
      <c r="G39" s="31">
        <v>2.3333333333333335</v>
      </c>
      <c r="H39" s="31" t="s">
        <v>141</v>
      </c>
      <c r="I39" s="31">
        <v>1.0</v>
      </c>
      <c r="J39" s="31">
        <v>1.0</v>
      </c>
      <c r="K39" s="31">
        <v>1.0</v>
      </c>
      <c r="L39" s="31">
        <v>1.0</v>
      </c>
      <c r="M39" s="31">
        <v>1.0</v>
      </c>
      <c r="N39" s="31">
        <v>1.0</v>
      </c>
      <c r="O39" s="31">
        <v>1.0</v>
      </c>
      <c r="P39" s="31">
        <v>-0.33333333333333304</v>
      </c>
      <c r="Q39" s="31">
        <v>0.3217505543966419</v>
      </c>
      <c r="R39" s="53">
        <f t="shared" si="1"/>
        <v>0.9486832981</v>
      </c>
      <c r="S39" s="31"/>
      <c r="T39" s="31"/>
      <c r="U39" s="31"/>
      <c r="V39" s="31"/>
      <c r="W39" s="31"/>
      <c r="X39" s="31"/>
      <c r="Y39" s="31"/>
    </row>
    <row r="40">
      <c r="A40" s="30" t="s">
        <v>74</v>
      </c>
      <c r="B40" s="31"/>
      <c r="C40" s="31"/>
      <c r="D40" s="31">
        <v>11.0</v>
      </c>
      <c r="E40" s="31">
        <v>2.3333333333333335</v>
      </c>
      <c r="F40" s="31">
        <v>12.0</v>
      </c>
      <c r="G40" s="31">
        <v>1.3333333333333333</v>
      </c>
      <c r="H40" s="31" t="s">
        <v>141</v>
      </c>
      <c r="I40" s="31">
        <v>1.0</v>
      </c>
      <c r="J40" s="31">
        <v>1.0</v>
      </c>
      <c r="K40" s="31">
        <v>1.0</v>
      </c>
      <c r="L40" s="31">
        <v>1.0</v>
      </c>
      <c r="M40" s="31">
        <v>1.0</v>
      </c>
      <c r="N40" s="31">
        <v>1.0</v>
      </c>
      <c r="O40" s="31">
        <v>1.0</v>
      </c>
      <c r="P40" s="31">
        <v>-1.0000000000000002</v>
      </c>
      <c r="Q40" s="31">
        <v>0.7853981633974484</v>
      </c>
      <c r="R40" s="53">
        <f t="shared" si="1"/>
        <v>0.7071067812</v>
      </c>
      <c r="S40" s="31"/>
      <c r="T40" s="31"/>
      <c r="U40" s="31"/>
      <c r="V40" s="31"/>
      <c r="W40" s="31"/>
      <c r="X40" s="31"/>
      <c r="Y40" s="31"/>
    </row>
    <row r="41">
      <c r="A41" s="30" t="s">
        <v>74</v>
      </c>
      <c r="B41" s="31"/>
      <c r="C41" s="31"/>
      <c r="D41" s="31">
        <v>12.0</v>
      </c>
      <c r="E41" s="31">
        <v>1.3333333333333333</v>
      </c>
      <c r="F41" s="31">
        <v>13.0</v>
      </c>
      <c r="G41" s="31">
        <v>0.3333333333333333</v>
      </c>
      <c r="H41" s="31" t="s">
        <v>141</v>
      </c>
      <c r="I41" s="31">
        <v>1.0</v>
      </c>
      <c r="J41" s="31">
        <v>1.0</v>
      </c>
      <c r="K41" s="31">
        <v>1.0</v>
      </c>
      <c r="L41" s="31">
        <v>1.0</v>
      </c>
      <c r="M41" s="31">
        <v>1.0</v>
      </c>
      <c r="N41" s="31">
        <v>1.0</v>
      </c>
      <c r="O41" s="31">
        <v>1.0</v>
      </c>
      <c r="P41" s="31">
        <v>-1.0</v>
      </c>
      <c r="Q41" s="31">
        <v>0.7853981633974483</v>
      </c>
      <c r="R41" s="53">
        <f t="shared" si="1"/>
        <v>0.7071067812</v>
      </c>
      <c r="S41" s="31"/>
      <c r="T41" s="31"/>
      <c r="U41" s="31"/>
      <c r="V41" s="31"/>
      <c r="W41" s="31"/>
      <c r="X41" s="31"/>
      <c r="Y41" s="31"/>
    </row>
    <row r="42">
      <c r="A42" s="30" t="s">
        <v>74</v>
      </c>
      <c r="B42" s="31"/>
      <c r="C42" s="31"/>
      <c r="D42" s="31">
        <v>13.0</v>
      </c>
      <c r="E42" s="31">
        <v>0.3333333333333333</v>
      </c>
      <c r="F42" s="31">
        <v>14.0</v>
      </c>
      <c r="G42" s="31">
        <v>1.3333333333333333</v>
      </c>
      <c r="H42" s="31" t="s">
        <v>141</v>
      </c>
      <c r="I42" s="31">
        <v>1.0</v>
      </c>
      <c r="J42" s="31">
        <v>1.0</v>
      </c>
      <c r="K42" s="31">
        <v>1.0</v>
      </c>
      <c r="L42" s="31">
        <v>1.0</v>
      </c>
      <c r="M42" s="31">
        <v>1.0</v>
      </c>
      <c r="N42" s="31">
        <v>1.0</v>
      </c>
      <c r="O42" s="31">
        <v>1.0</v>
      </c>
      <c r="P42" s="31">
        <v>1.0</v>
      </c>
      <c r="Q42" s="31">
        <v>0.7853981633974483</v>
      </c>
      <c r="R42" s="53">
        <f t="shared" si="1"/>
        <v>0.7071067812</v>
      </c>
      <c r="S42" s="31"/>
      <c r="T42" s="31"/>
      <c r="U42" s="31"/>
      <c r="V42" s="31"/>
      <c r="W42" s="31"/>
      <c r="X42" s="31"/>
      <c r="Y42" s="31"/>
    </row>
    <row r="43">
      <c r="A43" s="30" t="s">
        <v>74</v>
      </c>
      <c r="B43" s="31"/>
      <c r="C43" s="31"/>
      <c r="D43" s="31">
        <v>14.0</v>
      </c>
      <c r="E43" s="31">
        <v>1.3333333333333333</v>
      </c>
      <c r="F43" s="31">
        <v>15.0</v>
      </c>
      <c r="G43" s="31">
        <v>1.6666666666666667</v>
      </c>
      <c r="H43" s="31" t="s">
        <v>141</v>
      </c>
      <c r="I43" s="31">
        <v>1.0</v>
      </c>
      <c r="J43" s="31">
        <v>1.0</v>
      </c>
      <c r="K43" s="31">
        <v>1.0</v>
      </c>
      <c r="L43" s="31">
        <v>1.0</v>
      </c>
      <c r="M43" s="31">
        <v>1.0</v>
      </c>
      <c r="N43" s="31">
        <v>1.0</v>
      </c>
      <c r="O43" s="31">
        <v>1.0</v>
      </c>
      <c r="P43" s="31">
        <v>0.3333333333333335</v>
      </c>
      <c r="Q43" s="31">
        <v>0.32175055439664235</v>
      </c>
      <c r="R43" s="53">
        <f t="shared" si="1"/>
        <v>0.9486832981</v>
      </c>
      <c r="S43" s="31"/>
      <c r="T43" s="31"/>
      <c r="U43" s="31"/>
      <c r="V43" s="31"/>
      <c r="W43" s="31"/>
      <c r="X43" s="31"/>
      <c r="Y43" s="31"/>
    </row>
    <row r="44">
      <c r="A44" s="30" t="s">
        <v>74</v>
      </c>
      <c r="B44" s="31"/>
      <c r="C44" s="31"/>
      <c r="D44" s="31">
        <v>15.0</v>
      </c>
      <c r="E44" s="31">
        <v>1.6666666666666667</v>
      </c>
      <c r="F44" s="31">
        <v>16.0</v>
      </c>
      <c r="G44" s="31">
        <v>1.3333333333333333</v>
      </c>
      <c r="H44" s="31" t="s">
        <v>141</v>
      </c>
      <c r="I44" s="31">
        <v>1.0</v>
      </c>
      <c r="J44" s="31">
        <v>1.0</v>
      </c>
      <c r="K44" s="31">
        <v>1.0</v>
      </c>
      <c r="L44" s="31">
        <v>1.0</v>
      </c>
      <c r="M44" s="31">
        <v>1.0</v>
      </c>
      <c r="N44" s="31">
        <v>1.0</v>
      </c>
      <c r="O44" s="31">
        <v>1.0</v>
      </c>
      <c r="P44" s="31">
        <v>-0.3333333333333335</v>
      </c>
      <c r="Q44" s="31">
        <v>0.32175055439664235</v>
      </c>
      <c r="R44" s="53">
        <f t="shared" si="1"/>
        <v>0.9486832981</v>
      </c>
      <c r="S44" s="31"/>
      <c r="T44" s="31"/>
      <c r="U44" s="31"/>
      <c r="V44" s="31"/>
      <c r="W44" s="31"/>
      <c r="X44" s="31"/>
      <c r="Y44" s="31"/>
    </row>
    <row r="45">
      <c r="A45" s="30" t="s">
        <v>74</v>
      </c>
      <c r="B45" s="31"/>
      <c r="C45" s="31"/>
      <c r="D45" s="31">
        <v>16.0</v>
      </c>
      <c r="E45" s="31">
        <v>1.3333333333333333</v>
      </c>
      <c r="F45" s="31">
        <v>17.0</v>
      </c>
      <c r="G45" s="31">
        <v>0.3333333333333333</v>
      </c>
      <c r="H45" s="31" t="s">
        <v>141</v>
      </c>
      <c r="I45" s="31">
        <v>1.0</v>
      </c>
      <c r="J45" s="31">
        <v>1.0</v>
      </c>
      <c r="K45" s="31">
        <v>1.0</v>
      </c>
      <c r="L45" s="31">
        <v>1.0</v>
      </c>
      <c r="M45" s="31">
        <v>1.0</v>
      </c>
      <c r="N45" s="31">
        <v>1.0</v>
      </c>
      <c r="O45" s="31">
        <v>1.0</v>
      </c>
      <c r="P45" s="31">
        <v>-1.0</v>
      </c>
      <c r="Q45" s="31">
        <v>0.7853981633974483</v>
      </c>
      <c r="R45" s="53">
        <f t="shared" si="1"/>
        <v>0.7071067812</v>
      </c>
      <c r="S45" s="31"/>
      <c r="T45" s="31"/>
      <c r="U45" s="31"/>
      <c r="V45" s="31"/>
      <c r="W45" s="31"/>
      <c r="X45" s="31"/>
      <c r="Y45" s="31"/>
    </row>
    <row r="46">
      <c r="A46" s="30" t="s">
        <v>74</v>
      </c>
      <c r="B46" s="31"/>
      <c r="C46" s="31"/>
      <c r="D46" s="31">
        <v>17.0</v>
      </c>
      <c r="E46" s="31">
        <v>0.3333333333333333</v>
      </c>
      <c r="F46" s="31">
        <v>18.0</v>
      </c>
      <c r="G46" s="31">
        <v>-0.6666666666666666</v>
      </c>
      <c r="H46" s="31" t="s">
        <v>141</v>
      </c>
      <c r="I46" s="31">
        <v>1.0</v>
      </c>
      <c r="J46" s="31">
        <v>1.0</v>
      </c>
      <c r="K46" s="31">
        <v>1.0</v>
      </c>
      <c r="L46" s="31">
        <v>1.0</v>
      </c>
      <c r="M46" s="31">
        <v>1.0</v>
      </c>
      <c r="N46" s="31">
        <v>1.0</v>
      </c>
      <c r="O46" s="31">
        <v>1.0</v>
      </c>
      <c r="P46" s="31">
        <v>-1.0</v>
      </c>
      <c r="Q46" s="31">
        <v>0.7853981633974483</v>
      </c>
      <c r="R46" s="53">
        <f t="shared" si="1"/>
        <v>0.7071067812</v>
      </c>
      <c r="S46" s="31"/>
      <c r="T46" s="31"/>
      <c r="U46" s="31"/>
      <c r="V46" s="31"/>
      <c r="W46" s="31"/>
      <c r="X46" s="31"/>
      <c r="Y46" s="31"/>
    </row>
    <row r="47">
      <c r="A47" s="30" t="s">
        <v>74</v>
      </c>
      <c r="B47" s="31"/>
      <c r="C47" s="31"/>
      <c r="D47" s="31">
        <v>18.0</v>
      </c>
      <c r="E47" s="31">
        <v>-0.6666666666666666</v>
      </c>
      <c r="F47" s="31">
        <v>19.0</v>
      </c>
      <c r="G47" s="31">
        <v>0.3333333333333333</v>
      </c>
      <c r="H47" s="31" t="s">
        <v>141</v>
      </c>
      <c r="I47" s="31">
        <v>2.0</v>
      </c>
      <c r="J47" s="31">
        <v>1.0</v>
      </c>
      <c r="K47" s="31">
        <v>2.0</v>
      </c>
      <c r="L47" s="31">
        <v>1.0</v>
      </c>
      <c r="M47" s="31">
        <v>2.0</v>
      </c>
      <c r="N47" s="31">
        <v>1.0</v>
      </c>
      <c r="O47" s="31">
        <v>1.0</v>
      </c>
      <c r="P47" s="31">
        <v>1.0</v>
      </c>
      <c r="Q47" s="31">
        <v>0.7853981633974483</v>
      </c>
      <c r="R47" s="53">
        <f t="shared" si="1"/>
        <v>0.7071067812</v>
      </c>
      <c r="S47" s="31"/>
      <c r="T47" s="31"/>
      <c r="U47" s="31"/>
      <c r="V47" s="31"/>
      <c r="W47" s="31"/>
      <c r="X47" s="31"/>
      <c r="Y47" s="31"/>
    </row>
    <row r="48">
      <c r="A48" s="30" t="s">
        <v>74</v>
      </c>
      <c r="B48" s="31"/>
      <c r="C48" s="31"/>
      <c r="D48" s="31">
        <v>19.0</v>
      </c>
      <c r="E48" s="31">
        <v>0.3333333333333333</v>
      </c>
      <c r="F48" s="31">
        <v>20.0</v>
      </c>
      <c r="G48" s="31">
        <v>-0.6666666666666666</v>
      </c>
      <c r="H48" s="31" t="s">
        <v>141</v>
      </c>
      <c r="I48" s="31">
        <v>1.0</v>
      </c>
      <c r="J48" s="31">
        <v>1.0</v>
      </c>
      <c r="K48" s="31">
        <v>1.0</v>
      </c>
      <c r="L48" s="31">
        <v>1.0</v>
      </c>
      <c r="M48" s="31">
        <v>1.0</v>
      </c>
      <c r="N48" s="31">
        <v>1.0</v>
      </c>
      <c r="O48" s="31">
        <v>1.0</v>
      </c>
      <c r="P48" s="31">
        <v>-1.0</v>
      </c>
      <c r="Q48" s="31">
        <v>0.7853981633974483</v>
      </c>
      <c r="R48" s="53">
        <f t="shared" si="1"/>
        <v>0.7071067812</v>
      </c>
      <c r="S48" s="31"/>
      <c r="T48" s="31"/>
      <c r="U48" s="31"/>
      <c r="V48" s="31"/>
      <c r="W48" s="31"/>
      <c r="X48" s="31"/>
      <c r="Y48" s="31"/>
    </row>
    <row r="49">
      <c r="A49" s="30" t="s">
        <v>74</v>
      </c>
      <c r="B49" s="31"/>
      <c r="C49" s="31"/>
      <c r="D49" s="31">
        <v>20.0</v>
      </c>
      <c r="E49" s="31">
        <v>-0.6666666666666666</v>
      </c>
      <c r="F49" s="31">
        <v>21.0</v>
      </c>
      <c r="G49" s="31">
        <v>-1.0</v>
      </c>
      <c r="H49" s="31" t="s">
        <v>141</v>
      </c>
      <c r="I49" s="31">
        <v>1.0</v>
      </c>
      <c r="J49" s="31">
        <v>1.0</v>
      </c>
      <c r="K49" s="31">
        <v>1.0</v>
      </c>
      <c r="L49" s="31">
        <v>1.0</v>
      </c>
      <c r="M49" s="31">
        <v>1.0</v>
      </c>
      <c r="N49" s="31">
        <v>1.0</v>
      </c>
      <c r="O49" s="31">
        <v>1.0</v>
      </c>
      <c r="P49" s="31">
        <v>-0.33333333333333337</v>
      </c>
      <c r="Q49" s="31">
        <v>0.32175055439664224</v>
      </c>
      <c r="R49" s="53">
        <f t="shared" si="1"/>
        <v>0.9486832981</v>
      </c>
      <c r="S49" s="31"/>
      <c r="T49" s="31"/>
      <c r="U49" s="31"/>
      <c r="V49" s="31"/>
      <c r="W49" s="31"/>
      <c r="X49" s="31"/>
      <c r="Y49" s="31"/>
    </row>
    <row r="50">
      <c r="A50" s="30" t="s">
        <v>74</v>
      </c>
      <c r="B50" s="31"/>
      <c r="C50" s="31"/>
      <c r="D50" s="31">
        <v>21.0</v>
      </c>
      <c r="E50" s="31">
        <v>-1.0</v>
      </c>
      <c r="F50" s="31">
        <v>22.0</v>
      </c>
      <c r="G50" s="31">
        <v>0.0</v>
      </c>
      <c r="H50" s="31" t="s">
        <v>141</v>
      </c>
      <c r="I50" s="31">
        <v>1.0</v>
      </c>
      <c r="J50" s="31">
        <v>1.0</v>
      </c>
      <c r="K50" s="31">
        <v>1.0</v>
      </c>
      <c r="L50" s="31">
        <v>1.0</v>
      </c>
      <c r="M50" s="31">
        <v>1.0</v>
      </c>
      <c r="N50" s="31">
        <v>1.0</v>
      </c>
      <c r="O50" s="31">
        <v>1.0</v>
      </c>
      <c r="P50" s="31">
        <v>1.0</v>
      </c>
      <c r="Q50" s="31">
        <v>0.7853981633974483</v>
      </c>
      <c r="R50" s="53">
        <f t="shared" si="1"/>
        <v>0.7071067812</v>
      </c>
      <c r="S50" s="31"/>
      <c r="T50" s="31"/>
      <c r="U50" s="31"/>
      <c r="V50" s="31"/>
      <c r="W50" s="31"/>
      <c r="X50" s="31"/>
      <c r="Y50" s="31"/>
    </row>
    <row r="51">
      <c r="A51" s="30" t="s">
        <v>74</v>
      </c>
      <c r="B51" s="31"/>
      <c r="C51" s="31"/>
      <c r="D51" s="31">
        <v>22.0</v>
      </c>
      <c r="E51" s="31">
        <v>0.0</v>
      </c>
      <c r="F51" s="31">
        <v>23.0</v>
      </c>
      <c r="G51" s="31">
        <v>0.3333333333333333</v>
      </c>
      <c r="H51" s="31" t="s">
        <v>141</v>
      </c>
      <c r="I51" s="31">
        <v>1.0</v>
      </c>
      <c r="J51" s="31">
        <v>1.0</v>
      </c>
      <c r="K51" s="31">
        <v>1.0</v>
      </c>
      <c r="L51" s="31">
        <v>1.0</v>
      </c>
      <c r="M51" s="31">
        <v>1.0</v>
      </c>
      <c r="N51" s="31">
        <v>1.0</v>
      </c>
      <c r="O51" s="31">
        <v>1.0</v>
      </c>
      <c r="P51" s="31">
        <v>0.3333333333333333</v>
      </c>
      <c r="Q51" s="31">
        <v>0.3217505543966422</v>
      </c>
      <c r="R51" s="53">
        <f t="shared" si="1"/>
        <v>0.9486832981</v>
      </c>
      <c r="S51" s="31"/>
      <c r="T51" s="31"/>
      <c r="U51" s="31"/>
      <c r="V51" s="31"/>
      <c r="W51" s="31"/>
      <c r="X51" s="31"/>
      <c r="Y51" s="31"/>
    </row>
    <row r="52">
      <c r="A52" s="30" t="s">
        <v>74</v>
      </c>
      <c r="B52" s="31"/>
      <c r="C52" s="31"/>
      <c r="D52" s="31">
        <v>23.0</v>
      </c>
      <c r="E52" s="31">
        <v>0.3333333333333333</v>
      </c>
      <c r="F52" s="31">
        <v>24.0</v>
      </c>
      <c r="G52" s="31">
        <v>-0.6666666666666666</v>
      </c>
      <c r="H52" s="31" t="s">
        <v>141</v>
      </c>
      <c r="I52" s="31">
        <v>1.0</v>
      </c>
      <c r="J52" s="31">
        <v>1.0</v>
      </c>
      <c r="K52" s="31">
        <v>1.0</v>
      </c>
      <c r="L52" s="31">
        <v>1.0</v>
      </c>
      <c r="M52" s="31">
        <v>1.0</v>
      </c>
      <c r="N52" s="31">
        <v>1.0</v>
      </c>
      <c r="O52" s="31">
        <v>1.0</v>
      </c>
      <c r="P52" s="31">
        <v>-1.0</v>
      </c>
      <c r="Q52" s="31">
        <v>0.7853981633974483</v>
      </c>
      <c r="R52" s="53">
        <f t="shared" si="1"/>
        <v>0.7071067812</v>
      </c>
      <c r="S52" s="31"/>
      <c r="T52" s="31"/>
      <c r="U52" s="31"/>
      <c r="V52" s="31"/>
      <c r="W52" s="31"/>
      <c r="X52" s="31"/>
      <c r="Y52" s="31"/>
    </row>
    <row r="53">
      <c r="A53" s="30" t="s">
        <v>74</v>
      </c>
      <c r="B53" s="31"/>
      <c r="C53" s="31"/>
      <c r="D53" s="31">
        <v>24.0</v>
      </c>
      <c r="E53" s="31">
        <v>-0.6666666666666666</v>
      </c>
      <c r="F53" s="31">
        <v>25.0</v>
      </c>
      <c r="G53" s="31">
        <v>-1.6666666666666667</v>
      </c>
      <c r="H53" s="31" t="s">
        <v>141</v>
      </c>
      <c r="I53" s="31">
        <v>1.0</v>
      </c>
      <c r="J53" s="31">
        <v>1.0</v>
      </c>
      <c r="K53" s="31">
        <v>1.0</v>
      </c>
      <c r="L53" s="31">
        <v>1.0</v>
      </c>
      <c r="M53" s="31">
        <v>1.0</v>
      </c>
      <c r="N53" s="31">
        <v>1.0</v>
      </c>
      <c r="O53" s="31">
        <v>1.0</v>
      </c>
      <c r="P53" s="31">
        <v>-1.0</v>
      </c>
      <c r="Q53" s="31">
        <v>0.7853981633974483</v>
      </c>
      <c r="R53" s="53">
        <f t="shared" si="1"/>
        <v>0.7071067812</v>
      </c>
      <c r="S53" s="31"/>
      <c r="T53" s="31"/>
      <c r="U53" s="31"/>
      <c r="V53" s="31"/>
      <c r="W53" s="31"/>
      <c r="X53" s="31"/>
      <c r="Y53" s="31"/>
    </row>
    <row r="54">
      <c r="A54" s="30" t="s">
        <v>74</v>
      </c>
      <c r="B54" s="31"/>
      <c r="C54" s="31"/>
      <c r="D54" s="31">
        <v>25.0</v>
      </c>
      <c r="E54" s="31">
        <v>-1.6666666666666667</v>
      </c>
      <c r="F54" s="31">
        <v>26.0</v>
      </c>
      <c r="G54" s="31">
        <v>-2.6666666666666665</v>
      </c>
      <c r="H54" s="31" t="s">
        <v>141</v>
      </c>
      <c r="I54" s="31">
        <v>1.0</v>
      </c>
      <c r="J54" s="31">
        <v>1.0</v>
      </c>
      <c r="K54" s="31">
        <v>1.0</v>
      </c>
      <c r="L54" s="31">
        <v>1.0</v>
      </c>
      <c r="M54" s="31">
        <v>1.0</v>
      </c>
      <c r="N54" s="31">
        <v>1.0</v>
      </c>
      <c r="O54" s="31">
        <v>1.0</v>
      </c>
      <c r="P54" s="31">
        <v>-0.9999999999999998</v>
      </c>
      <c r="Q54" s="31">
        <v>0.7853981633974482</v>
      </c>
      <c r="R54" s="53">
        <f t="shared" si="1"/>
        <v>0.7071067812</v>
      </c>
      <c r="S54" s="31"/>
      <c r="T54" s="31"/>
      <c r="U54" s="31"/>
      <c r="V54" s="31"/>
      <c r="W54" s="31"/>
      <c r="X54" s="31"/>
      <c r="Y54" s="31"/>
    </row>
    <row r="55">
      <c r="A55" s="30" t="s">
        <v>74</v>
      </c>
      <c r="B55" s="31"/>
      <c r="C55" s="31"/>
      <c r="D55" s="31">
        <v>26.0</v>
      </c>
      <c r="E55" s="31">
        <v>-2.6666666666666665</v>
      </c>
      <c r="F55" s="31">
        <v>27.0</v>
      </c>
      <c r="G55" s="31">
        <v>-1.6666666666666667</v>
      </c>
      <c r="H55" s="31" t="s">
        <v>141</v>
      </c>
      <c r="I55" s="31">
        <v>1.0</v>
      </c>
      <c r="J55" s="31">
        <v>1.0</v>
      </c>
      <c r="K55" s="31">
        <v>1.0</v>
      </c>
      <c r="L55" s="31">
        <v>1.0</v>
      </c>
      <c r="M55" s="31">
        <v>1.0</v>
      </c>
      <c r="N55" s="31">
        <v>1.0</v>
      </c>
      <c r="O55" s="31">
        <v>1.0</v>
      </c>
      <c r="P55" s="31">
        <v>0.9999999999999998</v>
      </c>
      <c r="Q55" s="31">
        <v>0.7853981633974482</v>
      </c>
      <c r="R55" s="53">
        <f t="shared" si="1"/>
        <v>0.7071067812</v>
      </c>
      <c r="S55" s="31"/>
      <c r="T55" s="31"/>
      <c r="U55" s="31"/>
      <c r="V55" s="31"/>
      <c r="W55" s="31"/>
      <c r="X55" s="31"/>
      <c r="Y55" s="31"/>
    </row>
    <row r="56">
      <c r="A56" s="30" t="s">
        <v>72</v>
      </c>
      <c r="B56" s="31"/>
      <c r="C56" s="31"/>
      <c r="D56" s="31">
        <v>0.0</v>
      </c>
      <c r="E56" s="31">
        <v>0.0</v>
      </c>
      <c r="F56" s="31">
        <v>1.0</v>
      </c>
      <c r="G56" s="31">
        <v>0.3333333333333333</v>
      </c>
      <c r="H56" s="31" t="s">
        <v>141</v>
      </c>
      <c r="I56" s="31">
        <v>2.0</v>
      </c>
      <c r="J56" s="31">
        <v>1.0</v>
      </c>
      <c r="K56" s="31">
        <v>2.0</v>
      </c>
      <c r="L56" s="31">
        <v>1.0</v>
      </c>
      <c r="M56" s="31">
        <v>2.0</v>
      </c>
      <c r="N56" s="31">
        <v>1.0</v>
      </c>
      <c r="O56" s="31">
        <v>1.0</v>
      </c>
      <c r="P56" s="31">
        <v>0.3333333333333333</v>
      </c>
      <c r="Q56" s="31">
        <v>0.3217505543966422</v>
      </c>
      <c r="R56" s="53">
        <f t="shared" si="1"/>
        <v>0.9486832981</v>
      </c>
      <c r="S56" s="31"/>
      <c r="T56" s="31"/>
      <c r="U56" s="31"/>
      <c r="V56" s="31"/>
      <c r="W56" s="31"/>
      <c r="X56" s="31"/>
      <c r="Y56" s="31"/>
    </row>
    <row r="57">
      <c r="A57" s="30" t="s">
        <v>72</v>
      </c>
      <c r="B57" s="31"/>
      <c r="C57" s="31"/>
      <c r="D57" s="31">
        <v>1.0</v>
      </c>
      <c r="E57" s="31">
        <v>0.3333333333333333</v>
      </c>
      <c r="F57" s="31">
        <v>2.0</v>
      </c>
      <c r="G57" s="31">
        <v>-0.6666666666666666</v>
      </c>
      <c r="H57" s="31" t="s">
        <v>141</v>
      </c>
      <c r="I57" s="31">
        <v>1.0</v>
      </c>
      <c r="J57" s="31">
        <v>1.0</v>
      </c>
      <c r="K57" s="31">
        <v>1.0</v>
      </c>
      <c r="L57" s="31">
        <v>1.0</v>
      </c>
      <c r="M57" s="31">
        <v>1.0</v>
      </c>
      <c r="N57" s="31">
        <v>1.0</v>
      </c>
      <c r="O57" s="31">
        <v>1.0</v>
      </c>
      <c r="P57" s="31">
        <v>-1.0</v>
      </c>
      <c r="Q57" s="31">
        <v>0.7853981633974483</v>
      </c>
      <c r="R57" s="53">
        <f t="shared" si="1"/>
        <v>0.7071067812</v>
      </c>
      <c r="S57" s="31"/>
      <c r="T57" s="31"/>
      <c r="U57" s="31"/>
      <c r="V57" s="31"/>
      <c r="W57" s="31"/>
      <c r="X57" s="31"/>
      <c r="Y57" s="31"/>
    </row>
    <row r="58">
      <c r="A58" s="30" t="s">
        <v>72</v>
      </c>
      <c r="B58" s="31"/>
      <c r="C58" s="31"/>
      <c r="D58" s="31">
        <v>2.0</v>
      </c>
      <c r="E58" s="31">
        <v>-0.6666666666666666</v>
      </c>
      <c r="F58" s="31">
        <v>3.0</v>
      </c>
      <c r="G58" s="31">
        <v>0.3333333333333333</v>
      </c>
      <c r="H58" s="31" t="s">
        <v>141</v>
      </c>
      <c r="I58" s="31">
        <v>1.0</v>
      </c>
      <c r="J58" s="31">
        <v>1.0</v>
      </c>
      <c r="K58" s="31">
        <v>1.0</v>
      </c>
      <c r="L58" s="31">
        <v>1.0</v>
      </c>
      <c r="M58" s="31">
        <v>1.0</v>
      </c>
      <c r="N58" s="31">
        <v>1.0</v>
      </c>
      <c r="O58" s="31">
        <v>1.0</v>
      </c>
      <c r="P58" s="31">
        <v>1.0</v>
      </c>
      <c r="Q58" s="31">
        <v>0.7853981633974483</v>
      </c>
      <c r="R58" s="53">
        <f t="shared" si="1"/>
        <v>0.7071067812</v>
      </c>
      <c r="S58" s="31"/>
      <c r="T58" s="31"/>
      <c r="U58" s="31"/>
      <c r="V58" s="31"/>
      <c r="W58" s="31"/>
      <c r="X58" s="31"/>
      <c r="Y58" s="31"/>
    </row>
    <row r="59">
      <c r="A59" s="30" t="s">
        <v>72</v>
      </c>
      <c r="B59" s="31"/>
      <c r="C59" s="31"/>
      <c r="D59" s="31">
        <v>3.0</v>
      </c>
      <c r="E59" s="31">
        <v>0.3333333333333333</v>
      </c>
      <c r="F59" s="31">
        <v>4.0</v>
      </c>
      <c r="G59" s="31">
        <v>0.6666666666666666</v>
      </c>
      <c r="H59" s="31" t="s">
        <v>141</v>
      </c>
      <c r="I59" s="31">
        <v>1.0</v>
      </c>
      <c r="J59" s="31">
        <v>1.0</v>
      </c>
      <c r="K59" s="31">
        <v>1.0</v>
      </c>
      <c r="L59" s="31">
        <v>1.0</v>
      </c>
      <c r="M59" s="31">
        <v>1.0</v>
      </c>
      <c r="N59" s="31">
        <v>1.0</v>
      </c>
      <c r="O59" s="31">
        <v>1.0</v>
      </c>
      <c r="P59" s="31">
        <v>0.3333333333333333</v>
      </c>
      <c r="Q59" s="31">
        <v>0.3217505543966422</v>
      </c>
      <c r="R59" s="53">
        <f t="shared" si="1"/>
        <v>0.9486832981</v>
      </c>
      <c r="S59" s="31"/>
      <c r="T59" s="31"/>
      <c r="U59" s="31"/>
      <c r="V59" s="31"/>
      <c r="W59" s="31"/>
      <c r="X59" s="31"/>
      <c r="Y59" s="31"/>
    </row>
    <row r="60">
      <c r="A60" s="30" t="s">
        <v>72</v>
      </c>
      <c r="B60" s="31"/>
      <c r="C60" s="31"/>
      <c r="D60" s="31">
        <v>4.0</v>
      </c>
      <c r="E60" s="31">
        <v>0.6666666666666666</v>
      </c>
      <c r="F60" s="31">
        <v>5.0</v>
      </c>
      <c r="G60" s="31">
        <v>1.6666666666666667</v>
      </c>
      <c r="H60" s="31" t="s">
        <v>141</v>
      </c>
      <c r="I60" s="31">
        <v>1.0</v>
      </c>
      <c r="J60" s="31">
        <v>1.0</v>
      </c>
      <c r="K60" s="31">
        <v>1.0</v>
      </c>
      <c r="L60" s="31">
        <v>1.0</v>
      </c>
      <c r="M60" s="31">
        <v>1.0</v>
      </c>
      <c r="N60" s="31">
        <v>1.0</v>
      </c>
      <c r="O60" s="31">
        <v>1.0</v>
      </c>
      <c r="P60" s="31">
        <v>1.0</v>
      </c>
      <c r="Q60" s="31">
        <v>0.7853981633974483</v>
      </c>
      <c r="R60" s="53">
        <f t="shared" si="1"/>
        <v>0.7071067812</v>
      </c>
      <c r="S60" s="31"/>
      <c r="T60" s="31"/>
      <c r="U60" s="31"/>
      <c r="V60" s="31"/>
      <c r="W60" s="31"/>
      <c r="X60" s="31"/>
      <c r="Y60" s="31"/>
    </row>
    <row r="61">
      <c r="A61" s="30" t="s">
        <v>72</v>
      </c>
      <c r="B61" s="31"/>
      <c r="C61" s="31"/>
      <c r="D61" s="31">
        <v>5.0</v>
      </c>
      <c r="E61" s="31">
        <v>1.6666666666666667</v>
      </c>
      <c r="F61" s="31">
        <v>6.0</v>
      </c>
      <c r="G61" s="31">
        <v>2.6666666666666665</v>
      </c>
      <c r="H61" s="31" t="s">
        <v>141</v>
      </c>
      <c r="I61" s="31">
        <v>1.0</v>
      </c>
      <c r="J61" s="31">
        <v>1.0</v>
      </c>
      <c r="K61" s="31">
        <v>1.0</v>
      </c>
      <c r="L61" s="31">
        <v>1.0</v>
      </c>
      <c r="M61" s="31">
        <v>1.0</v>
      </c>
      <c r="N61" s="31">
        <v>1.0</v>
      </c>
      <c r="O61" s="31">
        <v>1.0</v>
      </c>
      <c r="P61" s="31">
        <v>0.9999999999999998</v>
      </c>
      <c r="Q61" s="31">
        <v>0.7853981633974482</v>
      </c>
      <c r="R61" s="53">
        <f t="shared" si="1"/>
        <v>0.7071067812</v>
      </c>
      <c r="S61" s="31"/>
      <c r="T61" s="31"/>
      <c r="U61" s="31"/>
      <c r="V61" s="31"/>
      <c r="W61" s="31"/>
      <c r="X61" s="31"/>
      <c r="Y61" s="31"/>
    </row>
    <row r="62">
      <c r="A62" s="30" t="s">
        <v>72</v>
      </c>
      <c r="B62" s="31"/>
      <c r="C62" s="31"/>
      <c r="D62" s="31">
        <v>6.0</v>
      </c>
      <c r="E62" s="31">
        <v>2.6666666666666665</v>
      </c>
      <c r="F62" s="31">
        <v>7.0</v>
      </c>
      <c r="G62" s="31">
        <v>2.3333333333333335</v>
      </c>
      <c r="H62" s="31" t="s">
        <v>141</v>
      </c>
      <c r="I62" s="31">
        <v>1.0</v>
      </c>
      <c r="J62" s="31">
        <v>1.0</v>
      </c>
      <c r="K62" s="31">
        <v>1.0</v>
      </c>
      <c r="L62" s="31">
        <v>1.0</v>
      </c>
      <c r="M62" s="31">
        <v>1.0</v>
      </c>
      <c r="N62" s="31">
        <v>1.0</v>
      </c>
      <c r="O62" s="31">
        <v>1.0</v>
      </c>
      <c r="P62" s="31">
        <v>-0.33333333333333304</v>
      </c>
      <c r="Q62" s="31">
        <v>0.3217505543966419</v>
      </c>
      <c r="R62" s="53">
        <f t="shared" si="1"/>
        <v>0.9486832981</v>
      </c>
      <c r="S62" s="31"/>
      <c r="T62" s="31"/>
      <c r="U62" s="31"/>
      <c r="V62" s="31"/>
      <c r="W62" s="31"/>
      <c r="X62" s="31"/>
      <c r="Y62" s="31"/>
    </row>
    <row r="63">
      <c r="A63" s="30" t="s">
        <v>72</v>
      </c>
      <c r="B63" s="31"/>
      <c r="C63" s="31"/>
      <c r="D63" s="31">
        <v>7.0</v>
      </c>
      <c r="E63" s="31">
        <v>2.3333333333333335</v>
      </c>
      <c r="F63" s="31">
        <v>8.0</v>
      </c>
      <c r="G63" s="31">
        <v>3.3333333333333335</v>
      </c>
      <c r="H63" s="31" t="s">
        <v>141</v>
      </c>
      <c r="I63" s="31">
        <v>1.0</v>
      </c>
      <c r="J63" s="31">
        <v>1.0</v>
      </c>
      <c r="K63" s="31">
        <v>1.0</v>
      </c>
      <c r="L63" s="31">
        <v>1.0</v>
      </c>
      <c r="M63" s="31">
        <v>1.0</v>
      </c>
      <c r="N63" s="31">
        <v>1.0</v>
      </c>
      <c r="O63" s="31">
        <v>1.0</v>
      </c>
      <c r="P63" s="31">
        <v>1.0</v>
      </c>
      <c r="Q63" s="31">
        <v>0.7853981633974483</v>
      </c>
      <c r="R63" s="53">
        <f t="shared" si="1"/>
        <v>0.7071067812</v>
      </c>
      <c r="S63" s="31"/>
      <c r="T63" s="31"/>
      <c r="U63" s="31"/>
      <c r="V63" s="31"/>
      <c r="W63" s="31"/>
      <c r="X63" s="31"/>
      <c r="Y63" s="31"/>
    </row>
    <row r="64">
      <c r="A64" s="30" t="s">
        <v>72</v>
      </c>
      <c r="B64" s="31"/>
      <c r="C64" s="31"/>
      <c r="D64" s="31">
        <v>8.0</v>
      </c>
      <c r="E64" s="31">
        <v>3.3333333333333335</v>
      </c>
      <c r="F64" s="31">
        <v>9.0</v>
      </c>
      <c r="G64" s="31">
        <v>2.3333333333333335</v>
      </c>
      <c r="H64" s="31" t="s">
        <v>141</v>
      </c>
      <c r="I64" s="31">
        <v>1.0</v>
      </c>
      <c r="J64" s="31">
        <v>1.0</v>
      </c>
      <c r="K64" s="31">
        <v>1.0</v>
      </c>
      <c r="L64" s="31">
        <v>1.0</v>
      </c>
      <c r="M64" s="31">
        <v>1.0</v>
      </c>
      <c r="N64" s="31">
        <v>1.0</v>
      </c>
      <c r="O64" s="31">
        <v>1.0</v>
      </c>
      <c r="P64" s="31">
        <v>-1.0</v>
      </c>
      <c r="Q64" s="31">
        <v>0.7853981633974483</v>
      </c>
      <c r="R64" s="53">
        <f t="shared" si="1"/>
        <v>0.7071067812</v>
      </c>
      <c r="S64" s="31"/>
      <c r="T64" s="31"/>
      <c r="U64" s="31"/>
      <c r="V64" s="31"/>
      <c r="W64" s="31"/>
      <c r="X64" s="31"/>
      <c r="Y64" s="31"/>
    </row>
    <row r="65">
      <c r="A65" s="30" t="s">
        <v>72</v>
      </c>
      <c r="B65" s="31"/>
      <c r="C65" s="31"/>
      <c r="D65" s="31">
        <v>9.0</v>
      </c>
      <c r="E65" s="31">
        <v>2.3333333333333335</v>
      </c>
      <c r="F65" s="31">
        <v>10.0</v>
      </c>
      <c r="G65" s="31">
        <v>3.3333333333333335</v>
      </c>
      <c r="H65" s="31" t="s">
        <v>141</v>
      </c>
      <c r="I65" s="31">
        <v>1.0</v>
      </c>
      <c r="J65" s="31">
        <v>1.0</v>
      </c>
      <c r="K65" s="31">
        <v>1.0</v>
      </c>
      <c r="L65" s="31">
        <v>1.0</v>
      </c>
      <c r="M65" s="31">
        <v>1.0</v>
      </c>
      <c r="N65" s="31">
        <v>1.0</v>
      </c>
      <c r="O65" s="31">
        <v>1.0</v>
      </c>
      <c r="P65" s="31">
        <v>1.0</v>
      </c>
      <c r="Q65" s="31">
        <v>0.7853981633974483</v>
      </c>
      <c r="R65" s="53">
        <f t="shared" si="1"/>
        <v>0.7071067812</v>
      </c>
      <c r="S65" s="31"/>
      <c r="T65" s="31"/>
      <c r="U65" s="31"/>
      <c r="V65" s="31"/>
      <c r="W65" s="31"/>
      <c r="X65" s="31"/>
      <c r="Y65" s="31"/>
    </row>
    <row r="66">
      <c r="A66" s="30" t="s">
        <v>72</v>
      </c>
      <c r="B66" s="31"/>
      <c r="C66" s="31"/>
      <c r="D66" s="31">
        <v>10.0</v>
      </c>
      <c r="E66" s="31">
        <v>3.3333333333333335</v>
      </c>
      <c r="F66" s="31">
        <v>11.0</v>
      </c>
      <c r="G66" s="31">
        <v>4.333333333333333</v>
      </c>
      <c r="H66" s="31" t="s">
        <v>141</v>
      </c>
      <c r="I66" s="31">
        <v>1.0</v>
      </c>
      <c r="J66" s="31">
        <v>1.0</v>
      </c>
      <c r="K66" s="31">
        <v>1.0</v>
      </c>
      <c r="L66" s="31">
        <v>1.0</v>
      </c>
      <c r="M66" s="31">
        <v>1.0</v>
      </c>
      <c r="N66" s="31">
        <v>1.0</v>
      </c>
      <c r="O66" s="31">
        <v>1.0</v>
      </c>
      <c r="P66" s="31">
        <v>0.9999999999999996</v>
      </c>
      <c r="Q66" s="31">
        <v>0.7853981633974481</v>
      </c>
      <c r="R66" s="53">
        <f t="shared" si="1"/>
        <v>0.7071067812</v>
      </c>
      <c r="S66" s="31"/>
      <c r="T66" s="31"/>
      <c r="U66" s="31"/>
      <c r="V66" s="31"/>
      <c r="W66" s="31"/>
      <c r="X66" s="31"/>
      <c r="Y66" s="31"/>
    </row>
    <row r="67">
      <c r="A67" s="30" t="s">
        <v>72</v>
      </c>
      <c r="B67" s="31"/>
      <c r="C67" s="31"/>
      <c r="D67" s="31">
        <v>11.0</v>
      </c>
      <c r="E67" s="31">
        <v>4.333333333333333</v>
      </c>
      <c r="F67" s="31">
        <v>12.0</v>
      </c>
      <c r="G67" s="31">
        <v>5.333333333333333</v>
      </c>
      <c r="H67" s="31" t="s">
        <v>141</v>
      </c>
      <c r="I67" s="31">
        <v>1.0</v>
      </c>
      <c r="J67" s="31">
        <v>1.0</v>
      </c>
      <c r="K67" s="31">
        <v>1.0</v>
      </c>
      <c r="L67" s="31">
        <v>1.0</v>
      </c>
      <c r="M67" s="31">
        <v>1.0</v>
      </c>
      <c r="N67" s="31">
        <v>1.0</v>
      </c>
      <c r="O67" s="31">
        <v>1.0</v>
      </c>
      <c r="P67" s="31">
        <v>1.0</v>
      </c>
      <c r="Q67" s="31">
        <v>0.7853981633974483</v>
      </c>
      <c r="R67" s="53">
        <f t="shared" si="1"/>
        <v>0.7071067812</v>
      </c>
      <c r="S67" s="31"/>
      <c r="T67" s="31"/>
      <c r="U67" s="31"/>
      <c r="V67" s="31"/>
      <c r="W67" s="31"/>
      <c r="X67" s="31"/>
      <c r="Y67" s="31"/>
    </row>
    <row r="68">
      <c r="A68" s="30" t="s">
        <v>72</v>
      </c>
      <c r="B68" s="31"/>
      <c r="C68" s="31"/>
      <c r="D68" s="31">
        <v>12.0</v>
      </c>
      <c r="E68" s="31">
        <v>5.333333333333333</v>
      </c>
      <c r="F68" s="31">
        <v>13.0</v>
      </c>
      <c r="G68" s="31">
        <v>5.666666666666667</v>
      </c>
      <c r="H68" s="31" t="s">
        <v>141</v>
      </c>
      <c r="I68" s="31">
        <v>1.0</v>
      </c>
      <c r="J68" s="31">
        <v>1.0</v>
      </c>
      <c r="K68" s="31">
        <v>1.0</v>
      </c>
      <c r="L68" s="31">
        <v>1.0</v>
      </c>
      <c r="M68" s="31">
        <v>1.0</v>
      </c>
      <c r="N68" s="31">
        <v>1.0</v>
      </c>
      <c r="O68" s="31">
        <v>1.0</v>
      </c>
      <c r="P68" s="31">
        <v>0.3333333333333339</v>
      </c>
      <c r="Q68" s="31">
        <v>0.32175055439664274</v>
      </c>
      <c r="R68" s="53">
        <f t="shared" si="1"/>
        <v>0.9486832981</v>
      </c>
      <c r="S68" s="31"/>
      <c r="T68" s="31"/>
      <c r="U68" s="31"/>
      <c r="V68" s="31"/>
      <c r="W68" s="31"/>
      <c r="X68" s="31"/>
      <c r="Y68" s="31"/>
    </row>
    <row r="69">
      <c r="A69" s="30" t="s">
        <v>72</v>
      </c>
      <c r="B69" s="31"/>
      <c r="C69" s="31"/>
      <c r="D69" s="31">
        <v>13.0</v>
      </c>
      <c r="E69" s="31">
        <v>5.666666666666667</v>
      </c>
      <c r="F69" s="31">
        <v>14.0</v>
      </c>
      <c r="G69" s="31">
        <v>6.666666666666667</v>
      </c>
      <c r="H69" s="31" t="s">
        <v>141</v>
      </c>
      <c r="I69" s="31">
        <v>1.0</v>
      </c>
      <c r="J69" s="31">
        <v>1.0</v>
      </c>
      <c r="K69" s="31">
        <v>1.0</v>
      </c>
      <c r="L69" s="31">
        <v>1.0</v>
      </c>
      <c r="M69" s="31">
        <v>1.0</v>
      </c>
      <c r="N69" s="31">
        <v>1.0</v>
      </c>
      <c r="O69" s="31">
        <v>1.0</v>
      </c>
      <c r="P69" s="31">
        <v>1.0</v>
      </c>
      <c r="Q69" s="31">
        <v>0.7853981633974483</v>
      </c>
      <c r="R69" s="53">
        <f t="shared" si="1"/>
        <v>0.7071067812</v>
      </c>
      <c r="S69" s="31"/>
      <c r="T69" s="31"/>
      <c r="U69" s="31"/>
      <c r="V69" s="31"/>
      <c r="W69" s="31"/>
      <c r="X69" s="31"/>
      <c r="Y69" s="31"/>
    </row>
    <row r="70">
      <c r="A70" s="30" t="s">
        <v>72</v>
      </c>
      <c r="B70" s="31"/>
      <c r="C70" s="31"/>
      <c r="D70" s="31">
        <v>14.0</v>
      </c>
      <c r="E70" s="31">
        <v>6.666666666666667</v>
      </c>
      <c r="F70" s="31">
        <v>15.0</v>
      </c>
      <c r="G70" s="31">
        <v>7.666666666666667</v>
      </c>
      <c r="H70" s="31" t="s">
        <v>141</v>
      </c>
      <c r="I70" s="31">
        <v>1.0</v>
      </c>
      <c r="J70" s="31">
        <v>1.0</v>
      </c>
      <c r="K70" s="31">
        <v>1.0</v>
      </c>
      <c r="L70" s="31">
        <v>1.0</v>
      </c>
      <c r="M70" s="31">
        <v>1.0</v>
      </c>
      <c r="N70" s="31">
        <v>1.0</v>
      </c>
      <c r="O70" s="31">
        <v>1.0</v>
      </c>
      <c r="P70" s="31">
        <v>1.0</v>
      </c>
      <c r="Q70" s="31">
        <v>0.7853981633974483</v>
      </c>
      <c r="R70" s="53">
        <f t="shared" si="1"/>
        <v>0.7071067812</v>
      </c>
      <c r="S70" s="31"/>
      <c r="T70" s="31"/>
      <c r="U70" s="31"/>
      <c r="V70" s="31"/>
      <c r="W70" s="31"/>
      <c r="X70" s="31"/>
      <c r="Y70" s="31"/>
    </row>
    <row r="71">
      <c r="A71" s="30" t="s">
        <v>72</v>
      </c>
      <c r="B71" s="31"/>
      <c r="C71" s="31"/>
      <c r="D71" s="31">
        <v>15.0</v>
      </c>
      <c r="E71" s="31">
        <v>7.666666666666667</v>
      </c>
      <c r="F71" s="31">
        <v>16.0</v>
      </c>
      <c r="G71" s="31">
        <v>6.666666666666667</v>
      </c>
      <c r="H71" s="31" t="s">
        <v>141</v>
      </c>
      <c r="I71" s="31">
        <v>1.0</v>
      </c>
      <c r="J71" s="31">
        <v>1.0</v>
      </c>
      <c r="K71" s="31">
        <v>1.0</v>
      </c>
      <c r="L71" s="31">
        <v>1.0</v>
      </c>
      <c r="M71" s="31">
        <v>1.0</v>
      </c>
      <c r="N71" s="31">
        <v>1.0</v>
      </c>
      <c r="O71" s="31">
        <v>1.0</v>
      </c>
      <c r="P71" s="31">
        <v>-1.0</v>
      </c>
      <c r="Q71" s="31">
        <v>0.7853981633974483</v>
      </c>
      <c r="R71" s="53">
        <f t="shared" si="1"/>
        <v>0.7071067812</v>
      </c>
      <c r="S71" s="31"/>
      <c r="T71" s="31"/>
      <c r="U71" s="31"/>
      <c r="V71" s="31"/>
      <c r="W71" s="31"/>
      <c r="X71" s="31"/>
      <c r="Y71" s="31"/>
    </row>
    <row r="72">
      <c r="A72" s="30" t="s">
        <v>72</v>
      </c>
      <c r="B72" s="31"/>
      <c r="C72" s="31"/>
      <c r="D72" s="31">
        <v>16.0</v>
      </c>
      <c r="E72" s="31">
        <v>6.666666666666667</v>
      </c>
      <c r="F72" s="31">
        <v>17.0</v>
      </c>
      <c r="G72" s="31">
        <v>5.666666666666667</v>
      </c>
      <c r="H72" s="31" t="s">
        <v>141</v>
      </c>
      <c r="I72" s="31">
        <v>1.0</v>
      </c>
      <c r="J72" s="31">
        <v>1.0</v>
      </c>
      <c r="K72" s="31">
        <v>1.0</v>
      </c>
      <c r="L72" s="31">
        <v>1.0</v>
      </c>
      <c r="M72" s="31">
        <v>1.0</v>
      </c>
      <c r="N72" s="31">
        <v>1.0</v>
      </c>
      <c r="O72" s="31">
        <v>1.0</v>
      </c>
      <c r="P72" s="31">
        <v>-1.0</v>
      </c>
      <c r="Q72" s="31">
        <v>0.7853981633974483</v>
      </c>
      <c r="R72" s="53">
        <f t="shared" si="1"/>
        <v>0.7071067812</v>
      </c>
      <c r="S72" s="31"/>
      <c r="T72" s="31"/>
      <c r="U72" s="31"/>
      <c r="V72" s="31"/>
      <c r="W72" s="31"/>
      <c r="X72" s="31"/>
      <c r="Y72" s="31"/>
    </row>
    <row r="73">
      <c r="A73" s="30" t="s">
        <v>72</v>
      </c>
      <c r="B73" s="31"/>
      <c r="C73" s="31"/>
      <c r="D73" s="31">
        <v>17.0</v>
      </c>
      <c r="E73" s="31">
        <v>5.666666666666667</v>
      </c>
      <c r="F73" s="31">
        <v>18.0</v>
      </c>
      <c r="G73" s="31">
        <v>6.666666666666667</v>
      </c>
      <c r="H73" s="31" t="s">
        <v>141</v>
      </c>
      <c r="I73" s="31">
        <v>1.0</v>
      </c>
      <c r="J73" s="31">
        <v>1.0</v>
      </c>
      <c r="K73" s="31">
        <v>1.0</v>
      </c>
      <c r="L73" s="31">
        <v>1.0</v>
      </c>
      <c r="M73" s="31">
        <v>1.0</v>
      </c>
      <c r="N73" s="31">
        <v>1.0</v>
      </c>
      <c r="O73" s="31">
        <v>1.0</v>
      </c>
      <c r="P73" s="31">
        <v>1.0</v>
      </c>
      <c r="Q73" s="31">
        <v>0.7853981633974483</v>
      </c>
      <c r="R73" s="53">
        <f t="shared" si="1"/>
        <v>0.7071067812</v>
      </c>
      <c r="S73" s="31"/>
      <c r="T73" s="31"/>
      <c r="U73" s="31"/>
      <c r="V73" s="31"/>
      <c r="W73" s="31"/>
      <c r="X73" s="31"/>
      <c r="Y73" s="31"/>
    </row>
    <row r="74">
      <c r="A74" s="30" t="s">
        <v>72</v>
      </c>
      <c r="B74" s="31"/>
      <c r="C74" s="31"/>
      <c r="D74" s="31">
        <v>18.0</v>
      </c>
      <c r="E74" s="31">
        <v>6.666666666666667</v>
      </c>
      <c r="F74" s="31">
        <v>19.0</v>
      </c>
      <c r="G74" s="31">
        <v>7.0</v>
      </c>
      <c r="H74" s="31" t="s">
        <v>141</v>
      </c>
      <c r="I74" s="31">
        <v>1.0</v>
      </c>
      <c r="J74" s="31">
        <v>1.0</v>
      </c>
      <c r="K74" s="31">
        <v>1.0</v>
      </c>
      <c r="L74" s="31">
        <v>1.0</v>
      </c>
      <c r="M74" s="31">
        <v>1.0</v>
      </c>
      <c r="N74" s="31">
        <v>1.0</v>
      </c>
      <c r="O74" s="31">
        <v>1.0</v>
      </c>
      <c r="P74" s="31">
        <v>0.33333333333333304</v>
      </c>
      <c r="Q74" s="31">
        <v>0.3217505543966419</v>
      </c>
      <c r="R74" s="53">
        <f t="shared" si="1"/>
        <v>0.9486832981</v>
      </c>
      <c r="S74" s="31"/>
      <c r="T74" s="31"/>
      <c r="U74" s="31"/>
      <c r="V74" s="31"/>
      <c r="W74" s="31"/>
      <c r="X74" s="31"/>
      <c r="Y74" s="31"/>
    </row>
    <row r="75">
      <c r="A75" s="30" t="s">
        <v>72</v>
      </c>
      <c r="B75" s="31"/>
      <c r="C75" s="31"/>
      <c r="D75" s="31">
        <v>19.0</v>
      </c>
      <c r="E75" s="31">
        <v>7.0</v>
      </c>
      <c r="F75" s="31">
        <v>20.0</v>
      </c>
      <c r="G75" s="31">
        <v>7.333333333333333</v>
      </c>
      <c r="H75" s="31" t="s">
        <v>141</v>
      </c>
      <c r="I75" s="31">
        <v>1.0</v>
      </c>
      <c r="J75" s="31">
        <v>1.0</v>
      </c>
      <c r="K75" s="31">
        <v>1.0</v>
      </c>
      <c r="L75" s="31">
        <v>1.0</v>
      </c>
      <c r="M75" s="31">
        <v>1.0</v>
      </c>
      <c r="N75" s="31">
        <v>1.0</v>
      </c>
      <c r="O75" s="31">
        <v>1.0</v>
      </c>
      <c r="P75" s="31">
        <v>0.33333333333333304</v>
      </c>
      <c r="Q75" s="31">
        <v>0.3217505543966419</v>
      </c>
      <c r="R75" s="53">
        <f t="shared" si="1"/>
        <v>0.9486832981</v>
      </c>
      <c r="S75" s="31"/>
      <c r="T75" s="31"/>
      <c r="U75" s="31"/>
      <c r="V75" s="31"/>
      <c r="W75" s="31"/>
      <c r="X75" s="31"/>
      <c r="Y75" s="31"/>
    </row>
    <row r="76">
      <c r="A76" s="30" t="s">
        <v>72</v>
      </c>
      <c r="B76" s="31"/>
      <c r="C76" s="31"/>
      <c r="D76" s="31">
        <v>20.0</v>
      </c>
      <c r="E76" s="31">
        <v>7.333333333333333</v>
      </c>
      <c r="F76" s="31">
        <v>21.0</v>
      </c>
      <c r="G76" s="31">
        <v>6.333333333333333</v>
      </c>
      <c r="H76" s="31" t="s">
        <v>141</v>
      </c>
      <c r="I76" s="31">
        <v>1.0</v>
      </c>
      <c r="J76" s="31">
        <v>1.0</v>
      </c>
      <c r="K76" s="31">
        <v>1.0</v>
      </c>
      <c r="L76" s="31">
        <v>1.0</v>
      </c>
      <c r="M76" s="31">
        <v>1.0</v>
      </c>
      <c r="N76" s="31">
        <v>1.0</v>
      </c>
      <c r="O76" s="31">
        <v>1.0</v>
      </c>
      <c r="P76" s="31">
        <v>-1.0</v>
      </c>
      <c r="Q76" s="31">
        <v>0.7853981633974483</v>
      </c>
      <c r="R76" s="53">
        <f t="shared" si="1"/>
        <v>0.7071067812</v>
      </c>
      <c r="S76" s="31"/>
      <c r="T76" s="31"/>
      <c r="U76" s="31"/>
      <c r="V76" s="31"/>
      <c r="W76" s="31"/>
      <c r="X76" s="31"/>
      <c r="Y76" s="31"/>
    </row>
    <row r="77">
      <c r="A77" s="30" t="s">
        <v>72</v>
      </c>
      <c r="B77" s="31"/>
      <c r="C77" s="31"/>
      <c r="D77" s="31">
        <v>21.0</v>
      </c>
      <c r="E77" s="31">
        <v>6.333333333333333</v>
      </c>
      <c r="F77" s="31">
        <v>22.0</v>
      </c>
      <c r="G77" s="31">
        <v>6.666666666666667</v>
      </c>
      <c r="H77" s="31" t="s">
        <v>141</v>
      </c>
      <c r="I77" s="31">
        <v>1.0</v>
      </c>
      <c r="J77" s="31">
        <v>1.0</v>
      </c>
      <c r="K77" s="31">
        <v>1.0</v>
      </c>
      <c r="L77" s="31">
        <v>1.0</v>
      </c>
      <c r="M77" s="31">
        <v>1.0</v>
      </c>
      <c r="N77" s="31">
        <v>1.0</v>
      </c>
      <c r="O77" s="31">
        <v>1.0</v>
      </c>
      <c r="P77" s="31">
        <v>0.3333333333333339</v>
      </c>
      <c r="Q77" s="31">
        <v>0.32175055439664274</v>
      </c>
      <c r="R77" s="53">
        <f t="shared" si="1"/>
        <v>0.9486832981</v>
      </c>
      <c r="S77" s="31"/>
      <c r="T77" s="31"/>
      <c r="U77" s="31"/>
      <c r="V77" s="31"/>
      <c r="W77" s="31"/>
      <c r="X77" s="31"/>
      <c r="Y77" s="31"/>
    </row>
    <row r="78">
      <c r="A78" s="30" t="s">
        <v>72</v>
      </c>
      <c r="B78" s="31"/>
      <c r="C78" s="31"/>
      <c r="D78" s="31">
        <v>22.0</v>
      </c>
      <c r="E78" s="31">
        <v>6.666666666666667</v>
      </c>
      <c r="F78" s="31">
        <v>23.0</v>
      </c>
      <c r="G78" s="31">
        <v>6.333333333333333</v>
      </c>
      <c r="H78" s="31" t="s">
        <v>141</v>
      </c>
      <c r="I78" s="31">
        <v>1.0</v>
      </c>
      <c r="J78" s="31">
        <v>1.0</v>
      </c>
      <c r="K78" s="31">
        <v>1.0</v>
      </c>
      <c r="L78" s="31">
        <v>1.0</v>
      </c>
      <c r="M78" s="31">
        <v>1.0</v>
      </c>
      <c r="N78" s="31">
        <v>1.0</v>
      </c>
      <c r="O78" s="31">
        <v>1.0</v>
      </c>
      <c r="P78" s="31">
        <v>-0.3333333333333339</v>
      </c>
      <c r="Q78" s="31">
        <v>0.32175055439664274</v>
      </c>
      <c r="R78" s="53">
        <f t="shared" si="1"/>
        <v>0.9486832981</v>
      </c>
      <c r="S78" s="31"/>
      <c r="T78" s="31"/>
      <c r="U78" s="31"/>
      <c r="V78" s="31"/>
      <c r="W78" s="31"/>
      <c r="X78" s="31"/>
      <c r="Y78" s="31"/>
    </row>
    <row r="79">
      <c r="A79" s="30" t="s">
        <v>72</v>
      </c>
      <c r="B79" s="31"/>
      <c r="C79" s="31"/>
      <c r="D79" s="31">
        <v>23.0</v>
      </c>
      <c r="E79" s="31">
        <v>6.333333333333333</v>
      </c>
      <c r="F79" s="31">
        <v>24.0</v>
      </c>
      <c r="G79" s="31">
        <v>6.0</v>
      </c>
      <c r="H79" s="31" t="s">
        <v>141</v>
      </c>
      <c r="I79" s="31">
        <v>1.0</v>
      </c>
      <c r="J79" s="31">
        <v>1.0</v>
      </c>
      <c r="K79" s="31">
        <v>1.0</v>
      </c>
      <c r="L79" s="31">
        <v>1.0</v>
      </c>
      <c r="M79" s="31">
        <v>1.0</v>
      </c>
      <c r="N79" s="31">
        <v>1.0</v>
      </c>
      <c r="O79" s="31">
        <v>1.0</v>
      </c>
      <c r="P79" s="31">
        <v>-0.33333333333333304</v>
      </c>
      <c r="Q79" s="31">
        <v>0.3217505543966419</v>
      </c>
      <c r="R79" s="53">
        <f t="shared" si="1"/>
        <v>0.9486832981</v>
      </c>
      <c r="S79" s="31"/>
      <c r="T79" s="31"/>
      <c r="U79" s="31"/>
      <c r="V79" s="31"/>
      <c r="W79" s="31"/>
      <c r="X79" s="31"/>
      <c r="Y79" s="31"/>
    </row>
    <row r="80">
      <c r="A80" s="30" t="s">
        <v>72</v>
      </c>
      <c r="B80" s="31"/>
      <c r="C80" s="31"/>
      <c r="D80" s="31">
        <v>24.0</v>
      </c>
      <c r="E80" s="31">
        <v>6.0</v>
      </c>
      <c r="F80" s="31">
        <v>25.0</v>
      </c>
      <c r="G80" s="31">
        <v>5.0</v>
      </c>
      <c r="H80" s="31" t="s">
        <v>141</v>
      </c>
      <c r="I80" s="31">
        <v>1.0</v>
      </c>
      <c r="J80" s="31">
        <v>1.0</v>
      </c>
      <c r="K80" s="31">
        <v>1.0</v>
      </c>
      <c r="L80" s="31">
        <v>1.0</v>
      </c>
      <c r="M80" s="31">
        <v>1.0</v>
      </c>
      <c r="N80" s="31">
        <v>1.0</v>
      </c>
      <c r="O80" s="31">
        <v>1.0</v>
      </c>
      <c r="P80" s="31">
        <v>-1.0</v>
      </c>
      <c r="Q80" s="31">
        <v>0.7853981633974483</v>
      </c>
      <c r="R80" s="53">
        <f t="shared" si="1"/>
        <v>0.7071067812</v>
      </c>
      <c r="S80" s="31"/>
      <c r="T80" s="31"/>
      <c r="U80" s="31"/>
      <c r="V80" s="31"/>
      <c r="W80" s="31"/>
      <c r="X80" s="31"/>
      <c r="Y80" s="31"/>
    </row>
    <row r="81">
      <c r="A81" s="30" t="s">
        <v>72</v>
      </c>
      <c r="B81" s="31"/>
      <c r="C81" s="31"/>
      <c r="D81" s="31">
        <v>25.0</v>
      </c>
      <c r="E81" s="31">
        <v>5.0</v>
      </c>
      <c r="F81" s="31">
        <v>26.0</v>
      </c>
      <c r="G81" s="31">
        <v>6.0</v>
      </c>
      <c r="H81" s="31" t="s">
        <v>141</v>
      </c>
      <c r="I81" s="31">
        <v>1.0</v>
      </c>
      <c r="J81" s="31">
        <v>1.0</v>
      </c>
      <c r="K81" s="31">
        <v>1.0</v>
      </c>
      <c r="L81" s="31">
        <v>1.0</v>
      </c>
      <c r="M81" s="31">
        <v>1.0</v>
      </c>
      <c r="N81" s="31">
        <v>1.0</v>
      </c>
      <c r="O81" s="31">
        <v>1.0</v>
      </c>
      <c r="P81" s="31">
        <v>1.0</v>
      </c>
      <c r="Q81" s="31">
        <v>0.7853981633974483</v>
      </c>
      <c r="R81" s="53">
        <f t="shared" si="1"/>
        <v>0.7071067812</v>
      </c>
      <c r="S81" s="31"/>
      <c r="T81" s="31"/>
      <c r="U81" s="31"/>
      <c r="V81" s="31"/>
      <c r="W81" s="31"/>
      <c r="X81" s="31"/>
      <c r="Y81" s="31"/>
    </row>
    <row r="82">
      <c r="A82" s="30" t="s">
        <v>72</v>
      </c>
      <c r="B82" s="31"/>
      <c r="C82" s="31"/>
      <c r="D82" s="31">
        <v>26.0</v>
      </c>
      <c r="E82" s="31">
        <v>6.0</v>
      </c>
      <c r="F82" s="31">
        <v>27.0</v>
      </c>
      <c r="G82" s="31">
        <v>5.0</v>
      </c>
      <c r="H82" s="31" t="s">
        <v>141</v>
      </c>
      <c r="I82" s="31">
        <v>1.0</v>
      </c>
      <c r="J82" s="31">
        <v>1.0</v>
      </c>
      <c r="K82" s="31">
        <v>1.0</v>
      </c>
      <c r="L82" s="31">
        <v>1.0</v>
      </c>
      <c r="M82" s="31">
        <v>1.0</v>
      </c>
      <c r="N82" s="31">
        <v>1.0</v>
      </c>
      <c r="O82" s="31">
        <v>1.0</v>
      </c>
      <c r="P82" s="31">
        <v>-1.0</v>
      </c>
      <c r="Q82" s="31">
        <v>0.7853981633974483</v>
      </c>
      <c r="R82" s="53">
        <f t="shared" si="1"/>
        <v>0.7071067812</v>
      </c>
      <c r="S82" s="31"/>
      <c r="T82" s="31"/>
      <c r="U82" s="31"/>
      <c r="V82" s="31"/>
      <c r="W82" s="31"/>
      <c r="X82" s="31"/>
      <c r="Y82" s="31"/>
    </row>
    <row r="83">
      <c r="A83" s="30" t="s">
        <v>73</v>
      </c>
      <c r="B83" s="31"/>
      <c r="C83" s="31"/>
      <c r="D83" s="31">
        <v>0.0</v>
      </c>
      <c r="E83" s="31">
        <v>0.0</v>
      </c>
      <c r="F83" s="31">
        <v>1.0</v>
      </c>
      <c r="G83" s="31">
        <v>0.3333333333333333</v>
      </c>
      <c r="H83" s="31" t="s">
        <v>141</v>
      </c>
      <c r="I83" s="31">
        <v>2.0</v>
      </c>
      <c r="J83" s="31">
        <v>2.0</v>
      </c>
      <c r="K83" s="31">
        <v>2.0</v>
      </c>
      <c r="L83" s="31">
        <v>2.0</v>
      </c>
      <c r="M83" s="31">
        <v>2.0</v>
      </c>
      <c r="N83" s="31">
        <v>2.0</v>
      </c>
      <c r="O83" s="31">
        <v>1.0</v>
      </c>
      <c r="P83" s="31">
        <v>0.3333333333333333</v>
      </c>
      <c r="Q83" s="31">
        <v>0.3217505543966422</v>
      </c>
      <c r="R83" s="53">
        <f t="shared" si="1"/>
        <v>0.9486832981</v>
      </c>
      <c r="S83" s="31"/>
      <c r="T83" s="31"/>
      <c r="U83" s="31"/>
      <c r="V83" s="31"/>
      <c r="W83" s="31"/>
      <c r="X83" s="31"/>
      <c r="Y83" s="31"/>
    </row>
    <row r="84">
      <c r="A84" s="30" t="s">
        <v>73</v>
      </c>
      <c r="B84" s="31"/>
      <c r="C84" s="31"/>
      <c r="D84" s="31">
        <v>1.0</v>
      </c>
      <c r="E84" s="31">
        <v>0.3333333333333333</v>
      </c>
      <c r="F84" s="31">
        <v>2.0</v>
      </c>
      <c r="G84" s="31">
        <v>1.3333333333333333</v>
      </c>
      <c r="H84" s="31" t="s">
        <v>141</v>
      </c>
      <c r="I84" s="31">
        <v>1.0</v>
      </c>
      <c r="J84" s="31">
        <v>1.0</v>
      </c>
      <c r="K84" s="31">
        <v>1.0</v>
      </c>
      <c r="L84" s="31">
        <v>1.0</v>
      </c>
      <c r="M84" s="31">
        <v>1.0</v>
      </c>
      <c r="N84" s="31">
        <v>1.0</v>
      </c>
      <c r="O84" s="31">
        <v>1.0</v>
      </c>
      <c r="P84" s="31">
        <v>1.0</v>
      </c>
      <c r="Q84" s="31">
        <v>0.7853981633974483</v>
      </c>
      <c r="R84" s="53">
        <f t="shared" si="1"/>
        <v>0.7071067812</v>
      </c>
      <c r="S84" s="31"/>
      <c r="T84" s="31"/>
      <c r="U84" s="31"/>
      <c r="V84" s="31"/>
      <c r="W84" s="31"/>
      <c r="X84" s="31"/>
      <c r="Y84" s="31"/>
    </row>
    <row r="85">
      <c r="A85" s="30" t="s">
        <v>73</v>
      </c>
      <c r="B85" s="31"/>
      <c r="C85" s="31"/>
      <c r="D85" s="31">
        <v>2.0</v>
      </c>
      <c r="E85" s="31">
        <v>1.3333333333333333</v>
      </c>
      <c r="F85" s="31">
        <v>3.0</v>
      </c>
      <c r="G85" s="31">
        <v>0.3333333333333333</v>
      </c>
      <c r="H85" s="31" t="s">
        <v>141</v>
      </c>
      <c r="I85" s="31">
        <v>1.0</v>
      </c>
      <c r="J85" s="31">
        <v>1.0</v>
      </c>
      <c r="K85" s="31">
        <v>1.0</v>
      </c>
      <c r="L85" s="31">
        <v>1.0</v>
      </c>
      <c r="M85" s="31">
        <v>1.0</v>
      </c>
      <c r="N85" s="31">
        <v>1.0</v>
      </c>
      <c r="O85" s="31">
        <v>1.0</v>
      </c>
      <c r="P85" s="31">
        <v>-1.0</v>
      </c>
      <c r="Q85" s="31">
        <v>0.7853981633974483</v>
      </c>
      <c r="R85" s="53">
        <f t="shared" si="1"/>
        <v>0.7071067812</v>
      </c>
      <c r="S85" s="31"/>
      <c r="T85" s="31"/>
      <c r="U85" s="31"/>
      <c r="V85" s="31"/>
      <c r="W85" s="31"/>
      <c r="X85" s="31"/>
      <c r="Y85" s="31"/>
    </row>
    <row r="86">
      <c r="A86" s="30" t="s">
        <v>73</v>
      </c>
      <c r="B86" s="31"/>
      <c r="C86" s="31"/>
      <c r="D86" s="31">
        <v>3.0</v>
      </c>
      <c r="E86" s="31">
        <v>0.3333333333333333</v>
      </c>
      <c r="F86" s="31">
        <v>4.0</v>
      </c>
      <c r="G86" s="31">
        <v>1.3333333333333333</v>
      </c>
      <c r="H86" s="31" t="s">
        <v>141</v>
      </c>
      <c r="I86" s="31">
        <v>1.0</v>
      </c>
      <c r="J86" s="31">
        <v>1.0</v>
      </c>
      <c r="K86" s="31">
        <v>1.0</v>
      </c>
      <c r="L86" s="31">
        <v>1.0</v>
      </c>
      <c r="M86" s="31">
        <v>1.0</v>
      </c>
      <c r="N86" s="31">
        <v>1.0</v>
      </c>
      <c r="O86" s="31">
        <v>1.0</v>
      </c>
      <c r="P86" s="31">
        <v>1.0</v>
      </c>
      <c r="Q86" s="31">
        <v>0.7853981633974483</v>
      </c>
      <c r="R86" s="53">
        <f t="shared" si="1"/>
        <v>0.7071067812</v>
      </c>
      <c r="S86" s="31"/>
      <c r="T86" s="31"/>
      <c r="U86" s="31"/>
      <c r="V86" s="31"/>
      <c r="W86" s="31"/>
      <c r="X86" s="31"/>
      <c r="Y86" s="31"/>
    </row>
    <row r="87">
      <c r="A87" s="30" t="s">
        <v>73</v>
      </c>
      <c r="B87" s="31"/>
      <c r="C87" s="31"/>
      <c r="D87" s="31">
        <v>4.0</v>
      </c>
      <c r="E87" s="31">
        <v>1.3333333333333333</v>
      </c>
      <c r="F87" s="31">
        <v>5.0</v>
      </c>
      <c r="G87" s="31">
        <v>1.0</v>
      </c>
      <c r="H87" s="31" t="s">
        <v>141</v>
      </c>
      <c r="I87" s="31">
        <v>1.0</v>
      </c>
      <c r="J87" s="31">
        <v>1.0</v>
      </c>
      <c r="K87" s="31">
        <v>1.0</v>
      </c>
      <c r="L87" s="31">
        <v>1.0</v>
      </c>
      <c r="M87" s="31">
        <v>1.0</v>
      </c>
      <c r="N87" s="31">
        <v>1.0</v>
      </c>
      <c r="O87" s="31">
        <v>1.0</v>
      </c>
      <c r="P87" s="31">
        <v>-0.33333333333333326</v>
      </c>
      <c r="Q87" s="31">
        <v>0.32175055439664213</v>
      </c>
      <c r="R87" s="53">
        <f t="shared" si="1"/>
        <v>0.9486832981</v>
      </c>
      <c r="S87" s="31"/>
      <c r="T87" s="31"/>
      <c r="U87" s="31"/>
      <c r="V87" s="31"/>
      <c r="W87" s="31"/>
      <c r="X87" s="31"/>
      <c r="Y87" s="31"/>
    </row>
    <row r="88">
      <c r="A88" s="30" t="s">
        <v>73</v>
      </c>
      <c r="B88" s="31"/>
      <c r="C88" s="31"/>
      <c r="D88" s="31">
        <v>5.0</v>
      </c>
      <c r="E88" s="31">
        <v>1.0</v>
      </c>
      <c r="F88" s="31">
        <v>6.0</v>
      </c>
      <c r="G88" s="31">
        <v>0.0</v>
      </c>
      <c r="H88" s="31" t="s">
        <v>141</v>
      </c>
      <c r="I88" s="31">
        <v>1.0</v>
      </c>
      <c r="J88" s="31">
        <v>1.0</v>
      </c>
      <c r="K88" s="31">
        <v>1.0</v>
      </c>
      <c r="L88" s="31">
        <v>1.0</v>
      </c>
      <c r="M88" s="31">
        <v>1.0</v>
      </c>
      <c r="N88" s="31">
        <v>1.0</v>
      </c>
      <c r="O88" s="31">
        <v>1.0</v>
      </c>
      <c r="P88" s="31">
        <v>-1.0</v>
      </c>
      <c r="Q88" s="31">
        <v>0.7853981633974483</v>
      </c>
      <c r="R88" s="53">
        <f t="shared" si="1"/>
        <v>0.7071067812</v>
      </c>
      <c r="S88" s="31"/>
      <c r="T88" s="31"/>
      <c r="U88" s="31"/>
      <c r="V88" s="31"/>
      <c r="W88" s="31"/>
      <c r="X88" s="31"/>
      <c r="Y88" s="31"/>
    </row>
    <row r="89">
      <c r="A89" s="30" t="s">
        <v>73</v>
      </c>
      <c r="B89" s="31"/>
      <c r="C89" s="31"/>
      <c r="D89" s="31">
        <v>6.0</v>
      </c>
      <c r="E89" s="31">
        <v>0.0</v>
      </c>
      <c r="F89" s="31">
        <v>7.0</v>
      </c>
      <c r="G89" s="31">
        <v>1.0</v>
      </c>
      <c r="H89" s="31" t="s">
        <v>141</v>
      </c>
      <c r="I89" s="31">
        <v>1.0</v>
      </c>
      <c r="J89" s="31">
        <v>1.0</v>
      </c>
      <c r="K89" s="31">
        <v>1.0</v>
      </c>
      <c r="L89" s="31">
        <v>1.0</v>
      </c>
      <c r="M89" s="31">
        <v>1.0</v>
      </c>
      <c r="N89" s="31">
        <v>1.0</v>
      </c>
      <c r="O89" s="31">
        <v>1.0</v>
      </c>
      <c r="P89" s="31">
        <v>1.0</v>
      </c>
      <c r="Q89" s="31">
        <v>0.7853981633974483</v>
      </c>
      <c r="R89" s="53">
        <f t="shared" si="1"/>
        <v>0.7071067812</v>
      </c>
      <c r="S89" s="31"/>
      <c r="T89" s="31"/>
      <c r="U89" s="31"/>
      <c r="V89" s="31"/>
      <c r="W89" s="31"/>
      <c r="X89" s="31"/>
      <c r="Y89" s="31"/>
    </row>
    <row r="90">
      <c r="A90" s="30" t="s">
        <v>73</v>
      </c>
      <c r="B90" s="31"/>
      <c r="C90" s="31"/>
      <c r="D90" s="31">
        <v>7.0</v>
      </c>
      <c r="E90" s="31">
        <v>1.0</v>
      </c>
      <c r="F90" s="31">
        <v>8.0</v>
      </c>
      <c r="G90" s="31">
        <v>0.0</v>
      </c>
      <c r="H90" s="31" t="s">
        <v>141</v>
      </c>
      <c r="I90" s="31">
        <v>1.0</v>
      </c>
      <c r="J90" s="31">
        <v>1.0</v>
      </c>
      <c r="K90" s="31">
        <v>1.0</v>
      </c>
      <c r="L90" s="31">
        <v>1.0</v>
      </c>
      <c r="M90" s="31">
        <v>1.0</v>
      </c>
      <c r="N90" s="31">
        <v>1.0</v>
      </c>
      <c r="O90" s="31">
        <v>1.0</v>
      </c>
      <c r="P90" s="31">
        <v>-1.0</v>
      </c>
      <c r="Q90" s="31">
        <v>0.7853981633974483</v>
      </c>
      <c r="R90" s="53">
        <f t="shared" si="1"/>
        <v>0.7071067812</v>
      </c>
      <c r="S90" s="31"/>
      <c r="T90" s="31"/>
      <c r="U90" s="31"/>
      <c r="V90" s="31"/>
      <c r="W90" s="31"/>
      <c r="X90" s="31"/>
      <c r="Y90" s="31"/>
    </row>
    <row r="91">
      <c r="A91" s="30" t="s">
        <v>73</v>
      </c>
      <c r="B91" s="31"/>
      <c r="C91" s="31"/>
      <c r="D91" s="31">
        <v>8.0</v>
      </c>
      <c r="E91" s="31">
        <v>0.0</v>
      </c>
      <c r="F91" s="31">
        <v>9.0</v>
      </c>
      <c r="G91" s="31">
        <v>0.3333333333333333</v>
      </c>
      <c r="H91" s="31" t="s">
        <v>141</v>
      </c>
      <c r="I91" s="31">
        <v>1.0</v>
      </c>
      <c r="J91" s="31">
        <v>1.0</v>
      </c>
      <c r="K91" s="31">
        <v>1.0</v>
      </c>
      <c r="L91" s="31">
        <v>1.0</v>
      </c>
      <c r="M91" s="31">
        <v>1.0</v>
      </c>
      <c r="N91" s="31">
        <v>1.0</v>
      </c>
      <c r="O91" s="31">
        <v>1.0</v>
      </c>
      <c r="P91" s="31">
        <v>0.3333333333333333</v>
      </c>
      <c r="Q91" s="31">
        <v>0.3217505543966422</v>
      </c>
      <c r="R91" s="53">
        <f t="shared" si="1"/>
        <v>0.9486832981</v>
      </c>
      <c r="S91" s="31"/>
      <c r="T91" s="31"/>
      <c r="U91" s="31"/>
      <c r="V91" s="31"/>
      <c r="W91" s="31"/>
      <c r="X91" s="31"/>
      <c r="Y91" s="31"/>
    </row>
    <row r="92">
      <c r="A92" s="30" t="s">
        <v>73</v>
      </c>
      <c r="B92" s="31"/>
      <c r="C92" s="31"/>
      <c r="D92" s="31">
        <v>9.0</v>
      </c>
      <c r="E92" s="31">
        <v>0.3333333333333333</v>
      </c>
      <c r="F92" s="31">
        <v>10.0</v>
      </c>
      <c r="G92" s="31">
        <v>0.6666666666666666</v>
      </c>
      <c r="H92" s="31" t="s">
        <v>141</v>
      </c>
      <c r="I92" s="31">
        <v>1.0</v>
      </c>
      <c r="J92" s="31">
        <v>1.0</v>
      </c>
      <c r="K92" s="31">
        <v>1.0</v>
      </c>
      <c r="L92" s="31">
        <v>1.0</v>
      </c>
      <c r="M92" s="31">
        <v>1.0</v>
      </c>
      <c r="N92" s="31">
        <v>1.0</v>
      </c>
      <c r="O92" s="31">
        <v>1.0</v>
      </c>
      <c r="P92" s="31">
        <v>0.3333333333333333</v>
      </c>
      <c r="Q92" s="31">
        <v>0.3217505543966422</v>
      </c>
      <c r="R92" s="53">
        <f t="shared" si="1"/>
        <v>0.9486832981</v>
      </c>
      <c r="S92" s="31"/>
      <c r="T92" s="31"/>
      <c r="U92" s="31"/>
      <c r="V92" s="31"/>
      <c r="W92" s="31"/>
      <c r="X92" s="31"/>
      <c r="Y92" s="31"/>
    </row>
    <row r="93">
      <c r="A93" s="30" t="s">
        <v>73</v>
      </c>
      <c r="B93" s="31"/>
      <c r="C93" s="31"/>
      <c r="D93" s="31">
        <v>10.0</v>
      </c>
      <c r="E93" s="31">
        <v>0.6666666666666666</v>
      </c>
      <c r="F93" s="31">
        <v>11.0</v>
      </c>
      <c r="G93" s="31">
        <v>-0.3333333333333333</v>
      </c>
      <c r="H93" s="31" t="s">
        <v>141</v>
      </c>
      <c r="I93" s="31">
        <v>1.0</v>
      </c>
      <c r="J93" s="31">
        <v>1.0</v>
      </c>
      <c r="K93" s="31">
        <v>1.0</v>
      </c>
      <c r="L93" s="31">
        <v>1.0</v>
      </c>
      <c r="M93" s="31">
        <v>1.0</v>
      </c>
      <c r="N93" s="31">
        <v>1.0</v>
      </c>
      <c r="O93" s="31">
        <v>1.0</v>
      </c>
      <c r="P93" s="31">
        <v>-1.0</v>
      </c>
      <c r="Q93" s="31">
        <v>0.7853981633974483</v>
      </c>
      <c r="R93" s="53">
        <f t="shared" si="1"/>
        <v>0.7071067812</v>
      </c>
      <c r="S93" s="31"/>
      <c r="T93" s="31"/>
      <c r="U93" s="31"/>
      <c r="V93" s="31"/>
      <c r="W93" s="31"/>
      <c r="X93" s="31"/>
      <c r="Y93" s="31"/>
    </row>
    <row r="94">
      <c r="A94" s="30" t="s">
        <v>73</v>
      </c>
      <c r="B94" s="31"/>
      <c r="C94" s="31"/>
      <c r="D94" s="31">
        <v>11.0</v>
      </c>
      <c r="E94" s="31">
        <v>-0.3333333333333333</v>
      </c>
      <c r="F94" s="31">
        <v>12.0</v>
      </c>
      <c r="G94" s="31">
        <v>0.6666666666666666</v>
      </c>
      <c r="H94" s="31" t="s">
        <v>141</v>
      </c>
      <c r="I94" s="31">
        <v>1.0</v>
      </c>
      <c r="J94" s="31">
        <v>1.0</v>
      </c>
      <c r="K94" s="31">
        <v>1.0</v>
      </c>
      <c r="L94" s="31">
        <v>1.0</v>
      </c>
      <c r="M94" s="31">
        <v>1.0</v>
      </c>
      <c r="N94" s="31">
        <v>1.0</v>
      </c>
      <c r="O94" s="31">
        <v>1.0</v>
      </c>
      <c r="P94" s="31">
        <v>1.0</v>
      </c>
      <c r="Q94" s="31">
        <v>0.7853981633974483</v>
      </c>
      <c r="R94" s="53">
        <f t="shared" si="1"/>
        <v>0.7071067812</v>
      </c>
      <c r="S94" s="31"/>
      <c r="T94" s="31"/>
      <c r="U94" s="31"/>
      <c r="V94" s="31"/>
      <c r="W94" s="31"/>
      <c r="X94" s="31"/>
      <c r="Y94" s="31"/>
    </row>
    <row r="95">
      <c r="A95" s="30" t="s">
        <v>73</v>
      </c>
      <c r="B95" s="31"/>
      <c r="C95" s="31"/>
      <c r="D95" s="31">
        <v>12.0</v>
      </c>
      <c r="E95" s="31">
        <v>0.6666666666666666</v>
      </c>
      <c r="F95" s="31">
        <v>13.0</v>
      </c>
      <c r="G95" s="31">
        <v>0.3333333333333333</v>
      </c>
      <c r="H95" s="31" t="s">
        <v>141</v>
      </c>
      <c r="I95" s="31">
        <v>1.0</v>
      </c>
      <c r="J95" s="31">
        <v>1.0</v>
      </c>
      <c r="K95" s="31">
        <v>1.0</v>
      </c>
      <c r="L95" s="31">
        <v>1.0</v>
      </c>
      <c r="M95" s="31">
        <v>1.0</v>
      </c>
      <c r="N95" s="31">
        <v>1.0</v>
      </c>
      <c r="O95" s="31">
        <v>1.0</v>
      </c>
      <c r="P95" s="31">
        <v>-0.3333333333333333</v>
      </c>
      <c r="Q95" s="31">
        <v>0.3217505543966422</v>
      </c>
      <c r="R95" s="53">
        <f t="shared" si="1"/>
        <v>0.9486832981</v>
      </c>
      <c r="S95" s="31"/>
      <c r="T95" s="31"/>
      <c r="U95" s="31"/>
      <c r="V95" s="31"/>
      <c r="W95" s="31"/>
      <c r="X95" s="31"/>
      <c r="Y95" s="31"/>
    </row>
    <row r="96">
      <c r="A96" s="30" t="s">
        <v>73</v>
      </c>
      <c r="B96" s="31"/>
      <c r="C96" s="31"/>
      <c r="D96" s="31">
        <v>13.0</v>
      </c>
      <c r="E96" s="31">
        <v>0.3333333333333333</v>
      </c>
      <c r="F96" s="31">
        <v>14.0</v>
      </c>
      <c r="G96" s="31">
        <v>-0.6666666666666666</v>
      </c>
      <c r="H96" s="31" t="s">
        <v>141</v>
      </c>
      <c r="I96" s="31">
        <v>1.0</v>
      </c>
      <c r="J96" s="31">
        <v>1.0</v>
      </c>
      <c r="K96" s="31">
        <v>1.0</v>
      </c>
      <c r="L96" s="31">
        <v>1.0</v>
      </c>
      <c r="M96" s="31">
        <v>1.0</v>
      </c>
      <c r="N96" s="31">
        <v>1.0</v>
      </c>
      <c r="O96" s="31">
        <v>1.0</v>
      </c>
      <c r="P96" s="31">
        <v>-1.0</v>
      </c>
      <c r="Q96" s="31">
        <v>0.7853981633974483</v>
      </c>
      <c r="R96" s="53">
        <f t="shared" si="1"/>
        <v>0.7071067812</v>
      </c>
      <c r="S96" s="31"/>
      <c r="T96" s="31"/>
      <c r="U96" s="31"/>
      <c r="V96" s="31"/>
      <c r="W96" s="31"/>
      <c r="X96" s="31"/>
      <c r="Y96" s="31"/>
    </row>
    <row r="97">
      <c r="A97" s="30" t="s">
        <v>73</v>
      </c>
      <c r="B97" s="31"/>
      <c r="C97" s="31"/>
      <c r="D97" s="31">
        <v>14.0</v>
      </c>
      <c r="E97" s="31">
        <v>-0.6666666666666666</v>
      </c>
      <c r="F97" s="31">
        <v>15.0</v>
      </c>
      <c r="G97" s="31">
        <v>-1.6666666666666667</v>
      </c>
      <c r="H97" s="31" t="s">
        <v>141</v>
      </c>
      <c r="I97" s="31">
        <v>2.0</v>
      </c>
      <c r="J97" s="31">
        <v>2.0</v>
      </c>
      <c r="K97" s="31">
        <v>2.0</v>
      </c>
      <c r="L97" s="31">
        <v>2.0</v>
      </c>
      <c r="M97" s="31">
        <v>2.0</v>
      </c>
      <c r="N97" s="31">
        <v>2.0</v>
      </c>
      <c r="O97" s="31">
        <v>1.0</v>
      </c>
      <c r="P97" s="31">
        <v>-1.0</v>
      </c>
      <c r="Q97" s="31">
        <v>0.7853981633974483</v>
      </c>
      <c r="R97" s="53">
        <f t="shared" si="1"/>
        <v>0.7071067812</v>
      </c>
      <c r="S97" s="31"/>
      <c r="T97" s="31"/>
      <c r="U97" s="31"/>
      <c r="V97" s="31"/>
      <c r="W97" s="31"/>
      <c r="X97" s="31"/>
      <c r="Y97" s="31"/>
    </row>
    <row r="98">
      <c r="A98" s="30" t="s">
        <v>73</v>
      </c>
      <c r="B98" s="31"/>
      <c r="C98" s="31"/>
      <c r="D98" s="31">
        <v>15.0</v>
      </c>
      <c r="E98" s="31">
        <v>-1.6666666666666667</v>
      </c>
      <c r="F98" s="31">
        <v>16.0</v>
      </c>
      <c r="G98" s="31">
        <v>-2.6666666666666665</v>
      </c>
      <c r="H98" s="31" t="s">
        <v>141</v>
      </c>
      <c r="I98" s="31">
        <v>1.0</v>
      </c>
      <c r="J98" s="31">
        <v>1.0</v>
      </c>
      <c r="K98" s="31">
        <v>1.0</v>
      </c>
      <c r="L98" s="31">
        <v>1.0</v>
      </c>
      <c r="M98" s="31">
        <v>1.0</v>
      </c>
      <c r="N98" s="31">
        <v>1.0</v>
      </c>
      <c r="O98" s="31">
        <v>1.0</v>
      </c>
      <c r="P98" s="31">
        <v>-0.9999999999999998</v>
      </c>
      <c r="Q98" s="31">
        <v>0.7853981633974482</v>
      </c>
      <c r="R98" s="53">
        <f t="shared" si="1"/>
        <v>0.7071067812</v>
      </c>
      <c r="S98" s="31"/>
      <c r="T98" s="31"/>
      <c r="U98" s="31"/>
      <c r="V98" s="31"/>
      <c r="W98" s="31"/>
      <c r="X98" s="31"/>
      <c r="Y98" s="31"/>
    </row>
    <row r="99">
      <c r="A99" s="30" t="s">
        <v>73</v>
      </c>
      <c r="B99" s="31"/>
      <c r="C99" s="31"/>
      <c r="D99" s="31">
        <v>16.0</v>
      </c>
      <c r="E99" s="31">
        <v>-2.6666666666666665</v>
      </c>
      <c r="F99" s="31">
        <v>17.0</v>
      </c>
      <c r="G99" s="31">
        <v>-3.6666666666666665</v>
      </c>
      <c r="H99" s="31" t="s">
        <v>141</v>
      </c>
      <c r="I99" s="31">
        <v>1.0</v>
      </c>
      <c r="J99" s="31">
        <v>1.0</v>
      </c>
      <c r="K99" s="31">
        <v>1.0</v>
      </c>
      <c r="L99" s="31">
        <v>1.0</v>
      </c>
      <c r="M99" s="31">
        <v>1.0</v>
      </c>
      <c r="N99" s="31">
        <v>1.0</v>
      </c>
      <c r="O99" s="31">
        <v>1.0</v>
      </c>
      <c r="P99" s="31">
        <v>-1.0</v>
      </c>
      <c r="Q99" s="31">
        <v>0.7853981633974483</v>
      </c>
      <c r="R99" s="53">
        <f t="shared" si="1"/>
        <v>0.7071067812</v>
      </c>
      <c r="S99" s="31"/>
      <c r="T99" s="31"/>
      <c r="U99" s="31"/>
      <c r="V99" s="31"/>
      <c r="W99" s="31"/>
      <c r="X99" s="31"/>
      <c r="Y99" s="31"/>
    </row>
    <row r="100">
      <c r="A100" s="30" t="s">
        <v>73</v>
      </c>
      <c r="B100" s="31"/>
      <c r="C100" s="31"/>
      <c r="D100" s="31">
        <v>17.0</v>
      </c>
      <c r="E100" s="31">
        <v>-3.6666666666666665</v>
      </c>
      <c r="F100" s="31">
        <v>18.0</v>
      </c>
      <c r="G100" s="31">
        <v>-4.666666666666667</v>
      </c>
      <c r="H100" s="31" t="s">
        <v>141</v>
      </c>
      <c r="I100" s="31">
        <v>1.0</v>
      </c>
      <c r="J100" s="31">
        <v>1.0</v>
      </c>
      <c r="K100" s="31">
        <v>1.0</v>
      </c>
      <c r="L100" s="31">
        <v>1.0</v>
      </c>
      <c r="M100" s="31">
        <v>1.0</v>
      </c>
      <c r="N100" s="31">
        <v>1.0</v>
      </c>
      <c r="O100" s="31">
        <v>1.0</v>
      </c>
      <c r="P100" s="31">
        <v>-1.0000000000000004</v>
      </c>
      <c r="Q100" s="31">
        <v>0.7853981633974485</v>
      </c>
      <c r="R100" s="53">
        <f t="shared" si="1"/>
        <v>0.7071067812</v>
      </c>
      <c r="S100" s="31"/>
      <c r="T100" s="31"/>
      <c r="U100" s="31"/>
      <c r="V100" s="31"/>
      <c r="W100" s="31"/>
      <c r="X100" s="31"/>
      <c r="Y100" s="31"/>
    </row>
    <row r="101">
      <c r="A101" s="30" t="s">
        <v>73</v>
      </c>
      <c r="B101" s="31"/>
      <c r="C101" s="31"/>
      <c r="D101" s="31">
        <v>18.0</v>
      </c>
      <c r="E101" s="31">
        <v>-4.666666666666667</v>
      </c>
      <c r="F101" s="31">
        <v>19.0</v>
      </c>
      <c r="G101" s="31">
        <v>-5.0</v>
      </c>
      <c r="H101" s="31" t="s">
        <v>141</v>
      </c>
      <c r="I101" s="31">
        <v>1.0</v>
      </c>
      <c r="J101" s="31">
        <v>1.0</v>
      </c>
      <c r="K101" s="31">
        <v>1.0</v>
      </c>
      <c r="L101" s="31">
        <v>1.0</v>
      </c>
      <c r="M101" s="31">
        <v>1.0</v>
      </c>
      <c r="N101" s="31">
        <v>1.0</v>
      </c>
      <c r="O101" s="31">
        <v>1.0</v>
      </c>
      <c r="P101" s="31">
        <v>-0.33333333333333304</v>
      </c>
      <c r="Q101" s="31">
        <v>0.3217505543966419</v>
      </c>
      <c r="R101" s="53">
        <f t="shared" si="1"/>
        <v>0.9486832981</v>
      </c>
      <c r="S101" s="31"/>
      <c r="T101" s="31"/>
      <c r="U101" s="31"/>
      <c r="V101" s="31"/>
      <c r="W101" s="31"/>
      <c r="X101" s="31"/>
      <c r="Y101" s="31"/>
    </row>
    <row r="102">
      <c r="A102" s="30" t="s">
        <v>73</v>
      </c>
      <c r="B102" s="31"/>
      <c r="C102" s="31"/>
      <c r="D102" s="31">
        <v>19.0</v>
      </c>
      <c r="E102" s="31">
        <v>-5.0</v>
      </c>
      <c r="F102" s="31">
        <v>20.0</v>
      </c>
      <c r="G102" s="31">
        <v>-5.333333333333333</v>
      </c>
      <c r="H102" s="31" t="s">
        <v>141</v>
      </c>
      <c r="I102" s="31">
        <v>1.0</v>
      </c>
      <c r="J102" s="31">
        <v>1.0</v>
      </c>
      <c r="K102" s="31">
        <v>1.0</v>
      </c>
      <c r="L102" s="31">
        <v>1.0</v>
      </c>
      <c r="M102" s="31">
        <v>1.0</v>
      </c>
      <c r="N102" s="31">
        <v>1.0</v>
      </c>
      <c r="O102" s="31">
        <v>1.0</v>
      </c>
      <c r="P102" s="31">
        <v>-0.33333333333333304</v>
      </c>
      <c r="Q102" s="31">
        <v>0.3217505543966419</v>
      </c>
      <c r="R102" s="53">
        <f t="shared" si="1"/>
        <v>0.9486832981</v>
      </c>
      <c r="S102" s="31"/>
      <c r="T102" s="31"/>
      <c r="U102" s="31"/>
      <c r="V102" s="31"/>
      <c r="W102" s="31"/>
      <c r="X102" s="31"/>
      <c r="Y102" s="31"/>
    </row>
    <row r="103">
      <c r="A103" s="30" t="s">
        <v>73</v>
      </c>
      <c r="B103" s="31"/>
      <c r="C103" s="31"/>
      <c r="D103" s="31">
        <v>20.0</v>
      </c>
      <c r="E103" s="31">
        <v>-5.333333333333333</v>
      </c>
      <c r="F103" s="31">
        <v>21.0</v>
      </c>
      <c r="G103" s="31">
        <v>-6.333333333333333</v>
      </c>
      <c r="H103" s="31" t="s">
        <v>141</v>
      </c>
      <c r="I103" s="31">
        <v>1.0</v>
      </c>
      <c r="J103" s="31">
        <v>1.0</v>
      </c>
      <c r="K103" s="31">
        <v>1.0</v>
      </c>
      <c r="L103" s="31">
        <v>1.0</v>
      </c>
      <c r="M103" s="31">
        <v>1.0</v>
      </c>
      <c r="N103" s="31">
        <v>1.0</v>
      </c>
      <c r="O103" s="31">
        <v>1.0</v>
      </c>
      <c r="P103" s="31">
        <v>-1.0</v>
      </c>
      <c r="Q103" s="31">
        <v>0.7853981633974483</v>
      </c>
      <c r="R103" s="53">
        <f t="shared" si="1"/>
        <v>0.7071067812</v>
      </c>
      <c r="S103" s="31"/>
      <c r="T103" s="31"/>
      <c r="U103" s="31"/>
      <c r="V103" s="31"/>
      <c r="W103" s="31"/>
      <c r="X103" s="31"/>
      <c r="Y103" s="31"/>
    </row>
    <row r="104">
      <c r="A104" s="30" t="s">
        <v>73</v>
      </c>
      <c r="B104" s="31"/>
      <c r="C104" s="31"/>
      <c r="D104" s="31">
        <v>21.0</v>
      </c>
      <c r="E104" s="31">
        <v>-6.333333333333333</v>
      </c>
      <c r="F104" s="31">
        <v>22.0</v>
      </c>
      <c r="G104" s="31">
        <v>-6.0</v>
      </c>
      <c r="H104" s="31" t="s">
        <v>141</v>
      </c>
      <c r="I104" s="31">
        <v>1.0</v>
      </c>
      <c r="J104" s="31">
        <v>1.0</v>
      </c>
      <c r="K104" s="31">
        <v>1.0</v>
      </c>
      <c r="L104" s="31">
        <v>1.0</v>
      </c>
      <c r="M104" s="31">
        <v>1.0</v>
      </c>
      <c r="N104" s="31">
        <v>1.0</v>
      </c>
      <c r="O104" s="31">
        <v>1.0</v>
      </c>
      <c r="P104" s="31">
        <v>0.33333333333333304</v>
      </c>
      <c r="Q104" s="31">
        <v>0.3217505543966419</v>
      </c>
      <c r="R104" s="53">
        <f t="shared" si="1"/>
        <v>0.9486832981</v>
      </c>
      <c r="S104" s="31"/>
      <c r="T104" s="31"/>
      <c r="U104" s="31"/>
      <c r="V104" s="31"/>
      <c r="W104" s="31"/>
      <c r="X104" s="31"/>
      <c r="Y104" s="31"/>
    </row>
    <row r="105">
      <c r="A105" s="30" t="s">
        <v>73</v>
      </c>
      <c r="B105" s="31"/>
      <c r="C105" s="31"/>
      <c r="D105" s="31">
        <v>22.0</v>
      </c>
      <c r="E105" s="31">
        <v>-6.0</v>
      </c>
      <c r="F105" s="31">
        <v>23.0</v>
      </c>
      <c r="G105" s="31">
        <v>-5.0</v>
      </c>
      <c r="H105" s="31" t="s">
        <v>141</v>
      </c>
      <c r="I105" s="31">
        <v>1.0</v>
      </c>
      <c r="J105" s="31">
        <v>1.0</v>
      </c>
      <c r="K105" s="31">
        <v>1.0</v>
      </c>
      <c r="L105" s="31">
        <v>1.0</v>
      </c>
      <c r="M105" s="31">
        <v>1.0</v>
      </c>
      <c r="N105" s="31">
        <v>1.0</v>
      </c>
      <c r="O105" s="31">
        <v>1.0</v>
      </c>
      <c r="P105" s="31">
        <v>1.0</v>
      </c>
      <c r="Q105" s="31">
        <v>0.7853981633974483</v>
      </c>
      <c r="R105" s="53">
        <f t="shared" si="1"/>
        <v>0.7071067812</v>
      </c>
      <c r="S105" s="31"/>
      <c r="T105" s="31"/>
      <c r="U105" s="31"/>
      <c r="V105" s="31"/>
      <c r="W105" s="31"/>
      <c r="X105" s="31"/>
      <c r="Y105" s="31"/>
    </row>
    <row r="106">
      <c r="A106" s="30" t="s">
        <v>73</v>
      </c>
      <c r="B106" s="31"/>
      <c r="C106" s="31"/>
      <c r="D106" s="31">
        <v>23.0</v>
      </c>
      <c r="E106" s="31">
        <v>-5.0</v>
      </c>
      <c r="F106" s="31">
        <v>24.0</v>
      </c>
      <c r="G106" s="31">
        <v>-6.0</v>
      </c>
      <c r="H106" s="31" t="s">
        <v>141</v>
      </c>
      <c r="I106" s="31">
        <v>1.0</v>
      </c>
      <c r="J106" s="31">
        <v>1.0</v>
      </c>
      <c r="K106" s="31">
        <v>1.0</v>
      </c>
      <c r="L106" s="31">
        <v>1.0</v>
      </c>
      <c r="M106" s="31">
        <v>1.0</v>
      </c>
      <c r="N106" s="31">
        <v>1.0</v>
      </c>
      <c r="O106" s="31">
        <v>1.0</v>
      </c>
      <c r="P106" s="31">
        <v>-1.0</v>
      </c>
      <c r="Q106" s="31">
        <v>0.7853981633974483</v>
      </c>
      <c r="R106" s="53">
        <f t="shared" si="1"/>
        <v>0.7071067812</v>
      </c>
      <c r="S106" s="31"/>
      <c r="T106" s="31"/>
      <c r="U106" s="31"/>
      <c r="V106" s="31"/>
      <c r="W106" s="31"/>
      <c r="X106" s="31"/>
      <c r="Y106" s="31"/>
    </row>
    <row r="107">
      <c r="A107" s="30" t="s">
        <v>73</v>
      </c>
      <c r="B107" s="31"/>
      <c r="C107" s="31"/>
      <c r="D107" s="31">
        <v>24.0</v>
      </c>
      <c r="E107" s="31">
        <v>-6.0</v>
      </c>
      <c r="F107" s="31">
        <v>25.0</v>
      </c>
      <c r="G107" s="31">
        <v>-7.0</v>
      </c>
      <c r="H107" s="31" t="s">
        <v>141</v>
      </c>
      <c r="I107" s="31">
        <v>1.0</v>
      </c>
      <c r="J107" s="31">
        <v>1.0</v>
      </c>
      <c r="K107" s="31">
        <v>1.0</v>
      </c>
      <c r="L107" s="31">
        <v>1.0</v>
      </c>
      <c r="M107" s="31">
        <v>1.0</v>
      </c>
      <c r="N107" s="31">
        <v>1.0</v>
      </c>
      <c r="O107" s="31">
        <v>1.0</v>
      </c>
      <c r="P107" s="31">
        <v>-1.0</v>
      </c>
      <c r="Q107" s="31">
        <v>0.7853981633974483</v>
      </c>
      <c r="R107" s="53">
        <f t="shared" si="1"/>
        <v>0.7071067812</v>
      </c>
      <c r="S107" s="31"/>
      <c r="T107" s="31"/>
      <c r="U107" s="31"/>
      <c r="V107" s="31"/>
      <c r="W107" s="31"/>
      <c r="X107" s="31"/>
      <c r="Y107" s="31"/>
    </row>
    <row r="108">
      <c r="A108" s="30" t="s">
        <v>73</v>
      </c>
      <c r="B108" s="31"/>
      <c r="C108" s="31"/>
      <c r="D108" s="31">
        <v>25.0</v>
      </c>
      <c r="E108" s="31">
        <v>-7.0</v>
      </c>
      <c r="F108" s="31">
        <v>26.0</v>
      </c>
      <c r="G108" s="31">
        <v>-6.0</v>
      </c>
      <c r="H108" s="31" t="s">
        <v>141</v>
      </c>
      <c r="I108" s="31">
        <v>1.0</v>
      </c>
      <c r="J108" s="31">
        <v>1.0</v>
      </c>
      <c r="K108" s="31">
        <v>1.0</v>
      </c>
      <c r="L108" s="31">
        <v>1.0</v>
      </c>
      <c r="M108" s="31">
        <v>1.0</v>
      </c>
      <c r="N108" s="31">
        <v>1.0</v>
      </c>
      <c r="O108" s="31">
        <v>1.0</v>
      </c>
      <c r="P108" s="31">
        <v>1.0</v>
      </c>
      <c r="Q108" s="31">
        <v>0.7853981633974483</v>
      </c>
      <c r="R108" s="53">
        <f t="shared" si="1"/>
        <v>0.7071067812</v>
      </c>
      <c r="S108" s="31"/>
      <c r="T108" s="31"/>
      <c r="U108" s="31"/>
      <c r="V108" s="31"/>
      <c r="W108" s="31"/>
      <c r="X108" s="31"/>
      <c r="Y108" s="31"/>
    </row>
    <row r="109">
      <c r="A109" s="30" t="s">
        <v>73</v>
      </c>
      <c r="B109" s="31"/>
      <c r="C109" s="31"/>
      <c r="D109" s="31">
        <v>26.0</v>
      </c>
      <c r="E109" s="31">
        <v>-6.0</v>
      </c>
      <c r="F109" s="31">
        <v>27.0</v>
      </c>
      <c r="G109" s="31">
        <v>-5.0</v>
      </c>
      <c r="H109" s="31" t="s">
        <v>141</v>
      </c>
      <c r="I109" s="31">
        <v>1.0</v>
      </c>
      <c r="J109" s="31">
        <v>1.0</v>
      </c>
      <c r="K109" s="31">
        <v>1.0</v>
      </c>
      <c r="L109" s="31">
        <v>1.0</v>
      </c>
      <c r="M109" s="31">
        <v>1.0</v>
      </c>
      <c r="N109" s="31">
        <v>1.0</v>
      </c>
      <c r="O109" s="31">
        <v>1.0</v>
      </c>
      <c r="P109" s="31">
        <v>1.0</v>
      </c>
      <c r="Q109" s="31">
        <v>0.7853981633974483</v>
      </c>
      <c r="R109" s="53">
        <f t="shared" si="1"/>
        <v>0.7071067812</v>
      </c>
      <c r="S109" s="31"/>
      <c r="T109" s="31"/>
      <c r="U109" s="31"/>
      <c r="V109" s="31"/>
      <c r="W109" s="31"/>
      <c r="X109" s="31"/>
      <c r="Y109" s="31"/>
    </row>
    <row r="110">
      <c r="A110" s="30" t="s">
        <v>71</v>
      </c>
      <c r="B110" s="31"/>
      <c r="C110" s="31"/>
      <c r="D110" s="31">
        <v>0.0</v>
      </c>
      <c r="E110" s="31">
        <v>0.0</v>
      </c>
      <c r="F110" s="31">
        <v>1.0</v>
      </c>
      <c r="G110" s="31">
        <v>-0.3333333333333333</v>
      </c>
      <c r="H110" s="31" t="s">
        <v>141</v>
      </c>
      <c r="I110" s="31">
        <v>2.0</v>
      </c>
      <c r="J110" s="31">
        <v>2.0</v>
      </c>
      <c r="K110" s="31">
        <v>2.0</v>
      </c>
      <c r="L110" s="31">
        <v>2.0</v>
      </c>
      <c r="M110" s="31">
        <v>2.0</v>
      </c>
      <c r="N110" s="31">
        <v>2.0</v>
      </c>
      <c r="O110" s="31">
        <v>1.0</v>
      </c>
      <c r="P110" s="31">
        <v>-0.3333333333333333</v>
      </c>
      <c r="Q110" s="31">
        <v>0.3217505543966422</v>
      </c>
      <c r="R110" s="53">
        <f t="shared" si="1"/>
        <v>0.9486832981</v>
      </c>
      <c r="S110" s="31"/>
      <c r="T110" s="31"/>
      <c r="U110" s="31"/>
      <c r="V110" s="31"/>
      <c r="W110" s="31"/>
      <c r="X110" s="31"/>
      <c r="Y110" s="31"/>
    </row>
    <row r="111">
      <c r="A111" s="30" t="s">
        <v>71</v>
      </c>
      <c r="B111" s="31"/>
      <c r="C111" s="31"/>
      <c r="D111" s="31">
        <v>1.0</v>
      </c>
      <c r="E111" s="31">
        <v>-0.3333333333333333</v>
      </c>
      <c r="F111" s="31">
        <v>2.0</v>
      </c>
      <c r="G111" s="31">
        <v>0.6666666666666666</v>
      </c>
      <c r="H111" s="31" t="s">
        <v>141</v>
      </c>
      <c r="I111" s="31">
        <v>2.0</v>
      </c>
      <c r="J111" s="31">
        <v>2.0</v>
      </c>
      <c r="K111" s="31">
        <v>2.0</v>
      </c>
      <c r="L111" s="31">
        <v>2.0</v>
      </c>
      <c r="M111" s="31">
        <v>2.0</v>
      </c>
      <c r="N111" s="31">
        <v>2.0</v>
      </c>
      <c r="O111" s="31">
        <v>1.0</v>
      </c>
      <c r="P111" s="31">
        <v>1.0</v>
      </c>
      <c r="Q111" s="31">
        <v>0.7853981633974483</v>
      </c>
      <c r="R111" s="53">
        <f t="shared" si="1"/>
        <v>0.7071067812</v>
      </c>
      <c r="S111" s="31"/>
      <c r="T111" s="31"/>
      <c r="U111" s="31"/>
      <c r="V111" s="31"/>
      <c r="W111" s="31"/>
      <c r="X111" s="31"/>
      <c r="Y111" s="31"/>
    </row>
    <row r="112">
      <c r="A112" s="30" t="s">
        <v>71</v>
      </c>
      <c r="B112" s="31"/>
      <c r="C112" s="31"/>
      <c r="D112" s="31">
        <v>2.0</v>
      </c>
      <c r="E112" s="31">
        <v>0.6666666666666666</v>
      </c>
      <c r="F112" s="31">
        <v>3.0</v>
      </c>
      <c r="G112" s="31">
        <v>-0.3333333333333333</v>
      </c>
      <c r="H112" s="31" t="s">
        <v>141</v>
      </c>
      <c r="I112" s="31">
        <v>1.0</v>
      </c>
      <c r="J112" s="31">
        <v>1.0</v>
      </c>
      <c r="K112" s="31">
        <v>1.0</v>
      </c>
      <c r="L112" s="31">
        <v>1.0</v>
      </c>
      <c r="M112" s="31">
        <v>1.0</v>
      </c>
      <c r="N112" s="31">
        <v>1.0</v>
      </c>
      <c r="O112" s="31">
        <v>1.0</v>
      </c>
      <c r="P112" s="31">
        <v>-1.0</v>
      </c>
      <c r="Q112" s="31">
        <v>0.7853981633974483</v>
      </c>
      <c r="R112" s="53">
        <f t="shared" si="1"/>
        <v>0.7071067812</v>
      </c>
      <c r="S112" s="31"/>
      <c r="T112" s="31"/>
      <c r="U112" s="31"/>
      <c r="V112" s="31"/>
      <c r="W112" s="31"/>
      <c r="X112" s="31"/>
      <c r="Y112" s="31"/>
    </row>
    <row r="113">
      <c r="A113" s="30" t="s">
        <v>71</v>
      </c>
      <c r="B113" s="31"/>
      <c r="C113" s="31"/>
      <c r="D113" s="31">
        <v>3.0</v>
      </c>
      <c r="E113" s="31">
        <v>-0.3333333333333333</v>
      </c>
      <c r="F113" s="31">
        <v>4.0</v>
      </c>
      <c r="G113" s="31">
        <v>-1.3333333333333333</v>
      </c>
      <c r="H113" s="31" t="s">
        <v>141</v>
      </c>
      <c r="I113" s="31">
        <v>1.0</v>
      </c>
      <c r="J113" s="31">
        <v>1.0</v>
      </c>
      <c r="K113" s="31">
        <v>1.0</v>
      </c>
      <c r="L113" s="31">
        <v>1.0</v>
      </c>
      <c r="M113" s="31">
        <v>1.0</v>
      </c>
      <c r="N113" s="31">
        <v>1.0</v>
      </c>
      <c r="O113" s="31">
        <v>1.0</v>
      </c>
      <c r="P113" s="31">
        <v>-1.0</v>
      </c>
      <c r="Q113" s="31">
        <v>0.7853981633974483</v>
      </c>
      <c r="R113" s="53">
        <f t="shared" si="1"/>
        <v>0.7071067812</v>
      </c>
      <c r="S113" s="31"/>
      <c r="T113" s="31"/>
      <c r="U113" s="31"/>
      <c r="V113" s="31"/>
      <c r="W113" s="31"/>
      <c r="X113" s="31"/>
      <c r="Y113" s="31"/>
    </row>
    <row r="114">
      <c r="A114" s="30" t="s">
        <v>71</v>
      </c>
      <c r="B114" s="31"/>
      <c r="C114" s="31"/>
      <c r="D114" s="31">
        <v>4.0</v>
      </c>
      <c r="E114" s="31">
        <v>-1.3333333333333333</v>
      </c>
      <c r="F114" s="31">
        <v>5.0</v>
      </c>
      <c r="G114" s="31">
        <v>-2.3333333333333335</v>
      </c>
      <c r="H114" s="31" t="s">
        <v>141</v>
      </c>
      <c r="I114" s="31">
        <v>1.0</v>
      </c>
      <c r="J114" s="31">
        <v>1.0</v>
      </c>
      <c r="K114" s="31">
        <v>1.0</v>
      </c>
      <c r="L114" s="31">
        <v>1.0</v>
      </c>
      <c r="M114" s="31">
        <v>1.0</v>
      </c>
      <c r="N114" s="31">
        <v>1.0</v>
      </c>
      <c r="O114" s="31">
        <v>1.0</v>
      </c>
      <c r="P114" s="31">
        <v>-1.0000000000000002</v>
      </c>
      <c r="Q114" s="31">
        <v>0.7853981633974484</v>
      </c>
      <c r="R114" s="53">
        <f t="shared" si="1"/>
        <v>0.7071067812</v>
      </c>
      <c r="S114" s="31"/>
      <c r="T114" s="31"/>
      <c r="U114" s="31"/>
      <c r="V114" s="31"/>
      <c r="W114" s="31"/>
      <c r="X114" s="31"/>
      <c r="Y114" s="31"/>
    </row>
    <row r="115">
      <c r="A115" s="30" t="s">
        <v>71</v>
      </c>
      <c r="B115" s="31"/>
      <c r="C115" s="31"/>
      <c r="D115" s="31">
        <v>5.0</v>
      </c>
      <c r="E115" s="31">
        <v>-2.3333333333333335</v>
      </c>
      <c r="F115" s="31">
        <v>6.0</v>
      </c>
      <c r="G115" s="31">
        <v>-1.3333333333333333</v>
      </c>
      <c r="H115" s="31" t="s">
        <v>141</v>
      </c>
      <c r="I115" s="31">
        <v>2.0</v>
      </c>
      <c r="J115" s="31">
        <v>1.0</v>
      </c>
      <c r="K115" s="31">
        <v>2.0</v>
      </c>
      <c r="L115" s="31">
        <v>1.0</v>
      </c>
      <c r="M115" s="31">
        <v>2.0</v>
      </c>
      <c r="N115" s="31">
        <v>1.0</v>
      </c>
      <c r="O115" s="31">
        <v>1.0</v>
      </c>
      <c r="P115" s="31">
        <v>1.0000000000000002</v>
      </c>
      <c r="Q115" s="31">
        <v>0.7853981633974484</v>
      </c>
      <c r="R115" s="53">
        <f t="shared" si="1"/>
        <v>0.7071067812</v>
      </c>
      <c r="S115" s="31"/>
      <c r="T115" s="31"/>
      <c r="U115" s="31"/>
      <c r="V115" s="31"/>
      <c r="W115" s="31"/>
      <c r="X115" s="31"/>
      <c r="Y115" s="31"/>
    </row>
    <row r="116">
      <c r="A116" s="30" t="s">
        <v>71</v>
      </c>
      <c r="B116" s="31"/>
      <c r="C116" s="31"/>
      <c r="D116" s="31">
        <v>6.0</v>
      </c>
      <c r="E116" s="31">
        <v>-1.3333333333333333</v>
      </c>
      <c r="F116" s="31">
        <v>7.0</v>
      </c>
      <c r="G116" s="31">
        <v>-0.3333333333333333</v>
      </c>
      <c r="H116" s="31" t="s">
        <v>141</v>
      </c>
      <c r="I116" s="31">
        <v>1.0</v>
      </c>
      <c r="J116" s="31">
        <v>1.0</v>
      </c>
      <c r="K116" s="31">
        <v>1.0</v>
      </c>
      <c r="L116" s="31">
        <v>1.0</v>
      </c>
      <c r="M116" s="31">
        <v>1.0</v>
      </c>
      <c r="N116" s="31">
        <v>1.0</v>
      </c>
      <c r="O116" s="31">
        <v>1.0</v>
      </c>
      <c r="P116" s="31">
        <v>1.0</v>
      </c>
      <c r="Q116" s="31">
        <v>0.7853981633974483</v>
      </c>
      <c r="R116" s="53">
        <f t="shared" si="1"/>
        <v>0.7071067812</v>
      </c>
      <c r="S116" s="31"/>
      <c r="T116" s="31"/>
      <c r="U116" s="31"/>
      <c r="V116" s="31"/>
      <c r="W116" s="31"/>
      <c r="X116" s="31"/>
      <c r="Y116" s="31"/>
    </row>
    <row r="117">
      <c r="A117" s="30" t="s">
        <v>71</v>
      </c>
      <c r="B117" s="31"/>
      <c r="C117" s="31"/>
      <c r="D117" s="31">
        <v>7.0</v>
      </c>
      <c r="E117" s="31">
        <v>-0.3333333333333333</v>
      </c>
      <c r="F117" s="31">
        <v>8.0</v>
      </c>
      <c r="G117" s="31">
        <v>0.6666666666666666</v>
      </c>
      <c r="H117" s="31" t="s">
        <v>141</v>
      </c>
      <c r="I117" s="31">
        <v>1.0</v>
      </c>
      <c r="J117" s="31">
        <v>1.0</v>
      </c>
      <c r="K117" s="31">
        <v>1.0</v>
      </c>
      <c r="L117" s="31">
        <v>1.0</v>
      </c>
      <c r="M117" s="31">
        <v>1.0</v>
      </c>
      <c r="N117" s="31">
        <v>1.0</v>
      </c>
      <c r="O117" s="31">
        <v>1.0</v>
      </c>
      <c r="P117" s="31">
        <v>1.0</v>
      </c>
      <c r="Q117" s="31">
        <v>0.7853981633974483</v>
      </c>
      <c r="R117" s="53">
        <f t="shared" si="1"/>
        <v>0.7071067812</v>
      </c>
      <c r="S117" s="31"/>
      <c r="T117" s="31"/>
      <c r="U117" s="31"/>
      <c r="V117" s="31"/>
      <c r="W117" s="31"/>
      <c r="X117" s="31"/>
      <c r="Y117" s="31"/>
    </row>
    <row r="118">
      <c r="A118" s="30" t="s">
        <v>71</v>
      </c>
      <c r="B118" s="31"/>
      <c r="C118" s="31"/>
      <c r="D118" s="31">
        <v>8.0</v>
      </c>
      <c r="E118" s="31">
        <v>0.6666666666666666</v>
      </c>
      <c r="F118" s="31">
        <v>9.0</v>
      </c>
      <c r="G118" s="31">
        <v>0.3333333333333333</v>
      </c>
      <c r="H118" s="31" t="s">
        <v>141</v>
      </c>
      <c r="I118" s="31">
        <v>1.0</v>
      </c>
      <c r="J118" s="31">
        <v>1.0</v>
      </c>
      <c r="K118" s="31">
        <v>1.0</v>
      </c>
      <c r="L118" s="31">
        <v>1.0</v>
      </c>
      <c r="M118" s="31">
        <v>1.0</v>
      </c>
      <c r="N118" s="31">
        <v>1.0</v>
      </c>
      <c r="O118" s="31">
        <v>1.0</v>
      </c>
      <c r="P118" s="31">
        <v>-0.3333333333333333</v>
      </c>
      <c r="Q118" s="31">
        <v>0.3217505543966422</v>
      </c>
      <c r="R118" s="53">
        <f t="shared" si="1"/>
        <v>0.9486832981</v>
      </c>
      <c r="S118" s="31"/>
      <c r="T118" s="31"/>
      <c r="U118" s="31"/>
      <c r="V118" s="31"/>
      <c r="W118" s="31"/>
      <c r="X118" s="31"/>
      <c r="Y118" s="31"/>
    </row>
    <row r="119">
      <c r="A119" s="30" t="s">
        <v>71</v>
      </c>
      <c r="B119" s="31"/>
      <c r="C119" s="31"/>
      <c r="D119" s="31">
        <v>9.0</v>
      </c>
      <c r="E119" s="31">
        <v>0.3333333333333333</v>
      </c>
      <c r="F119" s="31">
        <v>10.0</v>
      </c>
      <c r="G119" s="31">
        <v>-0.6666666666666666</v>
      </c>
      <c r="H119" s="31" t="s">
        <v>141</v>
      </c>
      <c r="I119" s="31">
        <v>1.0</v>
      </c>
      <c r="J119" s="31">
        <v>1.0</v>
      </c>
      <c r="K119" s="31">
        <v>1.0</v>
      </c>
      <c r="L119" s="31">
        <v>1.0</v>
      </c>
      <c r="M119" s="31">
        <v>1.0</v>
      </c>
      <c r="N119" s="31">
        <v>1.0</v>
      </c>
      <c r="O119" s="31">
        <v>1.0</v>
      </c>
      <c r="P119" s="31">
        <v>-1.0</v>
      </c>
      <c r="Q119" s="31">
        <v>0.7853981633974483</v>
      </c>
      <c r="R119" s="53">
        <f t="shared" si="1"/>
        <v>0.7071067812</v>
      </c>
      <c r="S119" s="31"/>
      <c r="T119" s="31"/>
      <c r="U119" s="31"/>
      <c r="V119" s="31"/>
      <c r="W119" s="31"/>
      <c r="X119" s="31"/>
      <c r="Y119" s="31"/>
    </row>
    <row r="120">
      <c r="A120" s="30" t="s">
        <v>71</v>
      </c>
      <c r="B120" s="31"/>
      <c r="C120" s="31"/>
      <c r="D120" s="31">
        <v>10.0</v>
      </c>
      <c r="E120" s="31">
        <v>-0.6666666666666666</v>
      </c>
      <c r="F120" s="31">
        <v>11.0</v>
      </c>
      <c r="G120" s="31">
        <v>-1.6666666666666667</v>
      </c>
      <c r="H120" s="31" t="s">
        <v>141</v>
      </c>
      <c r="I120" s="31">
        <v>1.0</v>
      </c>
      <c r="J120" s="31">
        <v>1.0</v>
      </c>
      <c r="K120" s="31">
        <v>1.0</v>
      </c>
      <c r="L120" s="31">
        <v>1.0</v>
      </c>
      <c r="M120" s="31">
        <v>1.0</v>
      </c>
      <c r="N120" s="31">
        <v>1.0</v>
      </c>
      <c r="O120" s="31">
        <v>1.0</v>
      </c>
      <c r="P120" s="31">
        <v>-1.0</v>
      </c>
      <c r="Q120" s="31">
        <v>0.7853981633974483</v>
      </c>
      <c r="R120" s="53">
        <f t="shared" si="1"/>
        <v>0.7071067812</v>
      </c>
      <c r="S120" s="31"/>
      <c r="T120" s="31"/>
      <c r="U120" s="31"/>
      <c r="V120" s="31"/>
      <c r="W120" s="31"/>
      <c r="X120" s="31"/>
      <c r="Y120" s="31"/>
    </row>
    <row r="121">
      <c r="A121" s="30" t="s">
        <v>71</v>
      </c>
      <c r="B121" s="31"/>
      <c r="C121" s="31"/>
      <c r="D121" s="31">
        <v>11.0</v>
      </c>
      <c r="E121" s="31">
        <v>-1.6666666666666667</v>
      </c>
      <c r="F121" s="31">
        <v>12.0</v>
      </c>
      <c r="G121" s="31">
        <v>-0.6666666666666666</v>
      </c>
      <c r="H121" s="31" t="s">
        <v>141</v>
      </c>
      <c r="I121" s="31">
        <v>1.0</v>
      </c>
      <c r="J121" s="31">
        <v>1.0</v>
      </c>
      <c r="K121" s="31">
        <v>1.0</v>
      </c>
      <c r="L121" s="31">
        <v>1.0</v>
      </c>
      <c r="M121" s="31">
        <v>1.0</v>
      </c>
      <c r="N121" s="31">
        <v>1.0</v>
      </c>
      <c r="O121" s="31">
        <v>1.0</v>
      </c>
      <c r="P121" s="31">
        <v>1.0</v>
      </c>
      <c r="Q121" s="31">
        <v>0.7853981633974483</v>
      </c>
      <c r="R121" s="53">
        <f t="shared" si="1"/>
        <v>0.7071067812</v>
      </c>
      <c r="S121" s="31"/>
      <c r="T121" s="31"/>
      <c r="U121" s="31"/>
      <c r="V121" s="31"/>
      <c r="W121" s="31"/>
      <c r="X121" s="31"/>
      <c r="Y121" s="31"/>
    </row>
    <row r="122">
      <c r="A122" s="30" t="s">
        <v>71</v>
      </c>
      <c r="B122" s="31"/>
      <c r="C122" s="31"/>
      <c r="D122" s="31">
        <v>12.0</v>
      </c>
      <c r="E122" s="31">
        <v>-0.6666666666666666</v>
      </c>
      <c r="F122" s="31">
        <v>13.0</v>
      </c>
      <c r="G122" s="31">
        <v>-1.6666666666666667</v>
      </c>
      <c r="H122" s="31" t="s">
        <v>141</v>
      </c>
      <c r="I122" s="31">
        <v>1.0</v>
      </c>
      <c r="J122" s="31">
        <v>1.0</v>
      </c>
      <c r="K122" s="31">
        <v>1.0</v>
      </c>
      <c r="L122" s="31">
        <v>1.0</v>
      </c>
      <c r="M122" s="31">
        <v>1.0</v>
      </c>
      <c r="N122" s="31">
        <v>1.0</v>
      </c>
      <c r="O122" s="31">
        <v>1.0</v>
      </c>
      <c r="P122" s="31">
        <v>-1.0</v>
      </c>
      <c r="Q122" s="31">
        <v>0.7853981633974483</v>
      </c>
      <c r="R122" s="53">
        <f t="shared" si="1"/>
        <v>0.7071067812</v>
      </c>
      <c r="S122" s="31"/>
      <c r="T122" s="31"/>
      <c r="U122" s="31"/>
      <c r="V122" s="31"/>
      <c r="W122" s="31"/>
      <c r="X122" s="31"/>
      <c r="Y122" s="31"/>
    </row>
    <row r="123">
      <c r="A123" s="30" t="s">
        <v>71</v>
      </c>
      <c r="B123" s="31"/>
      <c r="C123" s="31"/>
      <c r="D123" s="31">
        <v>13.0</v>
      </c>
      <c r="E123" s="31">
        <v>-1.6666666666666667</v>
      </c>
      <c r="F123" s="31">
        <v>14.0</v>
      </c>
      <c r="G123" s="31">
        <v>-2.6666666666666665</v>
      </c>
      <c r="H123" s="31" t="s">
        <v>141</v>
      </c>
      <c r="I123" s="31">
        <v>1.0</v>
      </c>
      <c r="J123" s="31">
        <v>1.0</v>
      </c>
      <c r="K123" s="31">
        <v>1.0</v>
      </c>
      <c r="L123" s="31">
        <v>1.0</v>
      </c>
      <c r="M123" s="31">
        <v>1.0</v>
      </c>
      <c r="N123" s="31">
        <v>1.0</v>
      </c>
      <c r="O123" s="31">
        <v>1.0</v>
      </c>
      <c r="P123" s="31">
        <v>-0.9999999999999998</v>
      </c>
      <c r="Q123" s="31">
        <v>0.7853981633974482</v>
      </c>
      <c r="R123" s="53">
        <f t="shared" si="1"/>
        <v>0.7071067812</v>
      </c>
      <c r="S123" s="31"/>
      <c r="T123" s="31"/>
      <c r="U123" s="31"/>
      <c r="V123" s="31"/>
      <c r="W123" s="31"/>
      <c r="X123" s="31"/>
      <c r="Y123" s="31"/>
    </row>
    <row r="124">
      <c r="A124" s="30" t="s">
        <v>71</v>
      </c>
      <c r="B124" s="31"/>
      <c r="C124" s="31"/>
      <c r="D124" s="31">
        <v>14.0</v>
      </c>
      <c r="E124" s="31">
        <v>-2.6666666666666665</v>
      </c>
      <c r="F124" s="31">
        <v>15.0</v>
      </c>
      <c r="G124" s="31">
        <v>-3.6666666666666665</v>
      </c>
      <c r="H124" s="31" t="s">
        <v>141</v>
      </c>
      <c r="I124" s="31">
        <v>1.0</v>
      </c>
      <c r="J124" s="31">
        <v>1.0</v>
      </c>
      <c r="K124" s="31">
        <v>1.0</v>
      </c>
      <c r="L124" s="31">
        <v>1.0</v>
      </c>
      <c r="M124" s="31">
        <v>1.0</v>
      </c>
      <c r="N124" s="31">
        <v>1.0</v>
      </c>
      <c r="O124" s="31">
        <v>1.0</v>
      </c>
      <c r="P124" s="31">
        <v>-1.0</v>
      </c>
      <c r="Q124" s="31">
        <v>0.7853981633974483</v>
      </c>
      <c r="R124" s="53">
        <f t="shared" si="1"/>
        <v>0.7071067812</v>
      </c>
      <c r="S124" s="31"/>
      <c r="T124" s="31"/>
      <c r="U124" s="31"/>
      <c r="V124" s="31"/>
      <c r="W124" s="31"/>
      <c r="X124" s="31"/>
      <c r="Y124" s="31"/>
    </row>
    <row r="125">
      <c r="A125" s="30" t="s">
        <v>71</v>
      </c>
      <c r="B125" s="31"/>
      <c r="C125" s="31"/>
      <c r="D125" s="31">
        <v>15.0</v>
      </c>
      <c r="E125" s="31">
        <v>-3.6666666666666665</v>
      </c>
      <c r="F125" s="31">
        <v>16.0</v>
      </c>
      <c r="G125" s="31">
        <v>-2.6666666666666665</v>
      </c>
      <c r="H125" s="31" t="s">
        <v>141</v>
      </c>
      <c r="I125" s="31">
        <v>1.0</v>
      </c>
      <c r="J125" s="31">
        <v>1.0</v>
      </c>
      <c r="K125" s="31">
        <v>1.0</v>
      </c>
      <c r="L125" s="31">
        <v>1.0</v>
      </c>
      <c r="M125" s="31">
        <v>1.0</v>
      </c>
      <c r="N125" s="31">
        <v>1.0</v>
      </c>
      <c r="O125" s="31">
        <v>1.0</v>
      </c>
      <c r="P125" s="31">
        <v>1.0</v>
      </c>
      <c r="Q125" s="31">
        <v>0.7853981633974483</v>
      </c>
      <c r="R125" s="53">
        <f t="shared" si="1"/>
        <v>0.7071067812</v>
      </c>
      <c r="S125" s="31"/>
      <c r="T125" s="31"/>
      <c r="U125" s="31"/>
      <c r="V125" s="31"/>
      <c r="W125" s="31"/>
      <c r="X125" s="31"/>
      <c r="Y125" s="31"/>
    </row>
    <row r="126">
      <c r="A126" s="30" t="s">
        <v>71</v>
      </c>
      <c r="B126" s="31"/>
      <c r="C126" s="31"/>
      <c r="D126" s="31">
        <v>16.0</v>
      </c>
      <c r="E126" s="31">
        <v>-2.6666666666666665</v>
      </c>
      <c r="F126" s="31">
        <v>17.0</v>
      </c>
      <c r="G126" s="31">
        <v>-3.0</v>
      </c>
      <c r="H126" s="31" t="s">
        <v>141</v>
      </c>
      <c r="I126" s="31">
        <v>1.0</v>
      </c>
      <c r="J126" s="31">
        <v>1.0</v>
      </c>
      <c r="K126" s="31">
        <v>1.0</v>
      </c>
      <c r="L126" s="31">
        <v>1.0</v>
      </c>
      <c r="M126" s="31">
        <v>1.0</v>
      </c>
      <c r="N126" s="31">
        <v>1.0</v>
      </c>
      <c r="O126" s="31">
        <v>1.0</v>
      </c>
      <c r="P126" s="31">
        <v>-0.3333333333333335</v>
      </c>
      <c r="Q126" s="31">
        <v>0.32175055439664235</v>
      </c>
      <c r="R126" s="53">
        <f t="shared" si="1"/>
        <v>0.9486832981</v>
      </c>
      <c r="S126" s="31"/>
      <c r="T126" s="31"/>
      <c r="U126" s="31"/>
      <c r="V126" s="31"/>
      <c r="W126" s="31"/>
      <c r="X126" s="31"/>
      <c r="Y126" s="31"/>
    </row>
    <row r="127">
      <c r="A127" s="30" t="s">
        <v>71</v>
      </c>
      <c r="B127" s="31"/>
      <c r="C127" s="31"/>
      <c r="D127" s="31">
        <v>17.0</v>
      </c>
      <c r="E127" s="31">
        <v>-3.0</v>
      </c>
      <c r="F127" s="31">
        <v>18.0</v>
      </c>
      <c r="G127" s="31">
        <v>-3.3333333333333335</v>
      </c>
      <c r="H127" s="31" t="s">
        <v>141</v>
      </c>
      <c r="I127" s="31">
        <v>1.0</v>
      </c>
      <c r="J127" s="31">
        <v>1.0</v>
      </c>
      <c r="K127" s="31">
        <v>1.0</v>
      </c>
      <c r="L127" s="31">
        <v>1.0</v>
      </c>
      <c r="M127" s="31">
        <v>1.0</v>
      </c>
      <c r="N127" s="31">
        <v>1.0</v>
      </c>
      <c r="O127" s="31">
        <v>1.0</v>
      </c>
      <c r="P127" s="31">
        <v>-0.3333333333333335</v>
      </c>
      <c r="Q127" s="31">
        <v>0.32175055439664235</v>
      </c>
      <c r="R127" s="53">
        <f t="shared" si="1"/>
        <v>0.9486832981</v>
      </c>
      <c r="S127" s="31"/>
      <c r="T127" s="31"/>
      <c r="U127" s="31"/>
      <c r="V127" s="31"/>
      <c r="W127" s="31"/>
      <c r="X127" s="31"/>
      <c r="Y127" s="31"/>
    </row>
    <row r="128">
      <c r="A128" s="30" t="s">
        <v>71</v>
      </c>
      <c r="B128" s="31"/>
      <c r="C128" s="31"/>
      <c r="D128" s="31">
        <v>18.0</v>
      </c>
      <c r="E128" s="31">
        <v>-3.3333333333333335</v>
      </c>
      <c r="F128" s="31">
        <v>19.0</v>
      </c>
      <c r="G128" s="31">
        <v>-2.3333333333333335</v>
      </c>
      <c r="H128" s="31" t="s">
        <v>141</v>
      </c>
      <c r="I128" s="31">
        <v>1.0</v>
      </c>
      <c r="J128" s="31">
        <v>1.0</v>
      </c>
      <c r="K128" s="31">
        <v>1.0</v>
      </c>
      <c r="L128" s="31">
        <v>1.0</v>
      </c>
      <c r="M128" s="31">
        <v>1.0</v>
      </c>
      <c r="N128" s="31">
        <v>1.0</v>
      </c>
      <c r="O128" s="31">
        <v>1.0</v>
      </c>
      <c r="P128" s="31">
        <v>1.0</v>
      </c>
      <c r="Q128" s="31">
        <v>0.7853981633974483</v>
      </c>
      <c r="R128" s="53">
        <f t="shared" si="1"/>
        <v>0.7071067812</v>
      </c>
      <c r="S128" s="31"/>
      <c r="T128" s="31"/>
      <c r="U128" s="31"/>
      <c r="V128" s="31"/>
      <c r="W128" s="31"/>
      <c r="X128" s="31"/>
      <c r="Y128" s="31"/>
    </row>
    <row r="129">
      <c r="A129" s="30" t="s">
        <v>71</v>
      </c>
      <c r="B129" s="31"/>
      <c r="C129" s="31"/>
      <c r="D129" s="31">
        <v>19.0</v>
      </c>
      <c r="E129" s="31">
        <v>-2.3333333333333335</v>
      </c>
      <c r="F129" s="31">
        <v>20.0</v>
      </c>
      <c r="G129" s="31">
        <v>-2.0</v>
      </c>
      <c r="H129" s="31" t="s">
        <v>141</v>
      </c>
      <c r="I129" s="31">
        <v>1.0</v>
      </c>
      <c r="J129" s="31">
        <v>1.0</v>
      </c>
      <c r="K129" s="31">
        <v>1.0</v>
      </c>
      <c r="L129" s="31">
        <v>1.0</v>
      </c>
      <c r="M129" s="31">
        <v>1.0</v>
      </c>
      <c r="N129" s="31">
        <v>1.0</v>
      </c>
      <c r="O129" s="31">
        <v>1.0</v>
      </c>
      <c r="P129" s="31">
        <v>0.3333333333333335</v>
      </c>
      <c r="Q129" s="31">
        <v>0.32175055439664235</v>
      </c>
      <c r="R129" s="53">
        <f t="shared" si="1"/>
        <v>0.9486832981</v>
      </c>
      <c r="S129" s="31"/>
      <c r="T129" s="31"/>
      <c r="U129" s="31"/>
      <c r="V129" s="31"/>
      <c r="W129" s="31"/>
      <c r="X129" s="31"/>
      <c r="Y129" s="31"/>
    </row>
    <row r="130">
      <c r="A130" s="30" t="s">
        <v>71</v>
      </c>
      <c r="B130" s="31"/>
      <c r="C130" s="31"/>
      <c r="D130" s="31">
        <v>20.0</v>
      </c>
      <c r="E130" s="31">
        <v>-2.0</v>
      </c>
      <c r="F130" s="31">
        <v>21.0</v>
      </c>
      <c r="G130" s="31">
        <v>-3.0</v>
      </c>
      <c r="H130" s="31" t="s">
        <v>141</v>
      </c>
      <c r="I130" s="31">
        <v>1.0</v>
      </c>
      <c r="J130" s="31">
        <v>1.0</v>
      </c>
      <c r="K130" s="31">
        <v>1.0</v>
      </c>
      <c r="L130" s="31">
        <v>1.0</v>
      </c>
      <c r="M130" s="31">
        <v>1.0</v>
      </c>
      <c r="N130" s="31">
        <v>1.0</v>
      </c>
      <c r="O130" s="31">
        <v>1.0</v>
      </c>
      <c r="P130" s="31">
        <v>-1.0</v>
      </c>
      <c r="Q130" s="31">
        <v>0.7853981633974483</v>
      </c>
      <c r="R130" s="53">
        <f t="shared" si="1"/>
        <v>0.7071067812</v>
      </c>
      <c r="S130" s="31"/>
      <c r="T130" s="31"/>
      <c r="U130" s="31"/>
      <c r="V130" s="31"/>
      <c r="W130" s="31"/>
      <c r="X130" s="31"/>
      <c r="Y130" s="31"/>
    </row>
    <row r="131">
      <c r="A131" s="30" t="s">
        <v>71</v>
      </c>
      <c r="B131" s="31"/>
      <c r="C131" s="31"/>
      <c r="D131" s="31">
        <v>21.0</v>
      </c>
      <c r="E131" s="31">
        <v>-3.0</v>
      </c>
      <c r="F131" s="31">
        <v>22.0</v>
      </c>
      <c r="G131" s="31">
        <v>-2.0</v>
      </c>
      <c r="H131" s="31" t="s">
        <v>141</v>
      </c>
      <c r="I131" s="31">
        <v>1.0</v>
      </c>
      <c r="J131" s="31">
        <v>1.0</v>
      </c>
      <c r="K131" s="31">
        <v>1.0</v>
      </c>
      <c r="L131" s="31">
        <v>1.0</v>
      </c>
      <c r="M131" s="31">
        <v>1.0</v>
      </c>
      <c r="N131" s="31">
        <v>1.0</v>
      </c>
      <c r="O131" s="31">
        <v>1.0</v>
      </c>
      <c r="P131" s="31">
        <v>1.0</v>
      </c>
      <c r="Q131" s="31">
        <v>0.7853981633974483</v>
      </c>
      <c r="R131" s="53">
        <f t="shared" si="1"/>
        <v>0.7071067812</v>
      </c>
      <c r="S131" s="31"/>
      <c r="T131" s="31"/>
      <c r="U131" s="31"/>
      <c r="V131" s="31"/>
      <c r="W131" s="31"/>
      <c r="X131" s="31"/>
      <c r="Y131" s="31"/>
    </row>
    <row r="132">
      <c r="A132" s="30" t="s">
        <v>71</v>
      </c>
      <c r="B132" s="31"/>
      <c r="C132" s="31"/>
      <c r="D132" s="31">
        <v>22.0</v>
      </c>
      <c r="E132" s="31">
        <v>-2.0</v>
      </c>
      <c r="F132" s="31">
        <v>23.0</v>
      </c>
      <c r="G132" s="31">
        <v>-3.0</v>
      </c>
      <c r="H132" s="31" t="s">
        <v>141</v>
      </c>
      <c r="I132" s="31">
        <v>1.0</v>
      </c>
      <c r="J132" s="31">
        <v>1.0</v>
      </c>
      <c r="K132" s="31">
        <v>1.0</v>
      </c>
      <c r="L132" s="31">
        <v>1.0</v>
      </c>
      <c r="M132" s="31">
        <v>1.0</v>
      </c>
      <c r="N132" s="31">
        <v>1.0</v>
      </c>
      <c r="O132" s="31">
        <v>1.0</v>
      </c>
      <c r="P132" s="31">
        <v>-1.0</v>
      </c>
      <c r="Q132" s="31">
        <v>0.7853981633974483</v>
      </c>
      <c r="R132" s="53">
        <f t="shared" si="1"/>
        <v>0.7071067812</v>
      </c>
      <c r="S132" s="31"/>
      <c r="T132" s="31"/>
      <c r="U132" s="31"/>
      <c r="V132" s="31"/>
      <c r="W132" s="31"/>
      <c r="X132" s="31"/>
      <c r="Y132" s="31"/>
    </row>
    <row r="133">
      <c r="A133" s="30" t="s">
        <v>71</v>
      </c>
      <c r="B133" s="31"/>
      <c r="C133" s="31"/>
      <c r="D133" s="31">
        <v>23.0</v>
      </c>
      <c r="E133" s="31">
        <v>-3.0</v>
      </c>
      <c r="F133" s="31">
        <v>24.0</v>
      </c>
      <c r="G133" s="31">
        <v>-2.0</v>
      </c>
      <c r="H133" s="31" t="s">
        <v>141</v>
      </c>
      <c r="I133" s="31">
        <v>1.0</v>
      </c>
      <c r="J133" s="31">
        <v>1.0</v>
      </c>
      <c r="K133" s="31">
        <v>1.0</v>
      </c>
      <c r="L133" s="31">
        <v>1.0</v>
      </c>
      <c r="M133" s="31">
        <v>1.0</v>
      </c>
      <c r="N133" s="31">
        <v>1.0</v>
      </c>
      <c r="O133" s="31">
        <v>1.0</v>
      </c>
      <c r="P133" s="31">
        <v>1.0</v>
      </c>
      <c r="Q133" s="31">
        <v>0.7853981633974483</v>
      </c>
      <c r="R133" s="53">
        <f t="shared" si="1"/>
        <v>0.7071067812</v>
      </c>
      <c r="S133" s="31"/>
      <c r="T133" s="31"/>
      <c r="U133" s="31"/>
      <c r="V133" s="31"/>
      <c r="W133" s="31"/>
      <c r="X133" s="31"/>
      <c r="Y133" s="31"/>
    </row>
    <row r="134">
      <c r="A134" s="30" t="s">
        <v>71</v>
      </c>
      <c r="B134" s="31"/>
      <c r="C134" s="31"/>
      <c r="D134" s="31">
        <v>24.0</v>
      </c>
      <c r="E134" s="31">
        <v>-2.0</v>
      </c>
      <c r="F134" s="31">
        <v>25.0</v>
      </c>
      <c r="G134" s="31">
        <v>-3.0</v>
      </c>
      <c r="H134" s="31" t="s">
        <v>141</v>
      </c>
      <c r="I134" s="31">
        <v>1.0</v>
      </c>
      <c r="J134" s="31">
        <v>1.0</v>
      </c>
      <c r="K134" s="31">
        <v>1.0</v>
      </c>
      <c r="L134" s="31">
        <v>1.0</v>
      </c>
      <c r="M134" s="31">
        <v>1.0</v>
      </c>
      <c r="N134" s="31">
        <v>1.0</v>
      </c>
      <c r="O134" s="31">
        <v>1.0</v>
      </c>
      <c r="P134" s="31">
        <v>-1.0</v>
      </c>
      <c r="Q134" s="31">
        <v>0.7853981633974483</v>
      </c>
      <c r="R134" s="53">
        <f t="shared" si="1"/>
        <v>0.7071067812</v>
      </c>
      <c r="S134" s="31"/>
      <c r="T134" s="31"/>
      <c r="U134" s="31"/>
      <c r="V134" s="31"/>
      <c r="W134" s="31"/>
      <c r="X134" s="31"/>
      <c r="Y134" s="31"/>
    </row>
    <row r="135">
      <c r="A135" s="30" t="s">
        <v>71</v>
      </c>
      <c r="B135" s="31"/>
      <c r="C135" s="31"/>
      <c r="D135" s="31">
        <v>25.0</v>
      </c>
      <c r="E135" s="31">
        <v>-3.0</v>
      </c>
      <c r="F135" s="31">
        <v>26.0</v>
      </c>
      <c r="G135" s="31">
        <v>-2.0</v>
      </c>
      <c r="H135" s="31" t="s">
        <v>141</v>
      </c>
      <c r="I135" s="31">
        <v>1.0</v>
      </c>
      <c r="J135" s="31">
        <v>1.0</v>
      </c>
      <c r="K135" s="31">
        <v>1.0</v>
      </c>
      <c r="L135" s="31">
        <v>1.0</v>
      </c>
      <c r="M135" s="31">
        <v>1.0</v>
      </c>
      <c r="N135" s="31">
        <v>1.0</v>
      </c>
      <c r="O135" s="31">
        <v>1.0</v>
      </c>
      <c r="P135" s="31">
        <v>1.0</v>
      </c>
      <c r="Q135" s="31">
        <v>0.7853981633974483</v>
      </c>
      <c r="R135" s="53">
        <f t="shared" si="1"/>
        <v>0.7071067812</v>
      </c>
      <c r="S135" s="31"/>
      <c r="T135" s="31"/>
      <c r="U135" s="31"/>
      <c r="V135" s="31"/>
      <c r="W135" s="31"/>
      <c r="X135" s="31"/>
      <c r="Y135" s="31"/>
    </row>
    <row r="136">
      <c r="A136" s="30" t="s">
        <v>71</v>
      </c>
      <c r="B136" s="31"/>
      <c r="C136" s="31"/>
      <c r="D136" s="31">
        <v>26.0</v>
      </c>
      <c r="E136" s="31">
        <v>-2.0</v>
      </c>
      <c r="F136" s="31">
        <v>27.0</v>
      </c>
      <c r="G136" s="31">
        <v>-1.0</v>
      </c>
      <c r="H136" s="31" t="s">
        <v>141</v>
      </c>
      <c r="I136" s="31">
        <v>1.0</v>
      </c>
      <c r="J136" s="31">
        <v>1.0</v>
      </c>
      <c r="K136" s="31">
        <v>1.0</v>
      </c>
      <c r="L136" s="31">
        <v>1.0</v>
      </c>
      <c r="M136" s="31">
        <v>1.0</v>
      </c>
      <c r="N136" s="31">
        <v>1.0</v>
      </c>
      <c r="O136" s="31">
        <v>1.0</v>
      </c>
      <c r="P136" s="31">
        <v>1.0</v>
      </c>
      <c r="Q136" s="31">
        <v>0.7853981633974483</v>
      </c>
      <c r="R136" s="53">
        <f t="shared" si="1"/>
        <v>0.7071067812</v>
      </c>
      <c r="S136" s="31"/>
      <c r="T136" s="31"/>
      <c r="U136" s="31"/>
      <c r="V136" s="31"/>
      <c r="W136" s="31"/>
      <c r="X136" s="31"/>
      <c r="Y136" s="31"/>
    </row>
    <row r="137">
      <c r="A137" s="30" t="s">
        <v>70</v>
      </c>
      <c r="B137" s="31"/>
      <c r="C137" s="31"/>
      <c r="D137" s="31">
        <v>0.0</v>
      </c>
      <c r="E137" s="31">
        <v>0.0</v>
      </c>
      <c r="F137" s="31">
        <v>1.0</v>
      </c>
      <c r="G137" s="31">
        <v>1.0</v>
      </c>
      <c r="H137" s="31" t="s">
        <v>141</v>
      </c>
      <c r="I137" s="31">
        <v>1.0</v>
      </c>
      <c r="J137" s="31">
        <v>1.0</v>
      </c>
      <c r="K137" s="31">
        <v>1.0</v>
      </c>
      <c r="L137" s="31">
        <v>1.0</v>
      </c>
      <c r="M137" s="31">
        <v>1.0</v>
      </c>
      <c r="N137" s="31">
        <v>1.0</v>
      </c>
      <c r="O137" s="31">
        <v>1.0</v>
      </c>
      <c r="P137" s="31">
        <v>1.0</v>
      </c>
      <c r="Q137" s="31">
        <v>0.7853981633974483</v>
      </c>
      <c r="R137" s="53">
        <f t="shared" si="1"/>
        <v>0.7071067812</v>
      </c>
      <c r="S137" s="31"/>
      <c r="T137" s="31"/>
      <c r="U137" s="31"/>
      <c r="V137" s="31"/>
      <c r="W137" s="31"/>
      <c r="X137" s="31"/>
      <c r="Y137" s="31"/>
    </row>
    <row r="138">
      <c r="A138" s="30" t="s">
        <v>70</v>
      </c>
      <c r="B138" s="31"/>
      <c r="C138" s="31"/>
      <c r="D138" s="31">
        <v>1.0</v>
      </c>
      <c r="E138" s="31">
        <v>1.0</v>
      </c>
      <c r="F138" s="31">
        <v>2.0</v>
      </c>
      <c r="G138" s="31">
        <v>0.0</v>
      </c>
      <c r="H138" s="31" t="s">
        <v>141</v>
      </c>
      <c r="I138" s="31">
        <v>1.0</v>
      </c>
      <c r="J138" s="31">
        <v>1.0</v>
      </c>
      <c r="K138" s="31">
        <v>1.0</v>
      </c>
      <c r="L138" s="31">
        <v>1.0</v>
      </c>
      <c r="M138" s="31">
        <v>1.0</v>
      </c>
      <c r="N138" s="31">
        <v>1.0</v>
      </c>
      <c r="O138" s="31">
        <v>1.0</v>
      </c>
      <c r="P138" s="31">
        <v>-1.0</v>
      </c>
      <c r="Q138" s="31">
        <v>0.7853981633974483</v>
      </c>
      <c r="R138" s="53">
        <f t="shared" si="1"/>
        <v>0.7071067812</v>
      </c>
      <c r="S138" s="31"/>
      <c r="T138" s="31"/>
      <c r="U138" s="31"/>
      <c r="V138" s="31"/>
      <c r="W138" s="31"/>
      <c r="X138" s="31"/>
      <c r="Y138" s="31"/>
    </row>
    <row r="139">
      <c r="A139" s="30" t="s">
        <v>70</v>
      </c>
      <c r="B139" s="31"/>
      <c r="C139" s="31"/>
      <c r="D139" s="31">
        <v>2.0</v>
      </c>
      <c r="E139" s="31">
        <v>0.0</v>
      </c>
      <c r="F139" s="31">
        <v>3.0</v>
      </c>
      <c r="G139" s="31">
        <v>-1.0</v>
      </c>
      <c r="H139" s="31" t="s">
        <v>141</v>
      </c>
      <c r="I139" s="31">
        <v>1.0</v>
      </c>
      <c r="J139" s="31">
        <v>1.0</v>
      </c>
      <c r="K139" s="31">
        <v>1.0</v>
      </c>
      <c r="L139" s="31">
        <v>1.0</v>
      </c>
      <c r="M139" s="31">
        <v>1.0</v>
      </c>
      <c r="N139" s="31">
        <v>1.0</v>
      </c>
      <c r="O139" s="31">
        <v>1.0</v>
      </c>
      <c r="P139" s="31">
        <v>-1.0</v>
      </c>
      <c r="Q139" s="31">
        <v>0.7853981633974483</v>
      </c>
      <c r="R139" s="53">
        <f t="shared" si="1"/>
        <v>0.7071067812</v>
      </c>
      <c r="S139" s="31"/>
      <c r="T139" s="31"/>
      <c r="U139" s="31"/>
      <c r="V139" s="31"/>
      <c r="W139" s="31"/>
      <c r="X139" s="31"/>
      <c r="Y139" s="31"/>
    </row>
    <row r="140">
      <c r="A140" s="30" t="s">
        <v>70</v>
      </c>
      <c r="B140" s="31"/>
      <c r="C140" s="31"/>
      <c r="D140" s="31">
        <v>3.0</v>
      </c>
      <c r="E140" s="31">
        <v>-1.0</v>
      </c>
      <c r="F140" s="31">
        <v>4.0</v>
      </c>
      <c r="G140" s="31">
        <v>-2.0</v>
      </c>
      <c r="H140" s="31" t="s">
        <v>141</v>
      </c>
      <c r="I140" s="31">
        <v>1.0</v>
      </c>
      <c r="J140" s="31">
        <v>1.0</v>
      </c>
      <c r="K140" s="31">
        <v>1.0</v>
      </c>
      <c r="L140" s="31">
        <v>1.0</v>
      </c>
      <c r="M140" s="31">
        <v>1.0</v>
      </c>
      <c r="N140" s="31">
        <v>1.0</v>
      </c>
      <c r="O140" s="31">
        <v>1.0</v>
      </c>
      <c r="P140" s="31">
        <v>-1.0</v>
      </c>
      <c r="Q140" s="31">
        <v>0.7853981633974483</v>
      </c>
      <c r="R140" s="53">
        <f t="shared" si="1"/>
        <v>0.7071067812</v>
      </c>
      <c r="S140" s="31"/>
      <c r="T140" s="31"/>
      <c r="U140" s="31"/>
      <c r="V140" s="31"/>
      <c r="W140" s="31"/>
      <c r="X140" s="31"/>
      <c r="Y140" s="31"/>
    </row>
    <row r="141">
      <c r="A141" s="30" t="s">
        <v>70</v>
      </c>
      <c r="B141" s="31"/>
      <c r="C141" s="31"/>
      <c r="D141" s="31">
        <v>4.0</v>
      </c>
      <c r="E141" s="31">
        <v>-2.0</v>
      </c>
      <c r="F141" s="31">
        <v>5.0</v>
      </c>
      <c r="G141" s="31">
        <v>-2.3333333333333335</v>
      </c>
      <c r="H141" s="31" t="s">
        <v>141</v>
      </c>
      <c r="I141" s="31">
        <v>1.0</v>
      </c>
      <c r="J141" s="31">
        <v>1.0</v>
      </c>
      <c r="K141" s="31">
        <v>1.0</v>
      </c>
      <c r="L141" s="31">
        <v>1.0</v>
      </c>
      <c r="M141" s="31">
        <v>1.0</v>
      </c>
      <c r="N141" s="31">
        <v>1.0</v>
      </c>
      <c r="O141" s="31">
        <v>1.0</v>
      </c>
      <c r="P141" s="31">
        <v>-0.3333333333333335</v>
      </c>
      <c r="Q141" s="31">
        <v>0.32175055439664235</v>
      </c>
      <c r="R141" s="53">
        <f t="shared" si="1"/>
        <v>0.9486832981</v>
      </c>
      <c r="S141" s="31"/>
      <c r="T141" s="31"/>
      <c r="U141" s="31"/>
      <c r="V141" s="31"/>
      <c r="W141" s="31"/>
      <c r="X141" s="31"/>
      <c r="Y141" s="31"/>
    </row>
    <row r="142">
      <c r="A142" s="30" t="s">
        <v>70</v>
      </c>
      <c r="B142" s="31"/>
      <c r="C142" s="31"/>
      <c r="D142" s="31">
        <v>5.0</v>
      </c>
      <c r="E142" s="31">
        <v>-2.3333333333333335</v>
      </c>
      <c r="F142" s="31">
        <v>6.0</v>
      </c>
      <c r="G142" s="31">
        <v>-1.3333333333333333</v>
      </c>
      <c r="H142" s="31" t="s">
        <v>141</v>
      </c>
      <c r="I142" s="31">
        <v>2.0</v>
      </c>
      <c r="J142" s="31">
        <v>2.0</v>
      </c>
      <c r="K142" s="31">
        <v>2.0</v>
      </c>
      <c r="L142" s="31">
        <v>2.0</v>
      </c>
      <c r="M142" s="31">
        <v>2.0</v>
      </c>
      <c r="N142" s="31">
        <v>2.0</v>
      </c>
      <c r="O142" s="31">
        <v>1.0</v>
      </c>
      <c r="P142" s="31">
        <v>1.0000000000000002</v>
      </c>
      <c r="Q142" s="31">
        <v>0.7853981633974484</v>
      </c>
      <c r="R142" s="53">
        <f t="shared" si="1"/>
        <v>0.7071067812</v>
      </c>
      <c r="S142" s="31"/>
      <c r="T142" s="31"/>
      <c r="U142" s="31"/>
      <c r="V142" s="31"/>
      <c r="W142" s="31"/>
      <c r="X142" s="31"/>
      <c r="Y142" s="31"/>
    </row>
    <row r="143">
      <c r="A143" s="30" t="s">
        <v>70</v>
      </c>
      <c r="B143" s="31"/>
      <c r="C143" s="31"/>
      <c r="D143" s="31">
        <v>6.0</v>
      </c>
      <c r="E143" s="31">
        <v>-1.3333333333333333</v>
      </c>
      <c r="F143" s="31">
        <v>7.0</v>
      </c>
      <c r="G143" s="31">
        <v>-2.3333333333333335</v>
      </c>
      <c r="H143" s="31" t="s">
        <v>141</v>
      </c>
      <c r="I143" s="31">
        <v>1.0</v>
      </c>
      <c r="J143" s="31">
        <v>1.0</v>
      </c>
      <c r="K143" s="31">
        <v>1.0</v>
      </c>
      <c r="L143" s="31">
        <v>1.0</v>
      </c>
      <c r="M143" s="31">
        <v>1.0</v>
      </c>
      <c r="N143" s="31">
        <v>1.0</v>
      </c>
      <c r="O143" s="31">
        <v>1.0</v>
      </c>
      <c r="P143" s="31">
        <v>-1.0000000000000002</v>
      </c>
      <c r="Q143" s="31">
        <v>0.7853981633974484</v>
      </c>
      <c r="R143" s="53">
        <f t="shared" si="1"/>
        <v>0.7071067812</v>
      </c>
      <c r="S143" s="31"/>
      <c r="T143" s="31"/>
      <c r="U143" s="31"/>
      <c r="V143" s="31"/>
      <c r="W143" s="31"/>
      <c r="X143" s="31"/>
      <c r="Y143" s="31"/>
    </row>
    <row r="144">
      <c r="A144" s="30" t="s">
        <v>70</v>
      </c>
      <c r="B144" s="31"/>
      <c r="C144" s="31"/>
      <c r="D144" s="31">
        <v>7.0</v>
      </c>
      <c r="E144" s="31">
        <v>-2.3333333333333335</v>
      </c>
      <c r="F144" s="31">
        <v>8.0</v>
      </c>
      <c r="G144" s="31">
        <v>-3.3333333333333335</v>
      </c>
      <c r="H144" s="31" t="s">
        <v>141</v>
      </c>
      <c r="I144" s="31">
        <v>1.0</v>
      </c>
      <c r="J144" s="31">
        <v>1.0</v>
      </c>
      <c r="K144" s="31">
        <v>1.0</v>
      </c>
      <c r="L144" s="31">
        <v>1.0</v>
      </c>
      <c r="M144" s="31">
        <v>1.0</v>
      </c>
      <c r="N144" s="31">
        <v>1.0</v>
      </c>
      <c r="O144" s="31">
        <v>1.0</v>
      </c>
      <c r="P144" s="31">
        <v>-1.0</v>
      </c>
      <c r="Q144" s="31">
        <v>0.7853981633974483</v>
      </c>
      <c r="R144" s="53">
        <f t="shared" si="1"/>
        <v>0.7071067812</v>
      </c>
      <c r="S144" s="31"/>
      <c r="T144" s="31"/>
      <c r="U144" s="31"/>
      <c r="V144" s="31"/>
      <c r="W144" s="31"/>
      <c r="X144" s="31"/>
      <c r="Y144" s="31"/>
    </row>
    <row r="145">
      <c r="A145" s="30" t="s">
        <v>70</v>
      </c>
      <c r="B145" s="31"/>
      <c r="C145" s="31"/>
      <c r="D145" s="31">
        <v>8.0</v>
      </c>
      <c r="E145" s="31">
        <v>-3.3333333333333335</v>
      </c>
      <c r="F145" s="31">
        <v>9.0</v>
      </c>
      <c r="G145" s="31">
        <v>-3.6666666666666665</v>
      </c>
      <c r="H145" s="31" t="s">
        <v>141</v>
      </c>
      <c r="I145" s="31">
        <v>1.0</v>
      </c>
      <c r="J145" s="31">
        <v>1.0</v>
      </c>
      <c r="K145" s="31">
        <v>1.0</v>
      </c>
      <c r="L145" s="31">
        <v>1.0</v>
      </c>
      <c r="M145" s="31">
        <v>1.0</v>
      </c>
      <c r="N145" s="31">
        <v>1.0</v>
      </c>
      <c r="O145" s="31">
        <v>1.0</v>
      </c>
      <c r="P145" s="31">
        <v>-0.33333333333333304</v>
      </c>
      <c r="Q145" s="31">
        <v>0.3217505543966419</v>
      </c>
      <c r="R145" s="53">
        <f t="shared" si="1"/>
        <v>0.9486832981</v>
      </c>
      <c r="S145" s="31"/>
      <c r="T145" s="31"/>
      <c r="U145" s="31"/>
      <c r="V145" s="31"/>
      <c r="W145" s="31"/>
      <c r="X145" s="31"/>
      <c r="Y145" s="31"/>
    </row>
    <row r="146">
      <c r="A146" s="30" t="s">
        <v>70</v>
      </c>
      <c r="B146" s="31"/>
      <c r="C146" s="31"/>
      <c r="D146" s="31">
        <v>9.0</v>
      </c>
      <c r="E146" s="31">
        <v>-3.6666666666666665</v>
      </c>
      <c r="F146" s="31">
        <v>10.0</v>
      </c>
      <c r="G146" s="31">
        <v>-2.6666666666666665</v>
      </c>
      <c r="H146" s="31" t="s">
        <v>141</v>
      </c>
      <c r="I146" s="31">
        <v>1.0</v>
      </c>
      <c r="J146" s="31">
        <v>1.0</v>
      </c>
      <c r="K146" s="31">
        <v>1.0</v>
      </c>
      <c r="L146" s="31">
        <v>1.0</v>
      </c>
      <c r="M146" s="31">
        <v>1.0</v>
      </c>
      <c r="N146" s="31">
        <v>1.0</v>
      </c>
      <c r="O146" s="31">
        <v>1.0</v>
      </c>
      <c r="P146" s="31">
        <v>1.0</v>
      </c>
      <c r="Q146" s="31">
        <v>0.7853981633974483</v>
      </c>
      <c r="R146" s="53">
        <f t="shared" si="1"/>
        <v>0.7071067812</v>
      </c>
      <c r="S146" s="31"/>
      <c r="T146" s="31"/>
      <c r="U146" s="31"/>
      <c r="V146" s="31"/>
      <c r="W146" s="31"/>
      <c r="X146" s="31"/>
      <c r="Y146" s="31"/>
    </row>
    <row r="147">
      <c r="A147" s="30" t="s">
        <v>70</v>
      </c>
      <c r="B147" s="31"/>
      <c r="C147" s="31"/>
      <c r="D147" s="31">
        <v>10.0</v>
      </c>
      <c r="E147" s="31">
        <v>-2.6666666666666665</v>
      </c>
      <c r="F147" s="31">
        <v>11.0</v>
      </c>
      <c r="G147" s="31">
        <v>-3.6666666666666665</v>
      </c>
      <c r="H147" s="31" t="s">
        <v>141</v>
      </c>
      <c r="I147" s="31">
        <v>1.0</v>
      </c>
      <c r="J147" s="31">
        <v>1.0</v>
      </c>
      <c r="K147" s="31">
        <v>1.0</v>
      </c>
      <c r="L147" s="31">
        <v>1.0</v>
      </c>
      <c r="M147" s="31">
        <v>1.0</v>
      </c>
      <c r="N147" s="31">
        <v>1.0</v>
      </c>
      <c r="O147" s="31">
        <v>1.0</v>
      </c>
      <c r="P147" s="31">
        <v>-1.0</v>
      </c>
      <c r="Q147" s="31">
        <v>0.7853981633974483</v>
      </c>
      <c r="R147" s="53">
        <f t="shared" si="1"/>
        <v>0.7071067812</v>
      </c>
      <c r="S147" s="31"/>
      <c r="T147" s="31"/>
      <c r="U147" s="31"/>
      <c r="V147" s="31"/>
      <c r="W147" s="31"/>
      <c r="X147" s="31"/>
      <c r="Y147" s="31"/>
    </row>
    <row r="148">
      <c r="A148" s="30" t="s">
        <v>70</v>
      </c>
      <c r="B148" s="31"/>
      <c r="C148" s="31"/>
      <c r="D148" s="31">
        <v>11.0</v>
      </c>
      <c r="E148" s="31">
        <v>-3.6666666666666665</v>
      </c>
      <c r="F148" s="31">
        <v>12.0</v>
      </c>
      <c r="G148" s="31">
        <v>-2.6666666666666665</v>
      </c>
      <c r="H148" s="31" t="s">
        <v>141</v>
      </c>
      <c r="I148" s="31">
        <v>1.0</v>
      </c>
      <c r="J148" s="31">
        <v>1.0</v>
      </c>
      <c r="K148" s="31">
        <v>1.0</v>
      </c>
      <c r="L148" s="31">
        <v>1.0</v>
      </c>
      <c r="M148" s="31">
        <v>1.0</v>
      </c>
      <c r="N148" s="31">
        <v>1.0</v>
      </c>
      <c r="O148" s="31">
        <v>1.0</v>
      </c>
      <c r="P148" s="31">
        <v>1.0</v>
      </c>
      <c r="Q148" s="31">
        <v>0.7853981633974483</v>
      </c>
      <c r="R148" s="53">
        <f t="shared" si="1"/>
        <v>0.7071067812</v>
      </c>
      <c r="S148" s="31"/>
      <c r="T148" s="31"/>
      <c r="U148" s="31"/>
      <c r="V148" s="31"/>
      <c r="W148" s="31"/>
      <c r="X148" s="31"/>
      <c r="Y148" s="31"/>
    </row>
    <row r="149">
      <c r="A149" s="30" t="s">
        <v>70</v>
      </c>
      <c r="B149" s="31"/>
      <c r="C149" s="31"/>
      <c r="D149" s="31">
        <v>12.0</v>
      </c>
      <c r="E149" s="31">
        <v>-2.6666666666666665</v>
      </c>
      <c r="F149" s="31">
        <v>13.0</v>
      </c>
      <c r="G149" s="31">
        <v>-3.0</v>
      </c>
      <c r="H149" s="31" t="s">
        <v>141</v>
      </c>
      <c r="I149" s="31">
        <v>1.0</v>
      </c>
      <c r="J149" s="31">
        <v>1.0</v>
      </c>
      <c r="K149" s="31">
        <v>1.0</v>
      </c>
      <c r="L149" s="31">
        <v>1.0</v>
      </c>
      <c r="M149" s="31">
        <v>1.0</v>
      </c>
      <c r="N149" s="31">
        <v>1.0</v>
      </c>
      <c r="O149" s="31">
        <v>1.0</v>
      </c>
      <c r="P149" s="31">
        <v>-0.3333333333333335</v>
      </c>
      <c r="Q149" s="31">
        <v>0.32175055439664235</v>
      </c>
      <c r="R149" s="53">
        <f t="shared" si="1"/>
        <v>0.9486832981</v>
      </c>
      <c r="S149" s="31"/>
      <c r="T149" s="31"/>
      <c r="U149" s="31"/>
      <c r="V149" s="31"/>
      <c r="W149" s="31"/>
      <c r="X149" s="31"/>
      <c r="Y149" s="31"/>
    </row>
    <row r="150">
      <c r="A150" s="30" t="s">
        <v>70</v>
      </c>
      <c r="B150" s="31"/>
      <c r="C150" s="31"/>
      <c r="D150" s="31">
        <v>13.0</v>
      </c>
      <c r="E150" s="31">
        <v>-3.0</v>
      </c>
      <c r="F150" s="31">
        <v>14.0</v>
      </c>
      <c r="G150" s="31">
        <v>-3.3333333333333335</v>
      </c>
      <c r="H150" s="31" t="s">
        <v>141</v>
      </c>
      <c r="I150" s="31">
        <v>1.0</v>
      </c>
      <c r="J150" s="31">
        <v>1.0</v>
      </c>
      <c r="K150" s="31">
        <v>1.0</v>
      </c>
      <c r="L150" s="31">
        <v>1.0</v>
      </c>
      <c r="M150" s="31">
        <v>1.0</v>
      </c>
      <c r="N150" s="31">
        <v>1.0</v>
      </c>
      <c r="O150" s="31">
        <v>1.0</v>
      </c>
      <c r="P150" s="31">
        <v>-0.3333333333333335</v>
      </c>
      <c r="Q150" s="31">
        <v>0.32175055439664235</v>
      </c>
      <c r="R150" s="53">
        <f t="shared" si="1"/>
        <v>0.9486832981</v>
      </c>
      <c r="S150" s="31"/>
      <c r="T150" s="31"/>
      <c r="U150" s="31"/>
      <c r="V150" s="31"/>
      <c r="W150" s="31"/>
      <c r="X150" s="31"/>
      <c r="Y150" s="31"/>
    </row>
    <row r="151">
      <c r="A151" s="30" t="s">
        <v>70</v>
      </c>
      <c r="B151" s="31"/>
      <c r="C151" s="31"/>
      <c r="D151" s="31">
        <v>14.0</v>
      </c>
      <c r="E151" s="31">
        <v>-3.3333333333333335</v>
      </c>
      <c r="F151" s="31">
        <v>15.0</v>
      </c>
      <c r="G151" s="31">
        <v>-2.3333333333333335</v>
      </c>
      <c r="H151" s="31" t="s">
        <v>141</v>
      </c>
      <c r="I151" s="31">
        <v>1.0</v>
      </c>
      <c r="J151" s="31">
        <v>1.0</v>
      </c>
      <c r="K151" s="31">
        <v>1.0</v>
      </c>
      <c r="L151" s="31">
        <v>1.0</v>
      </c>
      <c r="M151" s="31">
        <v>1.0</v>
      </c>
      <c r="N151" s="31">
        <v>1.0</v>
      </c>
      <c r="O151" s="31">
        <v>1.0</v>
      </c>
      <c r="P151" s="31">
        <v>1.0</v>
      </c>
      <c r="Q151" s="31">
        <v>0.7853981633974483</v>
      </c>
      <c r="R151" s="53">
        <f t="shared" si="1"/>
        <v>0.7071067812</v>
      </c>
      <c r="S151" s="31"/>
      <c r="T151" s="31"/>
      <c r="U151" s="31"/>
      <c r="V151" s="31"/>
      <c r="W151" s="31"/>
      <c r="X151" s="31"/>
      <c r="Y151" s="31"/>
    </row>
    <row r="152">
      <c r="A152" s="30" t="s">
        <v>70</v>
      </c>
      <c r="B152" s="31"/>
      <c r="C152" s="31"/>
      <c r="D152" s="31">
        <v>15.0</v>
      </c>
      <c r="E152" s="31">
        <v>-2.3333333333333335</v>
      </c>
      <c r="F152" s="31">
        <v>16.0</v>
      </c>
      <c r="G152" s="31">
        <v>-2.0</v>
      </c>
      <c r="H152" s="31" t="s">
        <v>141</v>
      </c>
      <c r="I152" s="31">
        <v>1.0</v>
      </c>
      <c r="J152" s="31">
        <v>1.0</v>
      </c>
      <c r="K152" s="31">
        <v>1.0</v>
      </c>
      <c r="L152" s="31">
        <v>1.0</v>
      </c>
      <c r="M152" s="31">
        <v>1.0</v>
      </c>
      <c r="N152" s="31">
        <v>1.0</v>
      </c>
      <c r="O152" s="31">
        <v>1.0</v>
      </c>
      <c r="P152" s="31">
        <v>0.3333333333333335</v>
      </c>
      <c r="Q152" s="31">
        <v>0.32175055439664235</v>
      </c>
      <c r="R152" s="53">
        <f t="shared" si="1"/>
        <v>0.9486832981</v>
      </c>
      <c r="S152" s="31"/>
      <c r="T152" s="31"/>
      <c r="U152" s="31"/>
      <c r="V152" s="31"/>
      <c r="W152" s="31"/>
      <c r="X152" s="31"/>
      <c r="Y152" s="31"/>
    </row>
    <row r="153">
      <c r="A153" s="30" t="s">
        <v>70</v>
      </c>
      <c r="B153" s="31"/>
      <c r="C153" s="31"/>
      <c r="D153" s="31">
        <v>16.0</v>
      </c>
      <c r="E153" s="31">
        <v>-2.0</v>
      </c>
      <c r="F153" s="31">
        <v>17.0</v>
      </c>
      <c r="G153" s="31">
        <v>-1.0</v>
      </c>
      <c r="H153" s="31" t="s">
        <v>141</v>
      </c>
      <c r="I153" s="31">
        <v>1.0</v>
      </c>
      <c r="J153" s="31">
        <v>1.0</v>
      </c>
      <c r="K153" s="31">
        <v>1.0</v>
      </c>
      <c r="L153" s="31">
        <v>1.0</v>
      </c>
      <c r="M153" s="31">
        <v>1.0</v>
      </c>
      <c r="N153" s="31">
        <v>1.0</v>
      </c>
      <c r="O153" s="31">
        <v>1.0</v>
      </c>
      <c r="P153" s="31">
        <v>1.0</v>
      </c>
      <c r="Q153" s="31">
        <v>0.7853981633974483</v>
      </c>
      <c r="R153" s="53">
        <f t="shared" si="1"/>
        <v>0.7071067812</v>
      </c>
      <c r="S153" s="31"/>
      <c r="T153" s="31"/>
      <c r="U153" s="31"/>
      <c r="V153" s="31"/>
      <c r="W153" s="31"/>
      <c r="X153" s="31"/>
      <c r="Y153" s="31"/>
    </row>
    <row r="154">
      <c r="A154" s="30" t="s">
        <v>70</v>
      </c>
      <c r="B154" s="31"/>
      <c r="C154" s="31"/>
      <c r="D154" s="31">
        <v>17.0</v>
      </c>
      <c r="E154" s="31">
        <v>-1.0</v>
      </c>
      <c r="F154" s="31">
        <v>18.0</v>
      </c>
      <c r="G154" s="31">
        <v>-0.6666666666666666</v>
      </c>
      <c r="H154" s="31" t="s">
        <v>141</v>
      </c>
      <c r="I154" s="31">
        <v>1.0</v>
      </c>
      <c r="J154" s="31">
        <v>1.0</v>
      </c>
      <c r="K154" s="31">
        <v>1.0</v>
      </c>
      <c r="L154" s="31">
        <v>1.0</v>
      </c>
      <c r="M154" s="31">
        <v>1.0</v>
      </c>
      <c r="N154" s="31">
        <v>1.0</v>
      </c>
      <c r="O154" s="31">
        <v>1.0</v>
      </c>
      <c r="P154" s="31">
        <v>0.33333333333333337</v>
      </c>
      <c r="Q154" s="31">
        <v>0.32175055439664224</v>
      </c>
      <c r="R154" s="53">
        <f t="shared" si="1"/>
        <v>0.9486832981</v>
      </c>
      <c r="S154" s="31"/>
      <c r="T154" s="31"/>
      <c r="U154" s="31"/>
      <c r="V154" s="31"/>
      <c r="W154" s="31"/>
      <c r="X154" s="31"/>
      <c r="Y154" s="31"/>
    </row>
    <row r="155">
      <c r="A155" s="30" t="s">
        <v>70</v>
      </c>
      <c r="B155" s="31"/>
      <c r="C155" s="31"/>
      <c r="D155" s="31">
        <v>18.0</v>
      </c>
      <c r="E155" s="31">
        <v>-0.6666666666666666</v>
      </c>
      <c r="F155" s="31">
        <v>19.0</v>
      </c>
      <c r="G155" s="31">
        <v>0.3333333333333333</v>
      </c>
      <c r="H155" s="31" t="s">
        <v>141</v>
      </c>
      <c r="I155" s="31">
        <v>2.0</v>
      </c>
      <c r="J155" s="31">
        <v>2.0</v>
      </c>
      <c r="K155" s="31">
        <v>2.0</v>
      </c>
      <c r="L155" s="31">
        <v>2.0</v>
      </c>
      <c r="M155" s="31">
        <v>2.0</v>
      </c>
      <c r="N155" s="31">
        <v>2.0</v>
      </c>
      <c r="O155" s="31">
        <v>1.0</v>
      </c>
      <c r="P155" s="31">
        <v>1.0</v>
      </c>
      <c r="Q155" s="31">
        <v>0.7853981633974483</v>
      </c>
      <c r="R155" s="53">
        <f t="shared" si="1"/>
        <v>0.7071067812</v>
      </c>
      <c r="S155" s="31"/>
      <c r="T155" s="31"/>
      <c r="U155" s="31"/>
      <c r="V155" s="31"/>
      <c r="W155" s="31"/>
      <c r="X155" s="31"/>
      <c r="Y155" s="31"/>
    </row>
    <row r="156">
      <c r="A156" s="30" t="s">
        <v>70</v>
      </c>
      <c r="B156" s="31"/>
      <c r="C156" s="31"/>
      <c r="D156" s="31">
        <v>19.0</v>
      </c>
      <c r="E156" s="31">
        <v>0.3333333333333333</v>
      </c>
      <c r="F156" s="31">
        <v>20.0</v>
      </c>
      <c r="G156" s="31">
        <v>1.3333333333333333</v>
      </c>
      <c r="H156" s="31" t="s">
        <v>141</v>
      </c>
      <c r="I156" s="31">
        <v>1.0</v>
      </c>
      <c r="J156" s="31">
        <v>1.0</v>
      </c>
      <c r="K156" s="31">
        <v>1.0</v>
      </c>
      <c r="L156" s="31">
        <v>1.0</v>
      </c>
      <c r="M156" s="31">
        <v>1.0</v>
      </c>
      <c r="N156" s="31">
        <v>1.0</v>
      </c>
      <c r="O156" s="31">
        <v>1.0</v>
      </c>
      <c r="P156" s="31">
        <v>1.0</v>
      </c>
      <c r="Q156" s="31">
        <v>0.7853981633974483</v>
      </c>
      <c r="R156" s="53">
        <f t="shared" si="1"/>
        <v>0.7071067812</v>
      </c>
      <c r="S156" s="31"/>
      <c r="T156" s="31"/>
      <c r="U156" s="31"/>
      <c r="V156" s="31"/>
      <c r="W156" s="31"/>
      <c r="X156" s="31"/>
      <c r="Y156" s="31"/>
    </row>
    <row r="157">
      <c r="A157" s="30" t="s">
        <v>70</v>
      </c>
      <c r="B157" s="31"/>
      <c r="C157" s="31"/>
      <c r="D157" s="31">
        <v>20.0</v>
      </c>
      <c r="E157" s="31">
        <v>1.3333333333333333</v>
      </c>
      <c r="F157" s="31">
        <v>21.0</v>
      </c>
      <c r="G157" s="31">
        <v>0.3333333333333333</v>
      </c>
      <c r="H157" s="31" t="s">
        <v>141</v>
      </c>
      <c r="I157" s="31">
        <v>1.0</v>
      </c>
      <c r="J157" s="31">
        <v>1.0</v>
      </c>
      <c r="K157" s="31">
        <v>1.0</v>
      </c>
      <c r="L157" s="31">
        <v>1.0</v>
      </c>
      <c r="M157" s="31">
        <v>1.0</v>
      </c>
      <c r="N157" s="31">
        <v>1.0</v>
      </c>
      <c r="O157" s="31">
        <v>1.0</v>
      </c>
      <c r="P157" s="31">
        <v>-1.0</v>
      </c>
      <c r="Q157" s="31">
        <v>0.7853981633974483</v>
      </c>
      <c r="R157" s="53">
        <f t="shared" si="1"/>
        <v>0.7071067812</v>
      </c>
      <c r="S157" s="31"/>
      <c r="T157" s="31"/>
      <c r="U157" s="31"/>
      <c r="V157" s="31"/>
      <c r="W157" s="31"/>
      <c r="X157" s="31"/>
      <c r="Y157" s="31"/>
    </row>
    <row r="158">
      <c r="A158" s="30" t="s">
        <v>70</v>
      </c>
      <c r="B158" s="31"/>
      <c r="C158" s="31"/>
      <c r="D158" s="31">
        <v>21.0</v>
      </c>
      <c r="E158" s="31">
        <v>0.3333333333333333</v>
      </c>
      <c r="F158" s="31">
        <v>22.0</v>
      </c>
      <c r="G158" s="31">
        <v>1.3333333333333333</v>
      </c>
      <c r="H158" s="31" t="s">
        <v>141</v>
      </c>
      <c r="I158" s="31">
        <v>1.0</v>
      </c>
      <c r="J158" s="31">
        <v>1.0</v>
      </c>
      <c r="K158" s="31">
        <v>1.0</v>
      </c>
      <c r="L158" s="31">
        <v>1.0</v>
      </c>
      <c r="M158" s="31">
        <v>1.0</v>
      </c>
      <c r="N158" s="31">
        <v>1.0</v>
      </c>
      <c r="O158" s="31">
        <v>1.0</v>
      </c>
      <c r="P158" s="31">
        <v>1.0</v>
      </c>
      <c r="Q158" s="31">
        <v>0.7853981633974483</v>
      </c>
      <c r="R158" s="53">
        <f t="shared" si="1"/>
        <v>0.7071067812</v>
      </c>
      <c r="S158" s="31"/>
      <c r="T158" s="31"/>
      <c r="U158" s="31"/>
      <c r="V158" s="31"/>
      <c r="W158" s="31"/>
      <c r="X158" s="31"/>
      <c r="Y158" s="31"/>
    </row>
    <row r="159">
      <c r="A159" s="30" t="s">
        <v>70</v>
      </c>
      <c r="B159" s="31"/>
      <c r="C159" s="31"/>
      <c r="D159" s="31">
        <v>22.0</v>
      </c>
      <c r="E159" s="31">
        <v>1.3333333333333333</v>
      </c>
      <c r="F159" s="31">
        <v>23.0</v>
      </c>
      <c r="G159" s="31">
        <v>1.0</v>
      </c>
      <c r="H159" s="31" t="s">
        <v>141</v>
      </c>
      <c r="I159" s="31">
        <v>1.0</v>
      </c>
      <c r="J159" s="31">
        <v>1.0</v>
      </c>
      <c r="K159" s="31">
        <v>1.0</v>
      </c>
      <c r="L159" s="31">
        <v>1.0</v>
      </c>
      <c r="M159" s="31">
        <v>1.0</v>
      </c>
      <c r="N159" s="31">
        <v>1.0</v>
      </c>
      <c r="O159" s="31">
        <v>1.0</v>
      </c>
      <c r="P159" s="31">
        <v>-0.33333333333333326</v>
      </c>
      <c r="Q159" s="31">
        <v>0.32175055439664213</v>
      </c>
      <c r="R159" s="53">
        <f t="shared" si="1"/>
        <v>0.9486832981</v>
      </c>
      <c r="S159" s="31"/>
      <c r="T159" s="31"/>
      <c r="U159" s="31"/>
      <c r="V159" s="31"/>
      <c r="W159" s="31"/>
      <c r="X159" s="31"/>
      <c r="Y159" s="31"/>
    </row>
    <row r="160">
      <c r="A160" s="30" t="s">
        <v>70</v>
      </c>
      <c r="B160" s="31"/>
      <c r="C160" s="31"/>
      <c r="D160" s="31">
        <v>23.0</v>
      </c>
      <c r="E160" s="31">
        <v>1.0</v>
      </c>
      <c r="F160" s="31">
        <v>24.0</v>
      </c>
      <c r="G160" s="31">
        <v>2.0</v>
      </c>
      <c r="H160" s="31" t="s">
        <v>141</v>
      </c>
      <c r="I160" s="31">
        <v>1.0</v>
      </c>
      <c r="J160" s="31">
        <v>1.0</v>
      </c>
      <c r="K160" s="31">
        <v>1.0</v>
      </c>
      <c r="L160" s="31">
        <v>1.0</v>
      </c>
      <c r="M160" s="31">
        <v>1.0</v>
      </c>
      <c r="N160" s="31">
        <v>1.0</v>
      </c>
      <c r="O160" s="31">
        <v>1.0</v>
      </c>
      <c r="P160" s="31"/>
      <c r="Q160" s="31">
        <v>0.0</v>
      </c>
      <c r="R160" s="31"/>
      <c r="S160" s="31"/>
      <c r="T160" s="31"/>
      <c r="U160" s="31"/>
      <c r="V160" s="31"/>
      <c r="W160" s="31"/>
      <c r="X160" s="31"/>
      <c r="Y160" s="31"/>
    </row>
    <row r="161">
      <c r="A161" s="30" t="s">
        <v>70</v>
      </c>
      <c r="B161" s="31"/>
      <c r="C161" s="31"/>
      <c r="D161" s="31">
        <v>24.0</v>
      </c>
      <c r="E161" s="31">
        <v>2.0</v>
      </c>
      <c r="F161" s="31">
        <v>25.0</v>
      </c>
      <c r="G161" s="31">
        <v>3.0</v>
      </c>
      <c r="H161" s="31" t="s">
        <v>141</v>
      </c>
      <c r="I161" s="31">
        <v>1.0</v>
      </c>
      <c r="J161" s="31">
        <v>1.0</v>
      </c>
      <c r="K161" s="31">
        <v>1.0</v>
      </c>
      <c r="L161" s="31">
        <v>1.0</v>
      </c>
      <c r="M161" s="31">
        <v>1.0</v>
      </c>
      <c r="N161" s="31">
        <v>1.0</v>
      </c>
      <c r="O161" s="31">
        <v>1.0</v>
      </c>
      <c r="P161" s="31"/>
      <c r="Q161" s="31">
        <v>0.0</v>
      </c>
      <c r="R161" s="31"/>
      <c r="S161" s="31"/>
      <c r="T161" s="31"/>
      <c r="U161" s="31"/>
      <c r="V161" s="31"/>
      <c r="W161" s="31"/>
      <c r="X161" s="31"/>
      <c r="Y161" s="31"/>
    </row>
    <row r="162">
      <c r="A162" s="30" t="s">
        <v>70</v>
      </c>
      <c r="B162" s="31"/>
      <c r="C162" s="31"/>
      <c r="D162" s="31">
        <v>25.0</v>
      </c>
      <c r="E162" s="31">
        <v>3.0</v>
      </c>
      <c r="F162" s="31">
        <v>26.0</v>
      </c>
      <c r="G162" s="31">
        <v>4.0</v>
      </c>
      <c r="H162" s="31" t="s">
        <v>141</v>
      </c>
      <c r="I162" s="31">
        <v>1.0</v>
      </c>
      <c r="J162" s="31">
        <v>1.0</v>
      </c>
      <c r="K162" s="31">
        <v>1.0</v>
      </c>
      <c r="L162" s="31">
        <v>1.0</v>
      </c>
      <c r="M162" s="31">
        <v>1.0</v>
      </c>
      <c r="N162" s="31">
        <v>1.0</v>
      </c>
      <c r="O162" s="31">
        <v>1.0</v>
      </c>
      <c r="P162" s="31"/>
      <c r="Q162" s="31">
        <v>0.0</v>
      </c>
      <c r="R162" s="31"/>
      <c r="S162" s="31"/>
      <c r="T162" s="31"/>
      <c r="U162" s="31"/>
      <c r="V162" s="31"/>
      <c r="W162" s="31"/>
      <c r="X162" s="31"/>
      <c r="Y162" s="31"/>
    </row>
    <row r="163">
      <c r="A163" s="30" t="s">
        <v>70</v>
      </c>
      <c r="B163" s="31"/>
      <c r="C163" s="31"/>
      <c r="D163" s="31">
        <v>26.0</v>
      </c>
      <c r="E163" s="31">
        <v>4.0</v>
      </c>
      <c r="F163" s="31">
        <v>27.0</v>
      </c>
      <c r="G163" s="31">
        <v>3.0</v>
      </c>
      <c r="H163" s="31" t="s">
        <v>141</v>
      </c>
      <c r="I163" s="31">
        <v>1.0</v>
      </c>
      <c r="J163" s="31">
        <v>1.0</v>
      </c>
      <c r="K163" s="31">
        <v>1.0</v>
      </c>
      <c r="L163" s="31">
        <v>1.0</v>
      </c>
      <c r="M163" s="31">
        <v>1.0</v>
      </c>
      <c r="N163" s="31">
        <v>1.0</v>
      </c>
      <c r="O163" s="31">
        <v>1.0</v>
      </c>
      <c r="P163" s="31"/>
      <c r="Q163" s="31">
        <v>0.0</v>
      </c>
      <c r="R163" s="31"/>
      <c r="S163" s="31"/>
      <c r="T163" s="31"/>
      <c r="U163" s="31"/>
      <c r="V163" s="31"/>
      <c r="W163" s="31"/>
      <c r="X163" s="31"/>
      <c r="Y163" s="31"/>
    </row>
    <row r="164">
      <c r="A164" s="30"/>
      <c r="B164" s="31" t="s">
        <v>167</v>
      </c>
      <c r="C164" s="31" t="s">
        <v>167</v>
      </c>
      <c r="D164" s="31" t="s">
        <v>167</v>
      </c>
      <c r="E164" s="31" t="s">
        <v>167</v>
      </c>
      <c r="F164" s="31" t="s">
        <v>167</v>
      </c>
      <c r="G164" s="31" t="s">
        <v>167</v>
      </c>
      <c r="H164" s="31" t="s">
        <v>167</v>
      </c>
      <c r="I164" s="31" t="s">
        <v>167</v>
      </c>
      <c r="J164" s="31" t="s">
        <v>167</v>
      </c>
      <c r="K164" s="31" t="s">
        <v>167</v>
      </c>
      <c r="L164" s="31" t="s">
        <v>167</v>
      </c>
      <c r="M164" s="31" t="s">
        <v>167</v>
      </c>
      <c r="N164" s="31" t="s">
        <v>167</v>
      </c>
      <c r="O164" s="31" t="s">
        <v>167</v>
      </c>
      <c r="P164" s="31"/>
      <c r="Q164" s="31" t="s">
        <v>167</v>
      </c>
      <c r="R164" s="31"/>
      <c r="S164" s="31"/>
      <c r="T164" s="31"/>
      <c r="U164" s="31"/>
      <c r="V164" s="31"/>
      <c r="W164" s="31"/>
      <c r="X164" s="31"/>
      <c r="Y164" s="31"/>
    </row>
    <row r="165">
      <c r="A165" s="30"/>
      <c r="B165" s="31" t="s">
        <v>167</v>
      </c>
      <c r="C165" s="31" t="s">
        <v>167</v>
      </c>
      <c r="D165" s="31" t="s">
        <v>167</v>
      </c>
      <c r="E165" s="31" t="s">
        <v>167</v>
      </c>
      <c r="F165" s="31" t="s">
        <v>167</v>
      </c>
      <c r="G165" s="31" t="s">
        <v>167</v>
      </c>
      <c r="H165" s="31" t="s">
        <v>167</v>
      </c>
      <c r="I165" s="31" t="s">
        <v>167</v>
      </c>
      <c r="J165" s="31" t="s">
        <v>167</v>
      </c>
      <c r="K165" s="31" t="s">
        <v>167</v>
      </c>
      <c r="L165" s="31" t="s">
        <v>167</v>
      </c>
      <c r="M165" s="31" t="s">
        <v>167</v>
      </c>
      <c r="N165" s="31" t="s">
        <v>167</v>
      </c>
      <c r="O165" s="31" t="s">
        <v>167</v>
      </c>
      <c r="P165" s="31"/>
      <c r="Q165" s="31" t="s">
        <v>167</v>
      </c>
      <c r="R165" s="31"/>
      <c r="S165" s="31"/>
      <c r="T165" s="31"/>
      <c r="U165" s="31"/>
      <c r="V165" s="31"/>
      <c r="W165" s="31"/>
      <c r="X165" s="31"/>
      <c r="Y165" s="31"/>
    </row>
    <row r="166">
      <c r="A166" s="30"/>
      <c r="B166" s="31" t="s">
        <v>167</v>
      </c>
      <c r="C166" s="31" t="s">
        <v>167</v>
      </c>
      <c r="D166" s="31" t="s">
        <v>167</v>
      </c>
      <c r="E166" s="31" t="s">
        <v>167</v>
      </c>
      <c r="F166" s="31" t="s">
        <v>167</v>
      </c>
      <c r="G166" s="31" t="s">
        <v>167</v>
      </c>
      <c r="H166" s="31" t="s">
        <v>167</v>
      </c>
      <c r="I166" s="31" t="s">
        <v>167</v>
      </c>
      <c r="J166" s="31" t="s">
        <v>167</v>
      </c>
      <c r="K166" s="31" t="s">
        <v>167</v>
      </c>
      <c r="L166" s="31" t="s">
        <v>167</v>
      </c>
      <c r="M166" s="31" t="s">
        <v>167</v>
      </c>
      <c r="N166" s="31" t="s">
        <v>167</v>
      </c>
      <c r="O166" s="31" t="s">
        <v>167</v>
      </c>
      <c r="P166" s="31"/>
      <c r="Q166" s="31" t="s">
        <v>167</v>
      </c>
      <c r="R166" s="31"/>
      <c r="S166" s="31"/>
      <c r="T166" s="31"/>
      <c r="U166" s="31"/>
      <c r="V166" s="31"/>
      <c r="W166" s="31"/>
      <c r="X166" s="31"/>
      <c r="Y166" s="31"/>
    </row>
    <row r="167">
      <c r="A167" s="30"/>
      <c r="B167" s="31" t="s">
        <v>167</v>
      </c>
      <c r="C167" s="31" t="s">
        <v>167</v>
      </c>
      <c r="D167" s="31" t="s">
        <v>167</v>
      </c>
      <c r="E167" s="31" t="s">
        <v>167</v>
      </c>
      <c r="F167" s="31" t="s">
        <v>167</v>
      </c>
      <c r="G167" s="31" t="s">
        <v>167</v>
      </c>
      <c r="H167" s="31" t="s">
        <v>167</v>
      </c>
      <c r="I167" s="31" t="s">
        <v>167</v>
      </c>
      <c r="J167" s="31" t="s">
        <v>167</v>
      </c>
      <c r="K167" s="31" t="s">
        <v>167</v>
      </c>
      <c r="L167" s="31" t="s">
        <v>167</v>
      </c>
      <c r="M167" s="31" t="s">
        <v>167</v>
      </c>
      <c r="N167" s="31" t="s">
        <v>167</v>
      </c>
      <c r="O167" s="31" t="s">
        <v>167</v>
      </c>
      <c r="P167" s="31"/>
      <c r="Q167" s="31" t="s">
        <v>167</v>
      </c>
      <c r="R167" s="31"/>
      <c r="S167" s="31"/>
      <c r="T167" s="31"/>
      <c r="U167" s="31"/>
      <c r="V167" s="31"/>
      <c r="W167" s="31"/>
      <c r="X167" s="31"/>
      <c r="Y167" s="31"/>
    </row>
    <row r="168">
      <c r="A168" s="30"/>
      <c r="B168" s="31" t="s">
        <v>167</v>
      </c>
      <c r="C168" s="31" t="s">
        <v>167</v>
      </c>
      <c r="D168" s="31" t="s">
        <v>167</v>
      </c>
      <c r="E168" s="31" t="s">
        <v>167</v>
      </c>
      <c r="F168" s="31" t="s">
        <v>167</v>
      </c>
      <c r="G168" s="31" t="s">
        <v>167</v>
      </c>
      <c r="H168" s="31" t="s">
        <v>167</v>
      </c>
      <c r="I168" s="31" t="s">
        <v>167</v>
      </c>
      <c r="J168" s="31" t="s">
        <v>167</v>
      </c>
      <c r="K168" s="31" t="s">
        <v>167</v>
      </c>
      <c r="L168" s="31" t="s">
        <v>167</v>
      </c>
      <c r="M168" s="31" t="s">
        <v>167</v>
      </c>
      <c r="N168" s="31" t="s">
        <v>167</v>
      </c>
      <c r="O168" s="31" t="s">
        <v>167</v>
      </c>
      <c r="P168" s="31"/>
      <c r="Q168" s="31" t="s">
        <v>167</v>
      </c>
      <c r="R168" s="31"/>
      <c r="S168" s="31"/>
      <c r="T168" s="31"/>
      <c r="U168" s="31"/>
      <c r="V168" s="31"/>
      <c r="W168" s="31"/>
      <c r="X168" s="31"/>
      <c r="Y168" s="31"/>
    </row>
    <row r="169">
      <c r="A169" s="30"/>
      <c r="B169" s="31" t="s">
        <v>167</v>
      </c>
      <c r="C169" s="31" t="s">
        <v>167</v>
      </c>
      <c r="D169" s="31" t="s">
        <v>167</v>
      </c>
      <c r="E169" s="31" t="s">
        <v>167</v>
      </c>
      <c r="F169" s="31" t="s">
        <v>167</v>
      </c>
      <c r="G169" s="31" t="s">
        <v>167</v>
      </c>
      <c r="H169" s="31" t="s">
        <v>167</v>
      </c>
      <c r="I169" s="31" t="s">
        <v>167</v>
      </c>
      <c r="J169" s="31" t="s">
        <v>167</v>
      </c>
      <c r="K169" s="31" t="s">
        <v>167</v>
      </c>
      <c r="L169" s="31" t="s">
        <v>167</v>
      </c>
      <c r="M169" s="31" t="s">
        <v>167</v>
      </c>
      <c r="N169" s="31" t="s">
        <v>167</v>
      </c>
      <c r="O169" s="31" t="s">
        <v>167</v>
      </c>
      <c r="P169" s="31"/>
      <c r="Q169" s="31" t="s">
        <v>167</v>
      </c>
      <c r="R169" s="31"/>
      <c r="S169" s="31"/>
      <c r="T169" s="31"/>
      <c r="U169" s="31"/>
      <c r="V169" s="31"/>
      <c r="W169" s="31"/>
      <c r="X169" s="31"/>
      <c r="Y169" s="31"/>
    </row>
    <row r="170">
      <c r="A170" s="30"/>
      <c r="B170" s="31" t="s">
        <v>167</v>
      </c>
      <c r="C170" s="31" t="s">
        <v>167</v>
      </c>
      <c r="D170" s="31" t="s">
        <v>167</v>
      </c>
      <c r="E170" s="31" t="s">
        <v>167</v>
      </c>
      <c r="F170" s="31" t="s">
        <v>167</v>
      </c>
      <c r="G170" s="31" t="s">
        <v>167</v>
      </c>
      <c r="H170" s="31" t="s">
        <v>167</v>
      </c>
      <c r="I170" s="31" t="s">
        <v>167</v>
      </c>
      <c r="J170" s="31" t="s">
        <v>167</v>
      </c>
      <c r="K170" s="31" t="s">
        <v>167</v>
      </c>
      <c r="L170" s="31" t="s">
        <v>167</v>
      </c>
      <c r="M170" s="31" t="s">
        <v>167</v>
      </c>
      <c r="N170" s="31" t="s">
        <v>167</v>
      </c>
      <c r="O170" s="31" t="s">
        <v>167</v>
      </c>
      <c r="P170" s="31"/>
      <c r="Q170" s="31" t="s">
        <v>167</v>
      </c>
      <c r="R170" s="31"/>
      <c r="S170" s="31"/>
      <c r="T170" s="31"/>
      <c r="U170" s="31"/>
      <c r="V170" s="31"/>
      <c r="W170" s="31"/>
      <c r="X170" s="31"/>
      <c r="Y170" s="31"/>
    </row>
    <row r="171">
      <c r="A171" s="30"/>
      <c r="B171" s="31" t="s">
        <v>167</v>
      </c>
      <c r="C171" s="31" t="s">
        <v>167</v>
      </c>
      <c r="D171" s="31" t="s">
        <v>167</v>
      </c>
      <c r="E171" s="31" t="s">
        <v>167</v>
      </c>
      <c r="F171" s="31" t="s">
        <v>167</v>
      </c>
      <c r="G171" s="31" t="s">
        <v>167</v>
      </c>
      <c r="H171" s="31" t="s">
        <v>167</v>
      </c>
      <c r="I171" s="31" t="s">
        <v>167</v>
      </c>
      <c r="J171" s="31" t="s">
        <v>167</v>
      </c>
      <c r="K171" s="31" t="s">
        <v>167</v>
      </c>
      <c r="L171" s="31" t="s">
        <v>167</v>
      </c>
      <c r="M171" s="31" t="s">
        <v>167</v>
      </c>
      <c r="N171" s="31" t="s">
        <v>167</v>
      </c>
      <c r="O171" s="31" t="s">
        <v>167</v>
      </c>
      <c r="P171" s="31"/>
      <c r="Q171" s="31" t="s">
        <v>167</v>
      </c>
      <c r="R171" s="31"/>
      <c r="S171" s="31"/>
      <c r="T171" s="31"/>
      <c r="U171" s="31"/>
      <c r="V171" s="31"/>
      <c r="W171" s="31"/>
      <c r="X171" s="31"/>
      <c r="Y171" s="31"/>
    </row>
    <row r="172">
      <c r="A172" s="30"/>
      <c r="B172" s="31" t="s">
        <v>167</v>
      </c>
      <c r="C172" s="31" t="s">
        <v>167</v>
      </c>
      <c r="D172" s="31" t="s">
        <v>167</v>
      </c>
      <c r="E172" s="31" t="s">
        <v>167</v>
      </c>
      <c r="F172" s="31" t="s">
        <v>167</v>
      </c>
      <c r="G172" s="31" t="s">
        <v>167</v>
      </c>
      <c r="H172" s="31" t="s">
        <v>167</v>
      </c>
      <c r="I172" s="31" t="s">
        <v>167</v>
      </c>
      <c r="J172" s="31" t="s">
        <v>167</v>
      </c>
      <c r="K172" s="31" t="s">
        <v>167</v>
      </c>
      <c r="L172" s="31" t="s">
        <v>167</v>
      </c>
      <c r="M172" s="31" t="s">
        <v>167</v>
      </c>
      <c r="N172" s="31" t="s">
        <v>167</v>
      </c>
      <c r="O172" s="31" t="s">
        <v>167</v>
      </c>
      <c r="P172" s="31"/>
      <c r="Q172" s="31" t="s">
        <v>167</v>
      </c>
      <c r="R172" s="31"/>
      <c r="S172" s="31"/>
      <c r="T172" s="31"/>
      <c r="U172" s="31"/>
      <c r="V172" s="31"/>
      <c r="W172" s="31"/>
      <c r="X172" s="31"/>
      <c r="Y172" s="31"/>
    </row>
    <row r="173">
      <c r="A173" s="30"/>
      <c r="B173" s="31" t="s">
        <v>167</v>
      </c>
      <c r="C173" s="31" t="s">
        <v>167</v>
      </c>
      <c r="D173" s="31" t="s">
        <v>167</v>
      </c>
      <c r="E173" s="31" t="s">
        <v>167</v>
      </c>
      <c r="F173" s="31" t="s">
        <v>167</v>
      </c>
      <c r="G173" s="31" t="s">
        <v>167</v>
      </c>
      <c r="H173" s="31" t="s">
        <v>167</v>
      </c>
      <c r="I173" s="31" t="s">
        <v>167</v>
      </c>
      <c r="J173" s="31" t="s">
        <v>167</v>
      </c>
      <c r="K173" s="31" t="s">
        <v>167</v>
      </c>
      <c r="L173" s="31" t="s">
        <v>167</v>
      </c>
      <c r="M173" s="31" t="s">
        <v>167</v>
      </c>
      <c r="N173" s="31" t="s">
        <v>167</v>
      </c>
      <c r="O173" s="31" t="s">
        <v>167</v>
      </c>
      <c r="P173" s="31"/>
      <c r="Q173" s="31" t="s">
        <v>167</v>
      </c>
      <c r="R173" s="31"/>
      <c r="S173" s="31"/>
      <c r="T173" s="31"/>
      <c r="U173" s="31"/>
      <c r="V173" s="31"/>
      <c r="W173" s="31"/>
      <c r="X173" s="31"/>
      <c r="Y173" s="31"/>
    </row>
    <row r="174">
      <c r="A174" s="30"/>
      <c r="B174" s="31" t="s">
        <v>167</v>
      </c>
      <c r="C174" s="31" t="s">
        <v>167</v>
      </c>
      <c r="D174" s="31" t="s">
        <v>167</v>
      </c>
      <c r="E174" s="31" t="s">
        <v>167</v>
      </c>
      <c r="F174" s="31" t="s">
        <v>167</v>
      </c>
      <c r="G174" s="31" t="s">
        <v>167</v>
      </c>
      <c r="H174" s="31" t="s">
        <v>167</v>
      </c>
      <c r="I174" s="31" t="s">
        <v>167</v>
      </c>
      <c r="J174" s="31" t="s">
        <v>167</v>
      </c>
      <c r="K174" s="31" t="s">
        <v>167</v>
      </c>
      <c r="L174" s="31" t="s">
        <v>167</v>
      </c>
      <c r="M174" s="31" t="s">
        <v>167</v>
      </c>
      <c r="N174" s="31" t="s">
        <v>167</v>
      </c>
      <c r="O174" s="31" t="s">
        <v>167</v>
      </c>
      <c r="P174" s="31"/>
      <c r="Q174" s="31" t="s">
        <v>167</v>
      </c>
      <c r="R174" s="31"/>
      <c r="S174" s="31"/>
      <c r="T174" s="31"/>
      <c r="U174" s="31"/>
      <c r="V174" s="31"/>
      <c r="W174" s="31"/>
      <c r="X174" s="31"/>
      <c r="Y174" s="31"/>
    </row>
    <row r="175">
      <c r="A175" s="30"/>
      <c r="B175" s="31" t="s">
        <v>167</v>
      </c>
      <c r="C175" s="31" t="s">
        <v>167</v>
      </c>
      <c r="D175" s="31" t="s">
        <v>167</v>
      </c>
      <c r="E175" s="31" t="s">
        <v>167</v>
      </c>
      <c r="F175" s="31" t="s">
        <v>167</v>
      </c>
      <c r="G175" s="31" t="s">
        <v>167</v>
      </c>
      <c r="H175" s="31" t="s">
        <v>167</v>
      </c>
      <c r="I175" s="31" t="s">
        <v>167</v>
      </c>
      <c r="J175" s="31" t="s">
        <v>167</v>
      </c>
      <c r="K175" s="31" t="s">
        <v>167</v>
      </c>
      <c r="L175" s="31" t="s">
        <v>167</v>
      </c>
      <c r="M175" s="31" t="s">
        <v>167</v>
      </c>
      <c r="N175" s="31" t="s">
        <v>167</v>
      </c>
      <c r="O175" s="31" t="s">
        <v>167</v>
      </c>
      <c r="P175" s="31"/>
      <c r="Q175" s="31" t="s">
        <v>167</v>
      </c>
      <c r="R175" s="31"/>
      <c r="S175" s="31"/>
      <c r="T175" s="31"/>
      <c r="U175" s="31"/>
      <c r="V175" s="31"/>
      <c r="W175" s="31"/>
      <c r="X175" s="31"/>
      <c r="Y175" s="31"/>
    </row>
    <row r="176">
      <c r="A176" s="30"/>
      <c r="B176" s="31" t="s">
        <v>167</v>
      </c>
      <c r="C176" s="31" t="s">
        <v>167</v>
      </c>
      <c r="D176" s="31" t="s">
        <v>167</v>
      </c>
      <c r="E176" s="31" t="s">
        <v>167</v>
      </c>
      <c r="F176" s="31" t="s">
        <v>167</v>
      </c>
      <c r="G176" s="31" t="s">
        <v>167</v>
      </c>
      <c r="H176" s="31" t="s">
        <v>167</v>
      </c>
      <c r="I176" s="31" t="s">
        <v>167</v>
      </c>
      <c r="J176" s="31" t="s">
        <v>167</v>
      </c>
      <c r="K176" s="31" t="s">
        <v>167</v>
      </c>
      <c r="L176" s="31" t="s">
        <v>167</v>
      </c>
      <c r="M176" s="31" t="s">
        <v>167</v>
      </c>
      <c r="N176" s="31" t="s">
        <v>167</v>
      </c>
      <c r="O176" s="31" t="s">
        <v>167</v>
      </c>
      <c r="P176" s="31"/>
      <c r="Q176" s="31" t="s">
        <v>167</v>
      </c>
      <c r="R176" s="31"/>
      <c r="S176" s="31"/>
      <c r="T176" s="31"/>
      <c r="U176" s="31"/>
      <c r="V176" s="31"/>
      <c r="W176" s="31"/>
      <c r="X176" s="31"/>
      <c r="Y176" s="31"/>
    </row>
    <row r="177">
      <c r="A177" s="30"/>
      <c r="B177" s="31" t="s">
        <v>167</v>
      </c>
      <c r="C177" s="31" t="s">
        <v>167</v>
      </c>
      <c r="D177" s="31" t="s">
        <v>167</v>
      </c>
      <c r="E177" s="31" t="s">
        <v>167</v>
      </c>
      <c r="F177" s="31" t="s">
        <v>167</v>
      </c>
      <c r="G177" s="31" t="s">
        <v>167</v>
      </c>
      <c r="H177" s="31" t="s">
        <v>167</v>
      </c>
      <c r="I177" s="31" t="s">
        <v>167</v>
      </c>
      <c r="J177" s="31" t="s">
        <v>167</v>
      </c>
      <c r="K177" s="31" t="s">
        <v>167</v>
      </c>
      <c r="L177" s="31" t="s">
        <v>167</v>
      </c>
      <c r="M177" s="31" t="s">
        <v>167</v>
      </c>
      <c r="N177" s="31" t="s">
        <v>167</v>
      </c>
      <c r="O177" s="31" t="s">
        <v>167</v>
      </c>
      <c r="P177" s="31"/>
      <c r="Q177" s="31" t="s">
        <v>167</v>
      </c>
      <c r="R177" s="31"/>
      <c r="S177" s="31"/>
      <c r="T177" s="31"/>
      <c r="U177" s="31"/>
      <c r="V177" s="31"/>
      <c r="W177" s="31"/>
      <c r="X177" s="31"/>
      <c r="Y177" s="31"/>
    </row>
    <row r="178">
      <c r="A178" s="30"/>
      <c r="B178" s="31" t="s">
        <v>167</v>
      </c>
      <c r="C178" s="31" t="s">
        <v>167</v>
      </c>
      <c r="D178" s="31" t="s">
        <v>167</v>
      </c>
      <c r="E178" s="31" t="s">
        <v>167</v>
      </c>
      <c r="F178" s="31" t="s">
        <v>167</v>
      </c>
      <c r="G178" s="31" t="s">
        <v>167</v>
      </c>
      <c r="H178" s="31" t="s">
        <v>167</v>
      </c>
      <c r="I178" s="31" t="s">
        <v>167</v>
      </c>
      <c r="J178" s="31" t="s">
        <v>167</v>
      </c>
      <c r="K178" s="31" t="s">
        <v>167</v>
      </c>
      <c r="L178" s="31" t="s">
        <v>167</v>
      </c>
      <c r="M178" s="31" t="s">
        <v>167</v>
      </c>
      <c r="N178" s="31" t="s">
        <v>167</v>
      </c>
      <c r="O178" s="31" t="s">
        <v>167</v>
      </c>
      <c r="P178" s="31"/>
      <c r="Q178" s="31" t="s">
        <v>167</v>
      </c>
      <c r="R178" s="31"/>
      <c r="S178" s="31"/>
      <c r="T178" s="31"/>
      <c r="U178" s="31"/>
      <c r="V178" s="31"/>
      <c r="W178" s="31"/>
      <c r="X178" s="31"/>
      <c r="Y178" s="31"/>
    </row>
    <row r="179">
      <c r="A179" s="30"/>
      <c r="B179" s="31" t="s">
        <v>167</v>
      </c>
      <c r="C179" s="31" t="s">
        <v>167</v>
      </c>
      <c r="D179" s="31" t="s">
        <v>167</v>
      </c>
      <c r="E179" s="31" t="s">
        <v>167</v>
      </c>
      <c r="F179" s="31" t="s">
        <v>167</v>
      </c>
      <c r="G179" s="31" t="s">
        <v>167</v>
      </c>
      <c r="H179" s="31" t="s">
        <v>167</v>
      </c>
      <c r="I179" s="31" t="s">
        <v>167</v>
      </c>
      <c r="J179" s="31" t="s">
        <v>167</v>
      </c>
      <c r="K179" s="31" t="s">
        <v>167</v>
      </c>
      <c r="L179" s="31" t="s">
        <v>167</v>
      </c>
      <c r="M179" s="31" t="s">
        <v>167</v>
      </c>
      <c r="N179" s="31" t="s">
        <v>167</v>
      </c>
      <c r="O179" s="31" t="s">
        <v>167</v>
      </c>
      <c r="P179" s="31"/>
      <c r="Q179" s="31" t="s">
        <v>167</v>
      </c>
      <c r="R179" s="31"/>
      <c r="S179" s="31"/>
      <c r="T179" s="31"/>
      <c r="U179" s="31"/>
      <c r="V179" s="31"/>
      <c r="W179" s="31"/>
      <c r="X179" s="31"/>
      <c r="Y179" s="31"/>
    </row>
    <row r="180">
      <c r="A180" s="30"/>
      <c r="B180" s="31" t="s">
        <v>167</v>
      </c>
      <c r="C180" s="31" t="s">
        <v>167</v>
      </c>
      <c r="D180" s="31" t="s">
        <v>167</v>
      </c>
      <c r="E180" s="31" t="s">
        <v>167</v>
      </c>
      <c r="F180" s="31" t="s">
        <v>167</v>
      </c>
      <c r="G180" s="31" t="s">
        <v>167</v>
      </c>
      <c r="H180" s="31" t="s">
        <v>167</v>
      </c>
      <c r="I180" s="31" t="s">
        <v>167</v>
      </c>
      <c r="J180" s="31" t="s">
        <v>167</v>
      </c>
      <c r="K180" s="31" t="s">
        <v>167</v>
      </c>
      <c r="L180" s="31" t="s">
        <v>167</v>
      </c>
      <c r="M180" s="31" t="s">
        <v>167</v>
      </c>
      <c r="N180" s="31" t="s">
        <v>167</v>
      </c>
      <c r="O180" s="31" t="s">
        <v>167</v>
      </c>
      <c r="P180" s="31"/>
      <c r="Q180" s="31" t="s">
        <v>167</v>
      </c>
      <c r="R180" s="31"/>
      <c r="S180" s="31"/>
      <c r="T180" s="31"/>
      <c r="U180" s="31"/>
      <c r="V180" s="31"/>
      <c r="W180" s="31"/>
      <c r="X180" s="31"/>
      <c r="Y180" s="31"/>
    </row>
    <row r="181">
      <c r="A181" s="30"/>
      <c r="B181" s="31" t="s">
        <v>167</v>
      </c>
      <c r="C181" s="31" t="s">
        <v>167</v>
      </c>
      <c r="D181" s="31" t="s">
        <v>167</v>
      </c>
      <c r="E181" s="31" t="s">
        <v>167</v>
      </c>
      <c r="F181" s="31" t="s">
        <v>167</v>
      </c>
      <c r="G181" s="31" t="s">
        <v>167</v>
      </c>
      <c r="H181" s="31" t="s">
        <v>167</v>
      </c>
      <c r="I181" s="31" t="s">
        <v>167</v>
      </c>
      <c r="J181" s="31" t="s">
        <v>167</v>
      </c>
      <c r="K181" s="31" t="s">
        <v>167</v>
      </c>
      <c r="L181" s="31" t="s">
        <v>167</v>
      </c>
      <c r="M181" s="31" t="s">
        <v>167</v>
      </c>
      <c r="N181" s="31" t="s">
        <v>167</v>
      </c>
      <c r="O181" s="31" t="s">
        <v>167</v>
      </c>
      <c r="P181" s="31"/>
      <c r="Q181" s="31" t="s">
        <v>167</v>
      </c>
      <c r="R181" s="31"/>
      <c r="S181" s="31"/>
      <c r="T181" s="31"/>
      <c r="U181" s="31"/>
      <c r="V181" s="31"/>
      <c r="W181" s="31"/>
      <c r="X181" s="31"/>
      <c r="Y181" s="31"/>
    </row>
    <row r="182">
      <c r="A182" s="30"/>
      <c r="B182" s="31" t="s">
        <v>167</v>
      </c>
      <c r="C182" s="31" t="s">
        <v>167</v>
      </c>
      <c r="D182" s="31" t="s">
        <v>167</v>
      </c>
      <c r="E182" s="31" t="s">
        <v>167</v>
      </c>
      <c r="F182" s="31" t="s">
        <v>167</v>
      </c>
      <c r="G182" s="31" t="s">
        <v>167</v>
      </c>
      <c r="H182" s="31" t="s">
        <v>167</v>
      </c>
      <c r="I182" s="31" t="s">
        <v>167</v>
      </c>
      <c r="J182" s="31" t="s">
        <v>167</v>
      </c>
      <c r="K182" s="31" t="s">
        <v>167</v>
      </c>
      <c r="L182" s="31" t="s">
        <v>167</v>
      </c>
      <c r="M182" s="31" t="s">
        <v>167</v>
      </c>
      <c r="N182" s="31" t="s">
        <v>167</v>
      </c>
      <c r="O182" s="31" t="s">
        <v>167</v>
      </c>
      <c r="P182" s="31"/>
      <c r="Q182" s="31" t="s">
        <v>167</v>
      </c>
      <c r="R182" s="31"/>
      <c r="S182" s="31"/>
      <c r="T182" s="31"/>
      <c r="U182" s="31"/>
      <c r="V182" s="31"/>
      <c r="W182" s="31"/>
      <c r="X182" s="31"/>
      <c r="Y182" s="31"/>
    </row>
    <row r="183">
      <c r="A183" s="30"/>
      <c r="B183" s="31" t="s">
        <v>167</v>
      </c>
      <c r="C183" s="31" t="s">
        <v>167</v>
      </c>
      <c r="D183" s="31" t="s">
        <v>167</v>
      </c>
      <c r="E183" s="31" t="s">
        <v>167</v>
      </c>
      <c r="F183" s="31" t="s">
        <v>167</v>
      </c>
      <c r="G183" s="31" t="s">
        <v>167</v>
      </c>
      <c r="H183" s="31" t="s">
        <v>167</v>
      </c>
      <c r="I183" s="31" t="s">
        <v>167</v>
      </c>
      <c r="J183" s="31" t="s">
        <v>167</v>
      </c>
      <c r="K183" s="31" t="s">
        <v>167</v>
      </c>
      <c r="L183" s="31" t="s">
        <v>167</v>
      </c>
      <c r="M183" s="31" t="s">
        <v>167</v>
      </c>
      <c r="N183" s="31" t="s">
        <v>167</v>
      </c>
      <c r="O183" s="31" t="s">
        <v>167</v>
      </c>
      <c r="P183" s="31"/>
      <c r="Q183" s="31" t="s">
        <v>167</v>
      </c>
      <c r="R183" s="31"/>
      <c r="S183" s="31"/>
      <c r="T183" s="31"/>
      <c r="U183" s="31"/>
      <c r="V183" s="31"/>
      <c r="W183" s="31"/>
      <c r="X183" s="31"/>
      <c r="Y183" s="31"/>
    </row>
    <row r="184">
      <c r="A184" s="30"/>
      <c r="B184" s="31" t="s">
        <v>167</v>
      </c>
      <c r="C184" s="31" t="s">
        <v>167</v>
      </c>
      <c r="D184" s="31" t="s">
        <v>167</v>
      </c>
      <c r="E184" s="31" t="s">
        <v>167</v>
      </c>
      <c r="F184" s="31" t="s">
        <v>167</v>
      </c>
      <c r="G184" s="31" t="s">
        <v>167</v>
      </c>
      <c r="H184" s="31" t="s">
        <v>167</v>
      </c>
      <c r="I184" s="31" t="s">
        <v>167</v>
      </c>
      <c r="J184" s="31" t="s">
        <v>167</v>
      </c>
      <c r="K184" s="31" t="s">
        <v>167</v>
      </c>
      <c r="L184" s="31" t="s">
        <v>167</v>
      </c>
      <c r="M184" s="31" t="s">
        <v>167</v>
      </c>
      <c r="N184" s="31" t="s">
        <v>167</v>
      </c>
      <c r="O184" s="31" t="s">
        <v>167</v>
      </c>
      <c r="P184" s="31"/>
      <c r="Q184" s="31" t="s">
        <v>167</v>
      </c>
      <c r="R184" s="31"/>
      <c r="S184" s="31"/>
      <c r="T184" s="31"/>
      <c r="U184" s="31"/>
      <c r="V184" s="31"/>
      <c r="W184" s="31"/>
      <c r="X184" s="31"/>
      <c r="Y184" s="31"/>
    </row>
    <row r="185">
      <c r="A185" s="30"/>
      <c r="B185" s="31" t="s">
        <v>167</v>
      </c>
      <c r="C185" s="31" t="s">
        <v>167</v>
      </c>
      <c r="D185" s="31" t="s">
        <v>167</v>
      </c>
      <c r="E185" s="31" t="s">
        <v>167</v>
      </c>
      <c r="F185" s="31" t="s">
        <v>167</v>
      </c>
      <c r="G185" s="31" t="s">
        <v>167</v>
      </c>
      <c r="H185" s="31" t="s">
        <v>167</v>
      </c>
      <c r="I185" s="31" t="s">
        <v>167</v>
      </c>
      <c r="J185" s="31" t="s">
        <v>167</v>
      </c>
      <c r="K185" s="31" t="s">
        <v>167</v>
      </c>
      <c r="L185" s="31" t="s">
        <v>167</v>
      </c>
      <c r="M185" s="31" t="s">
        <v>167</v>
      </c>
      <c r="N185" s="31" t="s">
        <v>167</v>
      </c>
      <c r="O185" s="31" t="s">
        <v>167</v>
      </c>
      <c r="P185" s="31"/>
      <c r="Q185" s="31" t="s">
        <v>167</v>
      </c>
      <c r="R185" s="31"/>
      <c r="S185" s="31"/>
      <c r="T185" s="31"/>
      <c r="U185" s="31"/>
      <c r="V185" s="31"/>
      <c r="W185" s="31"/>
      <c r="X185" s="31"/>
      <c r="Y185" s="31"/>
    </row>
    <row r="186">
      <c r="A186" s="30"/>
      <c r="B186" s="31" t="s">
        <v>167</v>
      </c>
      <c r="C186" s="31" t="s">
        <v>167</v>
      </c>
      <c r="D186" s="31" t="s">
        <v>167</v>
      </c>
      <c r="E186" s="31" t="s">
        <v>167</v>
      </c>
      <c r="F186" s="31" t="s">
        <v>167</v>
      </c>
      <c r="G186" s="31" t="s">
        <v>167</v>
      </c>
      <c r="H186" s="31" t="s">
        <v>167</v>
      </c>
      <c r="I186" s="31" t="s">
        <v>167</v>
      </c>
      <c r="J186" s="31" t="s">
        <v>167</v>
      </c>
      <c r="K186" s="31" t="s">
        <v>167</v>
      </c>
      <c r="L186" s="31" t="s">
        <v>167</v>
      </c>
      <c r="M186" s="31" t="s">
        <v>167</v>
      </c>
      <c r="N186" s="31" t="s">
        <v>167</v>
      </c>
      <c r="O186" s="31" t="s">
        <v>167</v>
      </c>
      <c r="P186" s="31"/>
      <c r="Q186" s="31" t="s">
        <v>167</v>
      </c>
      <c r="R186" s="31"/>
      <c r="S186" s="31"/>
      <c r="T186" s="31"/>
      <c r="U186" s="31"/>
      <c r="V186" s="31"/>
      <c r="W186" s="31"/>
      <c r="X186" s="31"/>
      <c r="Y186" s="31"/>
    </row>
    <row r="187">
      <c r="A187" s="30"/>
      <c r="B187" s="31" t="s">
        <v>167</v>
      </c>
      <c r="C187" s="31" t="s">
        <v>167</v>
      </c>
      <c r="D187" s="31" t="s">
        <v>167</v>
      </c>
      <c r="E187" s="31" t="s">
        <v>167</v>
      </c>
      <c r="F187" s="31" t="s">
        <v>167</v>
      </c>
      <c r="G187" s="31" t="s">
        <v>167</v>
      </c>
      <c r="H187" s="31" t="s">
        <v>167</v>
      </c>
      <c r="I187" s="31" t="s">
        <v>167</v>
      </c>
      <c r="J187" s="31" t="s">
        <v>167</v>
      </c>
      <c r="K187" s="31" t="s">
        <v>167</v>
      </c>
      <c r="L187" s="31" t="s">
        <v>167</v>
      </c>
      <c r="M187" s="31" t="s">
        <v>167</v>
      </c>
      <c r="N187" s="31" t="s">
        <v>167</v>
      </c>
      <c r="O187" s="31" t="s">
        <v>167</v>
      </c>
      <c r="P187" s="31"/>
      <c r="Q187" s="31" t="s">
        <v>167</v>
      </c>
      <c r="R187" s="31"/>
      <c r="S187" s="31"/>
      <c r="T187" s="31"/>
      <c r="U187" s="31"/>
      <c r="V187" s="31"/>
      <c r="W187" s="31"/>
      <c r="X187" s="31"/>
      <c r="Y187" s="31"/>
    </row>
    <row r="188">
      <c r="A188" s="30"/>
      <c r="B188" s="31" t="s">
        <v>167</v>
      </c>
      <c r="C188" s="31" t="s">
        <v>167</v>
      </c>
      <c r="D188" s="31" t="s">
        <v>167</v>
      </c>
      <c r="E188" s="31" t="s">
        <v>167</v>
      </c>
      <c r="F188" s="31" t="s">
        <v>167</v>
      </c>
      <c r="G188" s="31" t="s">
        <v>167</v>
      </c>
      <c r="H188" s="31" t="s">
        <v>167</v>
      </c>
      <c r="I188" s="31" t="s">
        <v>167</v>
      </c>
      <c r="J188" s="31" t="s">
        <v>167</v>
      </c>
      <c r="K188" s="31" t="s">
        <v>167</v>
      </c>
      <c r="L188" s="31" t="s">
        <v>167</v>
      </c>
      <c r="M188" s="31" t="s">
        <v>167</v>
      </c>
      <c r="N188" s="31" t="s">
        <v>167</v>
      </c>
      <c r="O188" s="31" t="s">
        <v>167</v>
      </c>
      <c r="P188" s="31"/>
      <c r="Q188" s="31" t="s">
        <v>167</v>
      </c>
      <c r="R188" s="31"/>
      <c r="S188" s="31"/>
      <c r="T188" s="31"/>
      <c r="U188" s="31"/>
      <c r="V188" s="31"/>
      <c r="W188" s="31"/>
      <c r="X188" s="31"/>
      <c r="Y188" s="31"/>
    </row>
    <row r="189">
      <c r="A189" s="30"/>
      <c r="B189" s="31" t="s">
        <v>167</v>
      </c>
      <c r="C189" s="31" t="s">
        <v>167</v>
      </c>
      <c r="D189" s="31" t="s">
        <v>167</v>
      </c>
      <c r="E189" s="31" t="s">
        <v>167</v>
      </c>
      <c r="F189" s="31" t="s">
        <v>167</v>
      </c>
      <c r="G189" s="31" t="s">
        <v>167</v>
      </c>
      <c r="H189" s="31" t="s">
        <v>167</v>
      </c>
      <c r="I189" s="31" t="s">
        <v>167</v>
      </c>
      <c r="J189" s="31" t="s">
        <v>167</v>
      </c>
      <c r="K189" s="31" t="s">
        <v>167</v>
      </c>
      <c r="L189" s="31" t="s">
        <v>167</v>
      </c>
      <c r="M189" s="31" t="s">
        <v>167</v>
      </c>
      <c r="N189" s="31" t="s">
        <v>167</v>
      </c>
      <c r="O189" s="31" t="s">
        <v>167</v>
      </c>
      <c r="P189" s="31"/>
      <c r="Q189" s="31" t="s">
        <v>167</v>
      </c>
      <c r="R189" s="31"/>
      <c r="S189" s="31"/>
      <c r="T189" s="31"/>
      <c r="U189" s="31"/>
      <c r="V189" s="31"/>
      <c r="W189" s="31"/>
      <c r="X189" s="31"/>
      <c r="Y189" s="31"/>
    </row>
    <row r="190">
      <c r="A190" s="30"/>
      <c r="B190" s="31" t="s">
        <v>167</v>
      </c>
      <c r="C190" s="31" t="s">
        <v>167</v>
      </c>
      <c r="D190" s="31" t="s">
        <v>167</v>
      </c>
      <c r="E190" s="31" t="s">
        <v>167</v>
      </c>
      <c r="F190" s="31" t="s">
        <v>167</v>
      </c>
      <c r="G190" s="31" t="s">
        <v>167</v>
      </c>
      <c r="H190" s="31" t="s">
        <v>167</v>
      </c>
      <c r="I190" s="31" t="s">
        <v>167</v>
      </c>
      <c r="J190" s="31" t="s">
        <v>167</v>
      </c>
      <c r="K190" s="31" t="s">
        <v>167</v>
      </c>
      <c r="L190" s="31" t="s">
        <v>167</v>
      </c>
      <c r="M190" s="31" t="s">
        <v>167</v>
      </c>
      <c r="N190" s="31" t="s">
        <v>167</v>
      </c>
      <c r="O190" s="31" t="s">
        <v>167</v>
      </c>
      <c r="P190" s="31"/>
      <c r="Q190" s="31" t="s">
        <v>167</v>
      </c>
      <c r="R190" s="31"/>
      <c r="S190" s="31"/>
      <c r="T190" s="31"/>
      <c r="U190" s="31"/>
      <c r="V190" s="31"/>
      <c r="W190" s="31"/>
      <c r="X190" s="31"/>
      <c r="Y190" s="31"/>
    </row>
    <row r="191">
      <c r="A191" s="30"/>
      <c r="B191" s="31" t="s">
        <v>167</v>
      </c>
      <c r="C191" s="31" t="s">
        <v>167</v>
      </c>
      <c r="D191" s="31" t="s">
        <v>167</v>
      </c>
      <c r="E191" s="31" t="s">
        <v>167</v>
      </c>
      <c r="F191" s="31" t="s">
        <v>167</v>
      </c>
      <c r="G191" s="31" t="s">
        <v>167</v>
      </c>
      <c r="H191" s="31" t="s">
        <v>167</v>
      </c>
      <c r="I191" s="31" t="s">
        <v>167</v>
      </c>
      <c r="J191" s="31" t="s">
        <v>167</v>
      </c>
      <c r="K191" s="31" t="s">
        <v>167</v>
      </c>
      <c r="L191" s="31" t="s">
        <v>167</v>
      </c>
      <c r="M191" s="31" t="s">
        <v>167</v>
      </c>
      <c r="N191" s="31" t="s">
        <v>167</v>
      </c>
      <c r="O191" s="31" t="s">
        <v>167</v>
      </c>
      <c r="P191" s="31"/>
      <c r="Q191" s="31" t="s">
        <v>167</v>
      </c>
      <c r="R191" s="31"/>
      <c r="S191" s="31"/>
      <c r="T191" s="31"/>
      <c r="U191" s="31"/>
      <c r="V191" s="31"/>
      <c r="W191" s="31"/>
      <c r="X191" s="31"/>
      <c r="Y191" s="31"/>
    </row>
    <row r="192">
      <c r="A192" s="30"/>
      <c r="B192" s="31" t="s">
        <v>167</v>
      </c>
      <c r="C192" s="31" t="s">
        <v>167</v>
      </c>
      <c r="D192" s="31" t="s">
        <v>167</v>
      </c>
      <c r="E192" s="31" t="s">
        <v>167</v>
      </c>
      <c r="F192" s="31" t="s">
        <v>167</v>
      </c>
      <c r="G192" s="31" t="s">
        <v>167</v>
      </c>
      <c r="H192" s="31" t="s">
        <v>167</v>
      </c>
      <c r="I192" s="31" t="s">
        <v>167</v>
      </c>
      <c r="J192" s="31" t="s">
        <v>167</v>
      </c>
      <c r="K192" s="31" t="s">
        <v>167</v>
      </c>
      <c r="L192" s="31" t="s">
        <v>167</v>
      </c>
      <c r="M192" s="31" t="s">
        <v>167</v>
      </c>
      <c r="N192" s="31" t="s">
        <v>167</v>
      </c>
      <c r="O192" s="31" t="s">
        <v>167</v>
      </c>
      <c r="P192" s="31"/>
      <c r="Q192" s="31" t="s">
        <v>167</v>
      </c>
      <c r="R192" s="31"/>
      <c r="S192" s="31"/>
      <c r="T192" s="31"/>
      <c r="U192" s="31"/>
      <c r="V192" s="31"/>
      <c r="W192" s="31"/>
      <c r="X192" s="31"/>
      <c r="Y192" s="31"/>
    </row>
    <row r="193">
      <c r="A193" s="30"/>
      <c r="B193" s="31" t="s">
        <v>167</v>
      </c>
      <c r="C193" s="31" t="s">
        <v>167</v>
      </c>
      <c r="D193" s="31" t="s">
        <v>167</v>
      </c>
      <c r="E193" s="31" t="s">
        <v>167</v>
      </c>
      <c r="F193" s="31" t="s">
        <v>167</v>
      </c>
      <c r="G193" s="31" t="s">
        <v>167</v>
      </c>
      <c r="H193" s="31" t="s">
        <v>167</v>
      </c>
      <c r="I193" s="31" t="s">
        <v>167</v>
      </c>
      <c r="J193" s="31" t="s">
        <v>167</v>
      </c>
      <c r="K193" s="31" t="s">
        <v>167</v>
      </c>
      <c r="L193" s="31" t="s">
        <v>167</v>
      </c>
      <c r="M193" s="31" t="s">
        <v>167</v>
      </c>
      <c r="N193" s="31" t="s">
        <v>167</v>
      </c>
      <c r="O193" s="31" t="s">
        <v>167</v>
      </c>
      <c r="P193" s="31"/>
      <c r="Q193" s="31" t="s">
        <v>167</v>
      </c>
      <c r="R193" s="31"/>
      <c r="S193" s="31"/>
      <c r="T193" s="31"/>
      <c r="U193" s="31"/>
      <c r="V193" s="31"/>
      <c r="W193" s="31"/>
      <c r="X193" s="31"/>
      <c r="Y193" s="31"/>
    </row>
    <row r="194">
      <c r="A194" s="30"/>
      <c r="B194" s="31" t="s">
        <v>167</v>
      </c>
      <c r="C194" s="31" t="s">
        <v>167</v>
      </c>
      <c r="D194" s="31" t="s">
        <v>167</v>
      </c>
      <c r="E194" s="31" t="s">
        <v>167</v>
      </c>
      <c r="F194" s="31" t="s">
        <v>167</v>
      </c>
      <c r="G194" s="31" t="s">
        <v>167</v>
      </c>
      <c r="H194" s="31" t="s">
        <v>167</v>
      </c>
      <c r="I194" s="31" t="s">
        <v>167</v>
      </c>
      <c r="J194" s="31" t="s">
        <v>167</v>
      </c>
      <c r="K194" s="31" t="s">
        <v>167</v>
      </c>
      <c r="L194" s="31" t="s">
        <v>167</v>
      </c>
      <c r="M194" s="31" t="s">
        <v>167</v>
      </c>
      <c r="N194" s="31" t="s">
        <v>167</v>
      </c>
      <c r="O194" s="31" t="s">
        <v>167</v>
      </c>
      <c r="P194" s="31"/>
      <c r="Q194" s="31" t="s">
        <v>167</v>
      </c>
      <c r="R194" s="31"/>
      <c r="S194" s="31"/>
      <c r="T194" s="31"/>
      <c r="U194" s="31"/>
      <c r="V194" s="31"/>
      <c r="W194" s="31"/>
      <c r="X194" s="31"/>
      <c r="Y194" s="31"/>
    </row>
    <row r="195">
      <c r="A195" s="30"/>
      <c r="B195" s="31" t="s">
        <v>167</v>
      </c>
      <c r="C195" s="31" t="s">
        <v>167</v>
      </c>
      <c r="D195" s="31" t="s">
        <v>167</v>
      </c>
      <c r="E195" s="31" t="s">
        <v>167</v>
      </c>
      <c r="F195" s="31" t="s">
        <v>167</v>
      </c>
      <c r="G195" s="31" t="s">
        <v>167</v>
      </c>
      <c r="H195" s="31" t="s">
        <v>167</v>
      </c>
      <c r="I195" s="31" t="s">
        <v>167</v>
      </c>
      <c r="J195" s="31" t="s">
        <v>167</v>
      </c>
      <c r="K195" s="31" t="s">
        <v>167</v>
      </c>
      <c r="L195" s="31" t="s">
        <v>167</v>
      </c>
      <c r="M195" s="31" t="s">
        <v>167</v>
      </c>
      <c r="N195" s="31" t="s">
        <v>167</v>
      </c>
      <c r="O195" s="31" t="s">
        <v>167</v>
      </c>
      <c r="P195" s="31"/>
      <c r="Q195" s="31" t="s">
        <v>167</v>
      </c>
      <c r="R195" s="31"/>
      <c r="S195" s="31"/>
      <c r="T195" s="31"/>
      <c r="U195" s="31"/>
      <c r="V195" s="31"/>
      <c r="W195" s="31"/>
      <c r="X195" s="31"/>
      <c r="Y195" s="31"/>
    </row>
    <row r="196">
      <c r="A196" s="30"/>
      <c r="B196" s="31" t="s">
        <v>167</v>
      </c>
      <c r="C196" s="31" t="s">
        <v>167</v>
      </c>
      <c r="D196" s="31" t="s">
        <v>167</v>
      </c>
      <c r="E196" s="31" t="s">
        <v>167</v>
      </c>
      <c r="F196" s="31" t="s">
        <v>167</v>
      </c>
      <c r="G196" s="31" t="s">
        <v>167</v>
      </c>
      <c r="H196" s="31" t="s">
        <v>167</v>
      </c>
      <c r="I196" s="31" t="s">
        <v>167</v>
      </c>
      <c r="J196" s="31" t="s">
        <v>167</v>
      </c>
      <c r="K196" s="31" t="s">
        <v>167</v>
      </c>
      <c r="L196" s="31" t="s">
        <v>167</v>
      </c>
      <c r="M196" s="31" t="s">
        <v>167</v>
      </c>
      <c r="N196" s="31" t="s">
        <v>167</v>
      </c>
      <c r="O196" s="31" t="s">
        <v>167</v>
      </c>
      <c r="P196" s="31"/>
      <c r="Q196" s="31" t="s">
        <v>167</v>
      </c>
      <c r="R196" s="31"/>
      <c r="S196" s="31"/>
      <c r="T196" s="31"/>
      <c r="U196" s="31"/>
      <c r="V196" s="31"/>
      <c r="W196" s="31"/>
      <c r="X196" s="31"/>
      <c r="Y196" s="31"/>
    </row>
    <row r="197">
      <c r="A197" s="30"/>
      <c r="B197" s="31" t="s">
        <v>167</v>
      </c>
      <c r="C197" s="31" t="s">
        <v>167</v>
      </c>
      <c r="D197" s="31" t="s">
        <v>167</v>
      </c>
      <c r="E197" s="31" t="s">
        <v>167</v>
      </c>
      <c r="F197" s="31" t="s">
        <v>167</v>
      </c>
      <c r="G197" s="31" t="s">
        <v>167</v>
      </c>
      <c r="H197" s="31" t="s">
        <v>167</v>
      </c>
      <c r="I197" s="31" t="s">
        <v>167</v>
      </c>
      <c r="J197" s="31" t="s">
        <v>167</v>
      </c>
      <c r="K197" s="31" t="s">
        <v>167</v>
      </c>
      <c r="L197" s="31" t="s">
        <v>167</v>
      </c>
      <c r="M197" s="31" t="s">
        <v>167</v>
      </c>
      <c r="N197" s="31" t="s">
        <v>167</v>
      </c>
      <c r="O197" s="31" t="s">
        <v>167</v>
      </c>
      <c r="P197" s="31"/>
      <c r="Q197" s="31" t="s">
        <v>167</v>
      </c>
      <c r="R197" s="31"/>
      <c r="S197" s="31"/>
      <c r="T197" s="31"/>
      <c r="U197" s="31"/>
      <c r="V197" s="31"/>
      <c r="W197" s="31"/>
      <c r="X197" s="31"/>
      <c r="Y197" s="31"/>
    </row>
    <row r="198">
      <c r="A198" s="30"/>
      <c r="B198" s="31" t="s">
        <v>167</v>
      </c>
      <c r="C198" s="31" t="s">
        <v>167</v>
      </c>
      <c r="D198" s="31" t="s">
        <v>167</v>
      </c>
      <c r="E198" s="31" t="s">
        <v>167</v>
      </c>
      <c r="F198" s="31" t="s">
        <v>167</v>
      </c>
      <c r="G198" s="31" t="s">
        <v>167</v>
      </c>
      <c r="H198" s="31" t="s">
        <v>167</v>
      </c>
      <c r="I198" s="31" t="s">
        <v>167</v>
      </c>
      <c r="J198" s="31" t="s">
        <v>167</v>
      </c>
      <c r="K198" s="31" t="s">
        <v>167</v>
      </c>
      <c r="L198" s="31" t="s">
        <v>167</v>
      </c>
      <c r="M198" s="31" t="s">
        <v>167</v>
      </c>
      <c r="N198" s="31" t="s">
        <v>167</v>
      </c>
      <c r="O198" s="31" t="s">
        <v>167</v>
      </c>
      <c r="P198" s="31"/>
      <c r="Q198" s="31" t="s">
        <v>167</v>
      </c>
      <c r="R198" s="31"/>
      <c r="S198" s="31"/>
      <c r="T198" s="31"/>
      <c r="U198" s="31"/>
      <c r="V198" s="31"/>
      <c r="W198" s="31"/>
      <c r="X198" s="31"/>
      <c r="Y198" s="31"/>
    </row>
    <row r="199">
      <c r="A199" s="30"/>
      <c r="B199" s="31" t="s">
        <v>167</v>
      </c>
      <c r="C199" s="31" t="s">
        <v>167</v>
      </c>
      <c r="D199" s="31" t="s">
        <v>167</v>
      </c>
      <c r="E199" s="31" t="s">
        <v>167</v>
      </c>
      <c r="F199" s="31" t="s">
        <v>167</v>
      </c>
      <c r="G199" s="31" t="s">
        <v>167</v>
      </c>
      <c r="H199" s="31" t="s">
        <v>167</v>
      </c>
      <c r="I199" s="31" t="s">
        <v>167</v>
      </c>
      <c r="J199" s="31" t="s">
        <v>167</v>
      </c>
      <c r="K199" s="31" t="s">
        <v>167</v>
      </c>
      <c r="L199" s="31" t="s">
        <v>167</v>
      </c>
      <c r="M199" s="31" t="s">
        <v>167</v>
      </c>
      <c r="N199" s="31" t="s">
        <v>167</v>
      </c>
      <c r="O199" s="31" t="s">
        <v>167</v>
      </c>
      <c r="P199" s="31"/>
      <c r="Q199" s="31" t="s">
        <v>167</v>
      </c>
      <c r="R199" s="31"/>
      <c r="S199" s="31"/>
      <c r="T199" s="31"/>
      <c r="U199" s="31"/>
      <c r="V199" s="31"/>
      <c r="W199" s="31"/>
      <c r="X199" s="31"/>
      <c r="Y199" s="31"/>
    </row>
    <row r="200">
      <c r="A200" s="30"/>
      <c r="B200" s="31" t="s">
        <v>167</v>
      </c>
      <c r="C200" s="31" t="s">
        <v>167</v>
      </c>
      <c r="D200" s="31" t="s">
        <v>167</v>
      </c>
      <c r="E200" s="31" t="s">
        <v>167</v>
      </c>
      <c r="F200" s="31" t="s">
        <v>167</v>
      </c>
      <c r="G200" s="31" t="s">
        <v>167</v>
      </c>
      <c r="H200" s="31" t="s">
        <v>167</v>
      </c>
      <c r="I200" s="31" t="s">
        <v>167</v>
      </c>
      <c r="J200" s="31" t="s">
        <v>167</v>
      </c>
      <c r="K200" s="31" t="s">
        <v>167</v>
      </c>
      <c r="L200" s="31" t="s">
        <v>167</v>
      </c>
      <c r="M200" s="31" t="s">
        <v>167</v>
      </c>
      <c r="N200" s="31" t="s">
        <v>167</v>
      </c>
      <c r="O200" s="31" t="s">
        <v>167</v>
      </c>
      <c r="P200" s="31"/>
      <c r="Q200" s="31" t="s">
        <v>167</v>
      </c>
      <c r="R200" s="31"/>
      <c r="S200" s="31"/>
      <c r="T200" s="31"/>
      <c r="U200" s="31"/>
      <c r="V200" s="31"/>
      <c r="W200" s="31"/>
      <c r="X200" s="31"/>
      <c r="Y200" s="31"/>
    </row>
    <row r="201">
      <c r="A201" s="30"/>
      <c r="B201" s="31" t="s">
        <v>167</v>
      </c>
      <c r="C201" s="31" t="s">
        <v>167</v>
      </c>
      <c r="D201" s="31" t="s">
        <v>167</v>
      </c>
      <c r="E201" s="31" t="s">
        <v>167</v>
      </c>
      <c r="F201" s="31" t="s">
        <v>167</v>
      </c>
      <c r="G201" s="31" t="s">
        <v>167</v>
      </c>
      <c r="H201" s="31" t="s">
        <v>167</v>
      </c>
      <c r="I201" s="31" t="s">
        <v>167</v>
      </c>
      <c r="J201" s="31" t="s">
        <v>167</v>
      </c>
      <c r="K201" s="31" t="s">
        <v>167</v>
      </c>
      <c r="L201" s="31" t="s">
        <v>167</v>
      </c>
      <c r="M201" s="31" t="s">
        <v>167</v>
      </c>
      <c r="N201" s="31" t="s">
        <v>167</v>
      </c>
      <c r="O201" s="31" t="s">
        <v>167</v>
      </c>
      <c r="P201" s="31"/>
      <c r="Q201" s="31" t="s">
        <v>167</v>
      </c>
      <c r="R201" s="31"/>
      <c r="S201" s="31"/>
      <c r="T201" s="31"/>
      <c r="U201" s="31"/>
      <c r="V201" s="31"/>
      <c r="W201" s="31"/>
      <c r="X201" s="31"/>
      <c r="Y201" s="31"/>
    </row>
    <row r="202">
      <c r="A202" s="30"/>
      <c r="B202" s="31" t="s">
        <v>167</v>
      </c>
      <c r="C202" s="31" t="s">
        <v>167</v>
      </c>
      <c r="D202" s="31" t="s">
        <v>167</v>
      </c>
      <c r="E202" s="31" t="s">
        <v>167</v>
      </c>
      <c r="F202" s="31" t="s">
        <v>167</v>
      </c>
      <c r="G202" s="31" t="s">
        <v>167</v>
      </c>
      <c r="H202" s="31" t="s">
        <v>167</v>
      </c>
      <c r="I202" s="31" t="s">
        <v>167</v>
      </c>
      <c r="J202" s="31" t="s">
        <v>167</v>
      </c>
      <c r="K202" s="31" t="s">
        <v>167</v>
      </c>
      <c r="L202" s="31" t="s">
        <v>167</v>
      </c>
      <c r="M202" s="31" t="s">
        <v>167</v>
      </c>
      <c r="N202" s="31" t="s">
        <v>167</v>
      </c>
      <c r="O202" s="31" t="s">
        <v>167</v>
      </c>
      <c r="P202" s="31"/>
      <c r="Q202" s="31" t="s">
        <v>167</v>
      </c>
      <c r="R202" s="31"/>
      <c r="S202" s="31"/>
      <c r="T202" s="31"/>
      <c r="U202" s="31"/>
      <c r="V202" s="31"/>
      <c r="W202" s="31"/>
      <c r="X202" s="31"/>
      <c r="Y202" s="31"/>
    </row>
    <row r="203">
      <c r="A203" s="30"/>
      <c r="B203" s="31" t="s">
        <v>167</v>
      </c>
      <c r="C203" s="31" t="s">
        <v>167</v>
      </c>
      <c r="D203" s="31" t="s">
        <v>167</v>
      </c>
      <c r="E203" s="31" t="s">
        <v>167</v>
      </c>
      <c r="F203" s="31" t="s">
        <v>167</v>
      </c>
      <c r="G203" s="31" t="s">
        <v>167</v>
      </c>
      <c r="H203" s="31" t="s">
        <v>167</v>
      </c>
      <c r="I203" s="31" t="s">
        <v>167</v>
      </c>
      <c r="J203" s="31" t="s">
        <v>167</v>
      </c>
      <c r="K203" s="31" t="s">
        <v>167</v>
      </c>
      <c r="L203" s="31" t="s">
        <v>167</v>
      </c>
      <c r="M203" s="31" t="s">
        <v>167</v>
      </c>
      <c r="N203" s="31" t="s">
        <v>167</v>
      </c>
      <c r="O203" s="31" t="s">
        <v>167</v>
      </c>
      <c r="P203" s="31"/>
      <c r="Q203" s="31" t="s">
        <v>167</v>
      </c>
      <c r="R203" s="31"/>
      <c r="S203" s="31"/>
      <c r="T203" s="31"/>
      <c r="U203" s="31"/>
      <c r="V203" s="31"/>
      <c r="W203" s="31"/>
      <c r="X203" s="31"/>
      <c r="Y203" s="31"/>
    </row>
    <row r="204">
      <c r="A204" s="30"/>
      <c r="B204" s="31" t="s">
        <v>167</v>
      </c>
      <c r="C204" s="31" t="s">
        <v>167</v>
      </c>
      <c r="D204" s="31" t="s">
        <v>167</v>
      </c>
      <c r="E204" s="31" t="s">
        <v>167</v>
      </c>
      <c r="F204" s="31" t="s">
        <v>167</v>
      </c>
      <c r="G204" s="31" t="s">
        <v>167</v>
      </c>
      <c r="H204" s="31" t="s">
        <v>167</v>
      </c>
      <c r="I204" s="31" t="s">
        <v>167</v>
      </c>
      <c r="J204" s="31" t="s">
        <v>167</v>
      </c>
      <c r="K204" s="31" t="s">
        <v>167</v>
      </c>
      <c r="L204" s="31" t="s">
        <v>167</v>
      </c>
      <c r="M204" s="31" t="s">
        <v>167</v>
      </c>
      <c r="N204" s="31" t="s">
        <v>167</v>
      </c>
      <c r="O204" s="31" t="s">
        <v>167</v>
      </c>
      <c r="P204" s="31"/>
      <c r="Q204" s="31" t="s">
        <v>167</v>
      </c>
      <c r="R204" s="31"/>
      <c r="S204" s="31"/>
      <c r="T204" s="31"/>
      <c r="U204" s="31"/>
      <c r="V204" s="31"/>
      <c r="W204" s="31"/>
      <c r="X204" s="31"/>
      <c r="Y204" s="31"/>
    </row>
    <row r="205">
      <c r="A205" s="30"/>
      <c r="B205" s="31" t="s">
        <v>167</v>
      </c>
      <c r="C205" s="31" t="s">
        <v>167</v>
      </c>
      <c r="D205" s="31" t="s">
        <v>167</v>
      </c>
      <c r="E205" s="31" t="s">
        <v>167</v>
      </c>
      <c r="F205" s="31" t="s">
        <v>167</v>
      </c>
      <c r="G205" s="31" t="s">
        <v>167</v>
      </c>
      <c r="H205" s="31" t="s">
        <v>167</v>
      </c>
      <c r="I205" s="31" t="s">
        <v>167</v>
      </c>
      <c r="J205" s="31" t="s">
        <v>167</v>
      </c>
      <c r="K205" s="31" t="s">
        <v>167</v>
      </c>
      <c r="L205" s="31" t="s">
        <v>167</v>
      </c>
      <c r="M205" s="31" t="s">
        <v>167</v>
      </c>
      <c r="N205" s="31" t="s">
        <v>167</v>
      </c>
      <c r="O205" s="31" t="s">
        <v>167</v>
      </c>
      <c r="P205" s="31"/>
      <c r="Q205" s="31" t="s">
        <v>167</v>
      </c>
      <c r="R205" s="31"/>
      <c r="S205" s="31"/>
      <c r="T205" s="31"/>
      <c r="U205" s="31"/>
      <c r="V205" s="31"/>
      <c r="W205" s="31"/>
      <c r="X205" s="31"/>
      <c r="Y205" s="31"/>
    </row>
    <row r="206">
      <c r="A206" s="30"/>
      <c r="B206" s="31" t="s">
        <v>167</v>
      </c>
      <c r="C206" s="31" t="s">
        <v>167</v>
      </c>
      <c r="D206" s="31" t="s">
        <v>167</v>
      </c>
      <c r="E206" s="31" t="s">
        <v>167</v>
      </c>
      <c r="F206" s="31" t="s">
        <v>167</v>
      </c>
      <c r="G206" s="31" t="s">
        <v>167</v>
      </c>
      <c r="H206" s="31" t="s">
        <v>167</v>
      </c>
      <c r="I206" s="31" t="s">
        <v>167</v>
      </c>
      <c r="J206" s="31" t="s">
        <v>167</v>
      </c>
      <c r="K206" s="31" t="s">
        <v>167</v>
      </c>
      <c r="L206" s="31" t="s">
        <v>167</v>
      </c>
      <c r="M206" s="31" t="s">
        <v>167</v>
      </c>
      <c r="N206" s="31" t="s">
        <v>167</v>
      </c>
      <c r="O206" s="31" t="s">
        <v>167</v>
      </c>
      <c r="P206" s="31"/>
      <c r="Q206" s="31" t="s">
        <v>167</v>
      </c>
      <c r="R206" s="31"/>
      <c r="S206" s="31"/>
      <c r="T206" s="31"/>
      <c r="U206" s="31"/>
      <c r="V206" s="31"/>
      <c r="W206" s="31"/>
      <c r="X206" s="31"/>
      <c r="Y206" s="31"/>
    </row>
    <row r="207">
      <c r="A207" s="30"/>
      <c r="B207" s="31" t="s">
        <v>167</v>
      </c>
      <c r="C207" s="31" t="s">
        <v>167</v>
      </c>
      <c r="D207" s="31" t="s">
        <v>167</v>
      </c>
      <c r="E207" s="31" t="s">
        <v>167</v>
      </c>
      <c r="F207" s="31" t="s">
        <v>167</v>
      </c>
      <c r="G207" s="31" t="s">
        <v>167</v>
      </c>
      <c r="H207" s="31" t="s">
        <v>167</v>
      </c>
      <c r="I207" s="31" t="s">
        <v>167</v>
      </c>
      <c r="J207" s="31" t="s">
        <v>167</v>
      </c>
      <c r="K207" s="31" t="s">
        <v>167</v>
      </c>
      <c r="L207" s="31" t="s">
        <v>167</v>
      </c>
      <c r="M207" s="31" t="s">
        <v>167</v>
      </c>
      <c r="N207" s="31" t="s">
        <v>167</v>
      </c>
      <c r="O207" s="31" t="s">
        <v>167</v>
      </c>
      <c r="P207" s="31"/>
      <c r="Q207" s="31" t="s">
        <v>167</v>
      </c>
      <c r="R207" s="31"/>
      <c r="S207" s="31"/>
      <c r="T207" s="31"/>
      <c r="U207" s="31"/>
      <c r="V207" s="31"/>
      <c r="W207" s="31"/>
      <c r="X207" s="31"/>
      <c r="Y207" s="31"/>
    </row>
    <row r="208">
      <c r="A208" s="30"/>
      <c r="B208" s="31" t="s">
        <v>167</v>
      </c>
      <c r="C208" s="31" t="s">
        <v>167</v>
      </c>
      <c r="D208" s="31" t="s">
        <v>167</v>
      </c>
      <c r="E208" s="31" t="s">
        <v>167</v>
      </c>
      <c r="F208" s="31" t="s">
        <v>167</v>
      </c>
      <c r="G208" s="31" t="s">
        <v>167</v>
      </c>
      <c r="H208" s="31" t="s">
        <v>167</v>
      </c>
      <c r="I208" s="31" t="s">
        <v>167</v>
      </c>
      <c r="J208" s="31" t="s">
        <v>167</v>
      </c>
      <c r="K208" s="31" t="s">
        <v>167</v>
      </c>
      <c r="L208" s="31" t="s">
        <v>167</v>
      </c>
      <c r="M208" s="31" t="s">
        <v>167</v>
      </c>
      <c r="N208" s="31" t="s">
        <v>167</v>
      </c>
      <c r="O208" s="31" t="s">
        <v>167</v>
      </c>
      <c r="P208" s="31"/>
      <c r="Q208" s="31" t="s">
        <v>167</v>
      </c>
      <c r="R208" s="31"/>
      <c r="S208" s="31"/>
      <c r="T208" s="31"/>
      <c r="U208" s="31"/>
      <c r="V208" s="31"/>
      <c r="W208" s="31"/>
      <c r="X208" s="31"/>
      <c r="Y208" s="31"/>
    </row>
    <row r="209">
      <c r="A209" s="30"/>
      <c r="B209" s="31" t="s">
        <v>167</v>
      </c>
      <c r="C209" s="31" t="s">
        <v>167</v>
      </c>
      <c r="D209" s="31" t="s">
        <v>167</v>
      </c>
      <c r="E209" s="31" t="s">
        <v>167</v>
      </c>
      <c r="F209" s="31" t="s">
        <v>167</v>
      </c>
      <c r="G209" s="31" t="s">
        <v>167</v>
      </c>
      <c r="H209" s="31" t="s">
        <v>167</v>
      </c>
      <c r="I209" s="31" t="s">
        <v>167</v>
      </c>
      <c r="J209" s="31" t="s">
        <v>167</v>
      </c>
      <c r="K209" s="31" t="s">
        <v>167</v>
      </c>
      <c r="L209" s="31" t="s">
        <v>167</v>
      </c>
      <c r="M209" s="31" t="s">
        <v>167</v>
      </c>
      <c r="N209" s="31" t="s">
        <v>167</v>
      </c>
      <c r="O209" s="31" t="s">
        <v>167</v>
      </c>
      <c r="P209" s="31"/>
      <c r="Q209" s="31" t="s">
        <v>167</v>
      </c>
      <c r="R209" s="31"/>
      <c r="S209" s="31"/>
      <c r="T209" s="31"/>
      <c r="U209" s="31"/>
      <c r="V209" s="31"/>
      <c r="W209" s="31"/>
      <c r="X209" s="31"/>
      <c r="Y209" s="31"/>
    </row>
    <row r="210">
      <c r="A210" s="30"/>
      <c r="B210" s="31" t="s">
        <v>167</v>
      </c>
      <c r="C210" s="31" t="s">
        <v>167</v>
      </c>
      <c r="D210" s="31" t="s">
        <v>167</v>
      </c>
      <c r="E210" s="31" t="s">
        <v>167</v>
      </c>
      <c r="F210" s="31" t="s">
        <v>167</v>
      </c>
      <c r="G210" s="31" t="s">
        <v>167</v>
      </c>
      <c r="H210" s="31" t="s">
        <v>167</v>
      </c>
      <c r="I210" s="31" t="s">
        <v>167</v>
      </c>
      <c r="J210" s="31" t="s">
        <v>167</v>
      </c>
      <c r="K210" s="31" t="s">
        <v>167</v>
      </c>
      <c r="L210" s="31" t="s">
        <v>167</v>
      </c>
      <c r="M210" s="31" t="s">
        <v>167</v>
      </c>
      <c r="N210" s="31" t="s">
        <v>167</v>
      </c>
      <c r="O210" s="31" t="s">
        <v>167</v>
      </c>
      <c r="P210" s="31"/>
      <c r="Q210" s="31" t="s">
        <v>167</v>
      </c>
      <c r="R210" s="31"/>
      <c r="S210" s="31"/>
      <c r="T210" s="31"/>
      <c r="U210" s="31"/>
      <c r="V210" s="31"/>
      <c r="W210" s="31"/>
      <c r="X210" s="31"/>
      <c r="Y210" s="31"/>
    </row>
    <row r="211">
      <c r="A211" s="30"/>
      <c r="B211" s="31" t="s">
        <v>167</v>
      </c>
      <c r="C211" s="31" t="s">
        <v>167</v>
      </c>
      <c r="D211" s="31" t="s">
        <v>167</v>
      </c>
      <c r="E211" s="31" t="s">
        <v>167</v>
      </c>
      <c r="F211" s="31" t="s">
        <v>167</v>
      </c>
      <c r="G211" s="31" t="s">
        <v>167</v>
      </c>
      <c r="H211" s="31" t="s">
        <v>167</v>
      </c>
      <c r="I211" s="31" t="s">
        <v>167</v>
      </c>
      <c r="J211" s="31" t="s">
        <v>167</v>
      </c>
      <c r="K211" s="31" t="s">
        <v>167</v>
      </c>
      <c r="L211" s="31" t="s">
        <v>167</v>
      </c>
      <c r="M211" s="31" t="s">
        <v>167</v>
      </c>
      <c r="N211" s="31" t="s">
        <v>167</v>
      </c>
      <c r="O211" s="31" t="s">
        <v>167</v>
      </c>
      <c r="P211" s="31"/>
      <c r="Q211" s="31" t="s">
        <v>167</v>
      </c>
      <c r="R211" s="31"/>
      <c r="S211" s="31"/>
      <c r="T211" s="31"/>
      <c r="U211" s="31"/>
      <c r="V211" s="31"/>
      <c r="W211" s="31"/>
      <c r="X211" s="31"/>
      <c r="Y211" s="31"/>
    </row>
    <row r="212">
      <c r="A212" s="30"/>
      <c r="B212" s="31" t="s">
        <v>167</v>
      </c>
      <c r="C212" s="31" t="s">
        <v>167</v>
      </c>
      <c r="D212" s="31" t="s">
        <v>167</v>
      </c>
      <c r="E212" s="31" t="s">
        <v>167</v>
      </c>
      <c r="F212" s="31" t="s">
        <v>167</v>
      </c>
      <c r="G212" s="31" t="s">
        <v>167</v>
      </c>
      <c r="H212" s="31" t="s">
        <v>167</v>
      </c>
      <c r="I212" s="31" t="s">
        <v>167</v>
      </c>
      <c r="J212" s="31" t="s">
        <v>167</v>
      </c>
      <c r="K212" s="31" t="s">
        <v>167</v>
      </c>
      <c r="L212" s="31" t="s">
        <v>167</v>
      </c>
      <c r="M212" s="31" t="s">
        <v>167</v>
      </c>
      <c r="N212" s="31" t="s">
        <v>167</v>
      </c>
      <c r="O212" s="31" t="s">
        <v>167</v>
      </c>
      <c r="P212" s="31"/>
      <c r="Q212" s="31" t="s">
        <v>167</v>
      </c>
      <c r="R212" s="31"/>
      <c r="S212" s="31"/>
      <c r="T212" s="31"/>
      <c r="U212" s="31"/>
      <c r="V212" s="31"/>
      <c r="W212" s="31"/>
      <c r="X212" s="31"/>
      <c r="Y212" s="31"/>
    </row>
    <row r="213">
      <c r="A213" s="30"/>
      <c r="B213" s="31" t="s">
        <v>167</v>
      </c>
      <c r="C213" s="31" t="s">
        <v>167</v>
      </c>
      <c r="D213" s="31" t="s">
        <v>167</v>
      </c>
      <c r="E213" s="31" t="s">
        <v>167</v>
      </c>
      <c r="F213" s="31" t="s">
        <v>167</v>
      </c>
      <c r="G213" s="31" t="s">
        <v>167</v>
      </c>
      <c r="H213" s="31" t="s">
        <v>167</v>
      </c>
      <c r="I213" s="31" t="s">
        <v>167</v>
      </c>
      <c r="J213" s="31" t="s">
        <v>167</v>
      </c>
      <c r="K213" s="31" t="s">
        <v>167</v>
      </c>
      <c r="L213" s="31" t="s">
        <v>167</v>
      </c>
      <c r="M213" s="31" t="s">
        <v>167</v>
      </c>
      <c r="N213" s="31" t="s">
        <v>167</v>
      </c>
      <c r="O213" s="31" t="s">
        <v>167</v>
      </c>
      <c r="P213" s="31"/>
      <c r="Q213" s="31" t="s">
        <v>167</v>
      </c>
      <c r="R213" s="31"/>
      <c r="S213" s="31"/>
      <c r="T213" s="31"/>
      <c r="U213" s="31"/>
      <c r="V213" s="31"/>
      <c r="W213" s="31"/>
      <c r="X213" s="31"/>
      <c r="Y213" s="31"/>
    </row>
    <row r="214">
      <c r="A214" s="30"/>
      <c r="B214" s="31" t="s">
        <v>167</v>
      </c>
      <c r="C214" s="31" t="s">
        <v>167</v>
      </c>
      <c r="D214" s="31" t="s">
        <v>167</v>
      </c>
      <c r="E214" s="31" t="s">
        <v>167</v>
      </c>
      <c r="F214" s="31" t="s">
        <v>167</v>
      </c>
      <c r="G214" s="31" t="s">
        <v>167</v>
      </c>
      <c r="H214" s="31" t="s">
        <v>167</v>
      </c>
      <c r="I214" s="31" t="s">
        <v>167</v>
      </c>
      <c r="J214" s="31" t="s">
        <v>167</v>
      </c>
      <c r="K214" s="31" t="s">
        <v>167</v>
      </c>
      <c r="L214" s="31" t="s">
        <v>167</v>
      </c>
      <c r="M214" s="31" t="s">
        <v>167</v>
      </c>
      <c r="N214" s="31" t="s">
        <v>167</v>
      </c>
      <c r="O214" s="31" t="s">
        <v>167</v>
      </c>
      <c r="P214" s="31"/>
      <c r="Q214" s="31" t="s">
        <v>167</v>
      </c>
      <c r="R214" s="31"/>
      <c r="S214" s="31"/>
      <c r="T214" s="31"/>
      <c r="U214" s="31"/>
      <c r="V214" s="31"/>
      <c r="W214" s="31"/>
      <c r="X214" s="31"/>
      <c r="Y214" s="31"/>
    </row>
    <row r="215">
      <c r="A215" s="30"/>
      <c r="B215" s="31" t="s">
        <v>167</v>
      </c>
      <c r="C215" s="31" t="s">
        <v>167</v>
      </c>
      <c r="D215" s="31" t="s">
        <v>167</v>
      </c>
      <c r="E215" s="31" t="s">
        <v>167</v>
      </c>
      <c r="F215" s="31" t="s">
        <v>167</v>
      </c>
      <c r="G215" s="31" t="s">
        <v>167</v>
      </c>
      <c r="H215" s="31" t="s">
        <v>167</v>
      </c>
      <c r="I215" s="31" t="s">
        <v>167</v>
      </c>
      <c r="J215" s="31" t="s">
        <v>167</v>
      </c>
      <c r="K215" s="31" t="s">
        <v>167</v>
      </c>
      <c r="L215" s="31" t="s">
        <v>167</v>
      </c>
      <c r="M215" s="31" t="s">
        <v>167</v>
      </c>
      <c r="N215" s="31" t="s">
        <v>167</v>
      </c>
      <c r="O215" s="31" t="s">
        <v>167</v>
      </c>
      <c r="P215" s="31"/>
      <c r="Q215" s="31" t="s">
        <v>167</v>
      </c>
      <c r="R215" s="31"/>
      <c r="S215" s="31"/>
      <c r="T215" s="31"/>
      <c r="U215" s="31"/>
      <c r="V215" s="31"/>
      <c r="W215" s="31"/>
      <c r="X215" s="31"/>
      <c r="Y215" s="31"/>
    </row>
    <row r="216">
      <c r="A216" s="30"/>
      <c r="B216" s="31" t="s">
        <v>167</v>
      </c>
      <c r="C216" s="31" t="s">
        <v>167</v>
      </c>
      <c r="D216" s="31" t="s">
        <v>167</v>
      </c>
      <c r="E216" s="31" t="s">
        <v>167</v>
      </c>
      <c r="F216" s="31" t="s">
        <v>167</v>
      </c>
      <c r="G216" s="31" t="s">
        <v>167</v>
      </c>
      <c r="H216" s="31" t="s">
        <v>167</v>
      </c>
      <c r="I216" s="31" t="s">
        <v>167</v>
      </c>
      <c r="J216" s="31" t="s">
        <v>167</v>
      </c>
      <c r="K216" s="31" t="s">
        <v>167</v>
      </c>
      <c r="L216" s="31" t="s">
        <v>167</v>
      </c>
      <c r="M216" s="31" t="s">
        <v>167</v>
      </c>
      <c r="N216" s="31" t="s">
        <v>167</v>
      </c>
      <c r="O216" s="31" t="s">
        <v>167</v>
      </c>
      <c r="P216" s="31"/>
      <c r="Q216" s="31" t="s">
        <v>167</v>
      </c>
      <c r="R216" s="31"/>
      <c r="S216" s="31"/>
      <c r="T216" s="31"/>
      <c r="U216" s="31"/>
      <c r="V216" s="31"/>
      <c r="W216" s="31"/>
      <c r="X216" s="31"/>
      <c r="Y216" s="31"/>
    </row>
    <row r="217">
      <c r="A217" s="30"/>
      <c r="B217" s="31" t="s">
        <v>167</v>
      </c>
      <c r="C217" s="31" t="s">
        <v>167</v>
      </c>
      <c r="D217" s="31" t="s">
        <v>167</v>
      </c>
      <c r="E217" s="31" t="s">
        <v>167</v>
      </c>
      <c r="F217" s="31" t="s">
        <v>167</v>
      </c>
      <c r="G217" s="31" t="s">
        <v>167</v>
      </c>
      <c r="H217" s="31" t="s">
        <v>167</v>
      </c>
      <c r="I217" s="31" t="s">
        <v>167</v>
      </c>
      <c r="J217" s="31" t="s">
        <v>167</v>
      </c>
      <c r="K217" s="31" t="s">
        <v>167</v>
      </c>
      <c r="L217" s="31" t="s">
        <v>167</v>
      </c>
      <c r="M217" s="31" t="s">
        <v>167</v>
      </c>
      <c r="N217" s="31" t="s">
        <v>167</v>
      </c>
      <c r="O217" s="31" t="s">
        <v>167</v>
      </c>
      <c r="P217" s="31"/>
      <c r="Q217" s="31" t="s">
        <v>167</v>
      </c>
      <c r="R217" s="31"/>
      <c r="S217" s="31"/>
      <c r="T217" s="31"/>
      <c r="U217" s="31"/>
      <c r="V217" s="31"/>
      <c r="W217" s="31"/>
      <c r="X217" s="31"/>
      <c r="Y217" s="31"/>
    </row>
    <row r="218">
      <c r="A218" s="30"/>
      <c r="B218" s="31" t="s">
        <v>167</v>
      </c>
      <c r="C218" s="31" t="s">
        <v>167</v>
      </c>
      <c r="D218" s="31" t="s">
        <v>167</v>
      </c>
      <c r="E218" s="31" t="s">
        <v>167</v>
      </c>
      <c r="F218" s="31" t="s">
        <v>167</v>
      </c>
      <c r="G218" s="31" t="s">
        <v>167</v>
      </c>
      <c r="H218" s="31" t="s">
        <v>167</v>
      </c>
      <c r="I218" s="31" t="s">
        <v>167</v>
      </c>
      <c r="J218" s="31" t="s">
        <v>167</v>
      </c>
      <c r="K218" s="31" t="s">
        <v>167</v>
      </c>
      <c r="L218" s="31" t="s">
        <v>167</v>
      </c>
      <c r="M218" s="31" t="s">
        <v>167</v>
      </c>
      <c r="N218" s="31" t="s">
        <v>167</v>
      </c>
      <c r="O218" s="31" t="s">
        <v>167</v>
      </c>
      <c r="P218" s="31"/>
      <c r="Q218" s="31" t="s">
        <v>167</v>
      </c>
      <c r="R218" s="31"/>
      <c r="S218" s="31"/>
      <c r="T218" s="31"/>
      <c r="U218" s="31"/>
      <c r="V218" s="31"/>
      <c r="W218" s="31"/>
      <c r="X218" s="31"/>
      <c r="Y218" s="31"/>
    </row>
    <row r="219">
      <c r="A219" s="30"/>
      <c r="B219" s="31" t="s">
        <v>167</v>
      </c>
      <c r="C219" s="31" t="s">
        <v>167</v>
      </c>
      <c r="D219" s="31" t="s">
        <v>167</v>
      </c>
      <c r="E219" s="31" t="s">
        <v>167</v>
      </c>
      <c r="F219" s="31" t="s">
        <v>167</v>
      </c>
      <c r="G219" s="31" t="s">
        <v>167</v>
      </c>
      <c r="H219" s="31" t="s">
        <v>167</v>
      </c>
      <c r="I219" s="31" t="s">
        <v>167</v>
      </c>
      <c r="J219" s="31" t="s">
        <v>167</v>
      </c>
      <c r="K219" s="31" t="s">
        <v>167</v>
      </c>
      <c r="L219" s="31" t="s">
        <v>167</v>
      </c>
      <c r="M219" s="31" t="s">
        <v>167</v>
      </c>
      <c r="N219" s="31" t="s">
        <v>167</v>
      </c>
      <c r="O219" s="31" t="s">
        <v>167</v>
      </c>
      <c r="P219" s="31"/>
      <c r="Q219" s="31" t="s">
        <v>167</v>
      </c>
      <c r="R219" s="31"/>
      <c r="S219" s="31"/>
      <c r="T219" s="31"/>
      <c r="U219" s="31"/>
      <c r="V219" s="31"/>
      <c r="W219" s="31"/>
      <c r="X219" s="31"/>
      <c r="Y219" s="31"/>
    </row>
    <row r="220">
      <c r="A220" s="30"/>
      <c r="B220" s="31" t="s">
        <v>167</v>
      </c>
      <c r="C220" s="31" t="s">
        <v>167</v>
      </c>
      <c r="D220" s="31" t="s">
        <v>167</v>
      </c>
      <c r="E220" s="31" t="s">
        <v>167</v>
      </c>
      <c r="F220" s="31" t="s">
        <v>167</v>
      </c>
      <c r="G220" s="31" t="s">
        <v>167</v>
      </c>
      <c r="H220" s="31" t="s">
        <v>167</v>
      </c>
      <c r="I220" s="31" t="s">
        <v>167</v>
      </c>
      <c r="J220" s="31" t="s">
        <v>167</v>
      </c>
      <c r="K220" s="31" t="s">
        <v>167</v>
      </c>
      <c r="L220" s="31" t="s">
        <v>167</v>
      </c>
      <c r="M220" s="31" t="s">
        <v>167</v>
      </c>
      <c r="N220" s="31" t="s">
        <v>167</v>
      </c>
      <c r="O220" s="31" t="s">
        <v>167</v>
      </c>
      <c r="P220" s="31"/>
      <c r="Q220" s="31" t="s">
        <v>167</v>
      </c>
      <c r="R220" s="31"/>
      <c r="S220" s="31"/>
      <c r="T220" s="31"/>
      <c r="U220" s="31"/>
      <c r="V220" s="31"/>
      <c r="W220" s="31"/>
      <c r="X220" s="31"/>
      <c r="Y220" s="31"/>
    </row>
    <row r="221">
      <c r="A221" s="30"/>
      <c r="B221" s="31" t="s">
        <v>167</v>
      </c>
      <c r="C221" s="31" t="s">
        <v>167</v>
      </c>
      <c r="D221" s="31" t="s">
        <v>167</v>
      </c>
      <c r="E221" s="31" t="s">
        <v>167</v>
      </c>
      <c r="F221" s="31" t="s">
        <v>167</v>
      </c>
      <c r="G221" s="31" t="s">
        <v>167</v>
      </c>
      <c r="H221" s="31" t="s">
        <v>167</v>
      </c>
      <c r="I221" s="31" t="s">
        <v>167</v>
      </c>
      <c r="J221" s="31" t="s">
        <v>167</v>
      </c>
      <c r="K221" s="31" t="s">
        <v>167</v>
      </c>
      <c r="L221" s="31" t="s">
        <v>167</v>
      </c>
      <c r="M221" s="31" t="s">
        <v>167</v>
      </c>
      <c r="N221" s="31" t="s">
        <v>167</v>
      </c>
      <c r="O221" s="31" t="s">
        <v>167</v>
      </c>
      <c r="P221" s="31"/>
      <c r="Q221" s="31" t="s">
        <v>167</v>
      </c>
      <c r="R221" s="31"/>
      <c r="S221" s="31"/>
      <c r="T221" s="31"/>
      <c r="U221" s="31"/>
      <c r="V221" s="31"/>
      <c r="W221" s="31"/>
      <c r="X221" s="31"/>
      <c r="Y221" s="31"/>
    </row>
    <row r="222">
      <c r="A222" s="30"/>
      <c r="B222" s="31" t="s">
        <v>167</v>
      </c>
      <c r="C222" s="31" t="s">
        <v>167</v>
      </c>
      <c r="D222" s="31" t="s">
        <v>167</v>
      </c>
      <c r="E222" s="31" t="s">
        <v>167</v>
      </c>
      <c r="F222" s="31" t="s">
        <v>167</v>
      </c>
      <c r="G222" s="31" t="s">
        <v>167</v>
      </c>
      <c r="H222" s="31" t="s">
        <v>167</v>
      </c>
      <c r="I222" s="31" t="s">
        <v>167</v>
      </c>
      <c r="J222" s="31" t="s">
        <v>167</v>
      </c>
      <c r="K222" s="31" t="s">
        <v>167</v>
      </c>
      <c r="L222" s="31" t="s">
        <v>167</v>
      </c>
      <c r="M222" s="31" t="s">
        <v>167</v>
      </c>
      <c r="N222" s="31" t="s">
        <v>167</v>
      </c>
      <c r="O222" s="31" t="s">
        <v>167</v>
      </c>
      <c r="P222" s="31"/>
      <c r="Q222" s="31" t="s">
        <v>167</v>
      </c>
      <c r="R222" s="31"/>
      <c r="S222" s="31"/>
      <c r="T222" s="31"/>
      <c r="U222" s="31"/>
      <c r="V222" s="31"/>
      <c r="W222" s="31"/>
      <c r="X222" s="31"/>
      <c r="Y222" s="31"/>
    </row>
    <row r="223">
      <c r="A223" s="30"/>
      <c r="B223" s="31" t="s">
        <v>167</v>
      </c>
      <c r="C223" s="31" t="s">
        <v>167</v>
      </c>
      <c r="D223" s="31" t="s">
        <v>167</v>
      </c>
      <c r="E223" s="31" t="s">
        <v>167</v>
      </c>
      <c r="F223" s="31" t="s">
        <v>167</v>
      </c>
      <c r="G223" s="31" t="s">
        <v>167</v>
      </c>
      <c r="H223" s="31" t="s">
        <v>167</v>
      </c>
      <c r="I223" s="31" t="s">
        <v>167</v>
      </c>
      <c r="J223" s="31" t="s">
        <v>167</v>
      </c>
      <c r="K223" s="31" t="s">
        <v>167</v>
      </c>
      <c r="L223" s="31" t="s">
        <v>167</v>
      </c>
      <c r="M223" s="31" t="s">
        <v>167</v>
      </c>
      <c r="N223" s="31" t="s">
        <v>167</v>
      </c>
      <c r="O223" s="31" t="s">
        <v>167</v>
      </c>
      <c r="P223" s="31"/>
      <c r="Q223" s="31" t="s">
        <v>167</v>
      </c>
      <c r="R223" s="31"/>
      <c r="S223" s="31"/>
      <c r="T223" s="31"/>
      <c r="U223" s="31"/>
      <c r="V223" s="31"/>
      <c r="W223" s="31"/>
      <c r="X223" s="31"/>
      <c r="Y223" s="31"/>
    </row>
    <row r="224">
      <c r="A224" s="30"/>
      <c r="B224" s="31" t="s">
        <v>167</v>
      </c>
      <c r="C224" s="31" t="s">
        <v>167</v>
      </c>
      <c r="D224" s="31" t="s">
        <v>167</v>
      </c>
      <c r="E224" s="31" t="s">
        <v>167</v>
      </c>
      <c r="F224" s="31" t="s">
        <v>167</v>
      </c>
      <c r="G224" s="31" t="s">
        <v>167</v>
      </c>
      <c r="H224" s="31" t="s">
        <v>167</v>
      </c>
      <c r="I224" s="31" t="s">
        <v>167</v>
      </c>
      <c r="J224" s="31" t="s">
        <v>167</v>
      </c>
      <c r="K224" s="31" t="s">
        <v>167</v>
      </c>
      <c r="L224" s="31" t="s">
        <v>167</v>
      </c>
      <c r="M224" s="31" t="s">
        <v>167</v>
      </c>
      <c r="N224" s="31" t="s">
        <v>167</v>
      </c>
      <c r="O224" s="31" t="s">
        <v>167</v>
      </c>
      <c r="P224" s="31"/>
      <c r="Q224" s="31" t="s">
        <v>167</v>
      </c>
      <c r="R224" s="31"/>
      <c r="S224" s="31"/>
      <c r="T224" s="31"/>
      <c r="U224" s="31"/>
      <c r="V224" s="31"/>
      <c r="W224" s="31"/>
      <c r="X224" s="31"/>
      <c r="Y224" s="31"/>
    </row>
    <row r="225">
      <c r="A225" s="30"/>
      <c r="B225" s="31" t="s">
        <v>167</v>
      </c>
      <c r="C225" s="31" t="s">
        <v>167</v>
      </c>
      <c r="D225" s="31" t="s">
        <v>167</v>
      </c>
      <c r="E225" s="31" t="s">
        <v>167</v>
      </c>
      <c r="F225" s="31" t="s">
        <v>167</v>
      </c>
      <c r="G225" s="31" t="s">
        <v>167</v>
      </c>
      <c r="H225" s="31" t="s">
        <v>167</v>
      </c>
      <c r="I225" s="31" t="s">
        <v>167</v>
      </c>
      <c r="J225" s="31" t="s">
        <v>167</v>
      </c>
      <c r="K225" s="31" t="s">
        <v>167</v>
      </c>
      <c r="L225" s="31" t="s">
        <v>167</v>
      </c>
      <c r="M225" s="31" t="s">
        <v>167</v>
      </c>
      <c r="N225" s="31" t="s">
        <v>167</v>
      </c>
      <c r="O225" s="31" t="s">
        <v>167</v>
      </c>
      <c r="P225" s="31"/>
      <c r="Q225" s="31" t="s">
        <v>167</v>
      </c>
      <c r="R225" s="31"/>
      <c r="S225" s="31"/>
      <c r="T225" s="31"/>
      <c r="U225" s="31"/>
      <c r="V225" s="31"/>
      <c r="W225" s="31"/>
      <c r="X225" s="31"/>
      <c r="Y225" s="31"/>
    </row>
    <row r="226">
      <c r="A226" s="30"/>
      <c r="B226" s="31" t="s">
        <v>167</v>
      </c>
      <c r="C226" s="31" t="s">
        <v>167</v>
      </c>
      <c r="D226" s="31" t="s">
        <v>167</v>
      </c>
      <c r="E226" s="31" t="s">
        <v>167</v>
      </c>
      <c r="F226" s="31" t="s">
        <v>167</v>
      </c>
      <c r="G226" s="31" t="s">
        <v>167</v>
      </c>
      <c r="H226" s="31" t="s">
        <v>167</v>
      </c>
      <c r="I226" s="31" t="s">
        <v>167</v>
      </c>
      <c r="J226" s="31" t="s">
        <v>167</v>
      </c>
      <c r="K226" s="31" t="s">
        <v>167</v>
      </c>
      <c r="L226" s="31" t="s">
        <v>167</v>
      </c>
      <c r="M226" s="31" t="s">
        <v>167</v>
      </c>
      <c r="N226" s="31" t="s">
        <v>167</v>
      </c>
      <c r="O226" s="31" t="s">
        <v>167</v>
      </c>
      <c r="P226" s="31"/>
      <c r="Q226" s="31" t="s">
        <v>167</v>
      </c>
      <c r="R226" s="31"/>
      <c r="S226" s="31"/>
      <c r="T226" s="31"/>
      <c r="U226" s="31"/>
      <c r="V226" s="31"/>
      <c r="W226" s="31"/>
      <c r="X226" s="31"/>
      <c r="Y226" s="31"/>
    </row>
    <row r="227">
      <c r="A227" s="30"/>
      <c r="B227" s="31" t="s">
        <v>167</v>
      </c>
      <c r="C227" s="31" t="s">
        <v>167</v>
      </c>
      <c r="D227" s="31" t="s">
        <v>167</v>
      </c>
      <c r="E227" s="31" t="s">
        <v>167</v>
      </c>
      <c r="F227" s="31" t="s">
        <v>167</v>
      </c>
      <c r="G227" s="31" t="s">
        <v>167</v>
      </c>
      <c r="H227" s="31" t="s">
        <v>167</v>
      </c>
      <c r="I227" s="31" t="s">
        <v>167</v>
      </c>
      <c r="J227" s="31" t="s">
        <v>167</v>
      </c>
      <c r="K227" s="31" t="s">
        <v>167</v>
      </c>
      <c r="L227" s="31" t="s">
        <v>167</v>
      </c>
      <c r="M227" s="31" t="s">
        <v>167</v>
      </c>
      <c r="N227" s="31" t="s">
        <v>167</v>
      </c>
      <c r="O227" s="31" t="s">
        <v>167</v>
      </c>
      <c r="P227" s="31"/>
      <c r="Q227" s="31" t="s">
        <v>167</v>
      </c>
      <c r="R227" s="31"/>
      <c r="S227" s="31"/>
      <c r="T227" s="31"/>
      <c r="U227" s="31"/>
      <c r="V227" s="31"/>
      <c r="W227" s="31"/>
      <c r="X227" s="31"/>
      <c r="Y227" s="31"/>
    </row>
    <row r="228">
      <c r="A228" s="30"/>
      <c r="B228" s="31" t="s">
        <v>167</v>
      </c>
      <c r="C228" s="31" t="s">
        <v>167</v>
      </c>
      <c r="D228" s="31" t="s">
        <v>167</v>
      </c>
      <c r="E228" s="31" t="s">
        <v>167</v>
      </c>
      <c r="F228" s="31" t="s">
        <v>167</v>
      </c>
      <c r="G228" s="31" t="s">
        <v>167</v>
      </c>
      <c r="H228" s="31" t="s">
        <v>167</v>
      </c>
      <c r="I228" s="31" t="s">
        <v>167</v>
      </c>
      <c r="J228" s="31" t="s">
        <v>167</v>
      </c>
      <c r="K228" s="31" t="s">
        <v>167</v>
      </c>
      <c r="L228" s="31" t="s">
        <v>167</v>
      </c>
      <c r="M228" s="31" t="s">
        <v>167</v>
      </c>
      <c r="N228" s="31" t="s">
        <v>167</v>
      </c>
      <c r="O228" s="31" t="s">
        <v>167</v>
      </c>
      <c r="P228" s="31"/>
      <c r="Q228" s="31" t="s">
        <v>167</v>
      </c>
      <c r="R228" s="31"/>
      <c r="S228" s="31"/>
      <c r="T228" s="31"/>
      <c r="U228" s="31"/>
      <c r="V228" s="31"/>
      <c r="W228" s="31"/>
      <c r="X228" s="31"/>
      <c r="Y228" s="31"/>
    </row>
    <row r="229">
      <c r="A229" s="30"/>
      <c r="B229" s="31" t="s">
        <v>167</v>
      </c>
      <c r="C229" s="31" t="s">
        <v>167</v>
      </c>
      <c r="D229" s="31" t="s">
        <v>167</v>
      </c>
      <c r="E229" s="31" t="s">
        <v>167</v>
      </c>
      <c r="F229" s="31" t="s">
        <v>167</v>
      </c>
      <c r="G229" s="31" t="s">
        <v>167</v>
      </c>
      <c r="H229" s="31" t="s">
        <v>167</v>
      </c>
      <c r="I229" s="31" t="s">
        <v>167</v>
      </c>
      <c r="J229" s="31" t="s">
        <v>167</v>
      </c>
      <c r="K229" s="31" t="s">
        <v>167</v>
      </c>
      <c r="L229" s="31" t="s">
        <v>167</v>
      </c>
      <c r="M229" s="31" t="s">
        <v>167</v>
      </c>
      <c r="N229" s="31" t="s">
        <v>167</v>
      </c>
      <c r="O229" s="31" t="s">
        <v>167</v>
      </c>
      <c r="P229" s="31"/>
      <c r="Q229" s="31" t="s">
        <v>167</v>
      </c>
      <c r="R229" s="31"/>
      <c r="S229" s="31"/>
      <c r="T229" s="31"/>
      <c r="U229" s="31"/>
      <c r="V229" s="31"/>
      <c r="W229" s="31"/>
      <c r="X229" s="31"/>
      <c r="Y229" s="31"/>
    </row>
    <row r="230">
      <c r="A230" s="30"/>
      <c r="B230" s="31" t="s">
        <v>167</v>
      </c>
      <c r="C230" s="31" t="s">
        <v>167</v>
      </c>
      <c r="D230" s="31" t="s">
        <v>167</v>
      </c>
      <c r="E230" s="31" t="s">
        <v>167</v>
      </c>
      <c r="F230" s="31" t="s">
        <v>167</v>
      </c>
      <c r="G230" s="31" t="s">
        <v>167</v>
      </c>
      <c r="H230" s="31" t="s">
        <v>167</v>
      </c>
      <c r="I230" s="31" t="s">
        <v>167</v>
      </c>
      <c r="J230" s="31" t="s">
        <v>167</v>
      </c>
      <c r="K230" s="31" t="s">
        <v>167</v>
      </c>
      <c r="L230" s="31" t="s">
        <v>167</v>
      </c>
      <c r="M230" s="31" t="s">
        <v>167</v>
      </c>
      <c r="N230" s="31" t="s">
        <v>167</v>
      </c>
      <c r="O230" s="31" t="s">
        <v>167</v>
      </c>
      <c r="P230" s="31"/>
      <c r="Q230" s="31" t="s">
        <v>167</v>
      </c>
      <c r="R230" s="31"/>
      <c r="S230" s="31"/>
      <c r="T230" s="31"/>
      <c r="U230" s="31"/>
      <c r="V230" s="31"/>
      <c r="W230" s="31"/>
      <c r="X230" s="31"/>
      <c r="Y230" s="31"/>
    </row>
    <row r="231">
      <c r="A231" s="30"/>
      <c r="B231" s="31" t="s">
        <v>167</v>
      </c>
      <c r="C231" s="31" t="s">
        <v>167</v>
      </c>
      <c r="D231" s="31" t="s">
        <v>167</v>
      </c>
      <c r="E231" s="31" t="s">
        <v>167</v>
      </c>
      <c r="F231" s="31" t="s">
        <v>167</v>
      </c>
      <c r="G231" s="31" t="s">
        <v>167</v>
      </c>
      <c r="H231" s="31" t="s">
        <v>167</v>
      </c>
      <c r="I231" s="31" t="s">
        <v>167</v>
      </c>
      <c r="J231" s="31" t="s">
        <v>167</v>
      </c>
      <c r="K231" s="31" t="s">
        <v>167</v>
      </c>
      <c r="L231" s="31" t="s">
        <v>167</v>
      </c>
      <c r="M231" s="31" t="s">
        <v>167</v>
      </c>
      <c r="N231" s="31" t="s">
        <v>167</v>
      </c>
      <c r="O231" s="31" t="s">
        <v>167</v>
      </c>
      <c r="P231" s="31"/>
      <c r="Q231" s="31" t="s">
        <v>167</v>
      </c>
      <c r="R231" s="31"/>
      <c r="S231" s="31"/>
      <c r="T231" s="31"/>
      <c r="U231" s="31"/>
      <c r="V231" s="31"/>
      <c r="W231" s="31"/>
      <c r="X231" s="31"/>
      <c r="Y231" s="31"/>
    </row>
    <row r="232">
      <c r="A232" s="30"/>
      <c r="B232" s="31" t="s">
        <v>167</v>
      </c>
      <c r="C232" s="31" t="s">
        <v>167</v>
      </c>
      <c r="D232" s="31" t="s">
        <v>167</v>
      </c>
      <c r="E232" s="31" t="s">
        <v>167</v>
      </c>
      <c r="F232" s="31" t="s">
        <v>167</v>
      </c>
      <c r="G232" s="31" t="s">
        <v>167</v>
      </c>
      <c r="H232" s="31" t="s">
        <v>167</v>
      </c>
      <c r="I232" s="31" t="s">
        <v>167</v>
      </c>
      <c r="J232" s="31" t="s">
        <v>167</v>
      </c>
      <c r="K232" s="31" t="s">
        <v>167</v>
      </c>
      <c r="L232" s="31" t="s">
        <v>167</v>
      </c>
      <c r="M232" s="31" t="s">
        <v>167</v>
      </c>
      <c r="N232" s="31" t="s">
        <v>167</v>
      </c>
      <c r="O232" s="31" t="s">
        <v>167</v>
      </c>
      <c r="P232" s="31"/>
      <c r="Q232" s="31" t="s">
        <v>167</v>
      </c>
      <c r="R232" s="31"/>
      <c r="S232" s="31"/>
      <c r="T232" s="31"/>
      <c r="U232" s="31"/>
      <c r="V232" s="31"/>
      <c r="W232" s="31"/>
      <c r="X232" s="31"/>
      <c r="Y232" s="31"/>
    </row>
    <row r="233">
      <c r="A233" s="30"/>
      <c r="B233" s="31" t="s">
        <v>167</v>
      </c>
      <c r="C233" s="31" t="s">
        <v>167</v>
      </c>
      <c r="D233" s="31" t="s">
        <v>167</v>
      </c>
      <c r="E233" s="31" t="s">
        <v>167</v>
      </c>
      <c r="F233" s="31" t="s">
        <v>167</v>
      </c>
      <c r="G233" s="31" t="s">
        <v>167</v>
      </c>
      <c r="H233" s="31" t="s">
        <v>167</v>
      </c>
      <c r="I233" s="31" t="s">
        <v>167</v>
      </c>
      <c r="J233" s="31" t="s">
        <v>167</v>
      </c>
      <c r="K233" s="31" t="s">
        <v>167</v>
      </c>
      <c r="L233" s="31" t="s">
        <v>167</v>
      </c>
      <c r="M233" s="31" t="s">
        <v>167</v>
      </c>
      <c r="N233" s="31" t="s">
        <v>167</v>
      </c>
      <c r="O233" s="31" t="s">
        <v>167</v>
      </c>
      <c r="P233" s="31"/>
      <c r="Q233" s="31" t="s">
        <v>167</v>
      </c>
      <c r="R233" s="31"/>
      <c r="S233" s="31"/>
      <c r="T233" s="31"/>
      <c r="U233" s="31"/>
      <c r="V233" s="31"/>
      <c r="W233" s="31"/>
      <c r="X233" s="31"/>
      <c r="Y233" s="31"/>
    </row>
    <row r="234">
      <c r="A234" s="30"/>
      <c r="B234" s="31" t="s">
        <v>167</v>
      </c>
      <c r="C234" s="31" t="s">
        <v>167</v>
      </c>
      <c r="D234" s="31" t="s">
        <v>167</v>
      </c>
      <c r="E234" s="31" t="s">
        <v>167</v>
      </c>
      <c r="F234" s="31" t="s">
        <v>167</v>
      </c>
      <c r="G234" s="31" t="s">
        <v>167</v>
      </c>
      <c r="H234" s="31" t="s">
        <v>167</v>
      </c>
      <c r="I234" s="31" t="s">
        <v>167</v>
      </c>
      <c r="J234" s="31" t="s">
        <v>167</v>
      </c>
      <c r="K234" s="31" t="s">
        <v>167</v>
      </c>
      <c r="L234" s="31" t="s">
        <v>167</v>
      </c>
      <c r="M234" s="31" t="s">
        <v>167</v>
      </c>
      <c r="N234" s="31" t="s">
        <v>167</v>
      </c>
      <c r="O234" s="31" t="s">
        <v>167</v>
      </c>
      <c r="P234" s="31"/>
      <c r="Q234" s="31" t="s">
        <v>167</v>
      </c>
      <c r="R234" s="31"/>
      <c r="S234" s="31"/>
      <c r="T234" s="31"/>
      <c r="U234" s="31"/>
      <c r="V234" s="31"/>
      <c r="W234" s="31"/>
      <c r="X234" s="31"/>
      <c r="Y234" s="31"/>
    </row>
    <row r="235">
      <c r="A235" s="30"/>
      <c r="B235" s="31" t="s">
        <v>167</v>
      </c>
      <c r="C235" s="31" t="s">
        <v>167</v>
      </c>
      <c r="D235" s="31" t="s">
        <v>167</v>
      </c>
      <c r="E235" s="31" t="s">
        <v>167</v>
      </c>
      <c r="F235" s="31" t="s">
        <v>167</v>
      </c>
      <c r="G235" s="31" t="s">
        <v>167</v>
      </c>
      <c r="H235" s="31" t="s">
        <v>167</v>
      </c>
      <c r="I235" s="31" t="s">
        <v>167</v>
      </c>
      <c r="J235" s="31" t="s">
        <v>167</v>
      </c>
      <c r="K235" s="31" t="s">
        <v>167</v>
      </c>
      <c r="L235" s="31" t="s">
        <v>167</v>
      </c>
      <c r="M235" s="31" t="s">
        <v>167</v>
      </c>
      <c r="N235" s="31" t="s">
        <v>167</v>
      </c>
      <c r="O235" s="31" t="s">
        <v>167</v>
      </c>
      <c r="P235" s="31"/>
      <c r="Q235" s="31" t="s">
        <v>167</v>
      </c>
      <c r="R235" s="31"/>
      <c r="S235" s="31"/>
      <c r="T235" s="31"/>
      <c r="U235" s="31"/>
      <c r="V235" s="31"/>
      <c r="W235" s="31"/>
      <c r="X235" s="31"/>
      <c r="Y235" s="31"/>
    </row>
    <row r="236">
      <c r="A236" s="30"/>
      <c r="B236" s="31" t="s">
        <v>167</v>
      </c>
      <c r="C236" s="31" t="s">
        <v>167</v>
      </c>
      <c r="D236" s="31" t="s">
        <v>167</v>
      </c>
      <c r="E236" s="31" t="s">
        <v>167</v>
      </c>
      <c r="F236" s="31" t="s">
        <v>167</v>
      </c>
      <c r="G236" s="31" t="s">
        <v>167</v>
      </c>
      <c r="H236" s="31" t="s">
        <v>167</v>
      </c>
      <c r="I236" s="31" t="s">
        <v>167</v>
      </c>
      <c r="J236" s="31" t="s">
        <v>167</v>
      </c>
      <c r="K236" s="31" t="s">
        <v>167</v>
      </c>
      <c r="L236" s="31" t="s">
        <v>167</v>
      </c>
      <c r="M236" s="31" t="s">
        <v>167</v>
      </c>
      <c r="N236" s="31" t="s">
        <v>167</v>
      </c>
      <c r="O236" s="31" t="s">
        <v>167</v>
      </c>
      <c r="P236" s="31"/>
      <c r="Q236" s="31" t="s">
        <v>167</v>
      </c>
      <c r="R236" s="31"/>
      <c r="S236" s="31"/>
      <c r="T236" s="31"/>
      <c r="U236" s="31"/>
      <c r="V236" s="31"/>
      <c r="W236" s="31"/>
      <c r="X236" s="31"/>
      <c r="Y236" s="31"/>
    </row>
    <row r="237">
      <c r="A237" s="30"/>
      <c r="B237" s="31" t="s">
        <v>167</v>
      </c>
      <c r="C237" s="31" t="s">
        <v>167</v>
      </c>
      <c r="D237" s="31" t="s">
        <v>167</v>
      </c>
      <c r="E237" s="31" t="s">
        <v>167</v>
      </c>
      <c r="F237" s="31" t="s">
        <v>167</v>
      </c>
      <c r="G237" s="31" t="s">
        <v>167</v>
      </c>
      <c r="H237" s="31" t="s">
        <v>167</v>
      </c>
      <c r="I237" s="31" t="s">
        <v>167</v>
      </c>
      <c r="J237" s="31" t="s">
        <v>167</v>
      </c>
      <c r="K237" s="31" t="s">
        <v>167</v>
      </c>
      <c r="L237" s="31" t="s">
        <v>167</v>
      </c>
      <c r="M237" s="31" t="s">
        <v>167</v>
      </c>
      <c r="N237" s="31" t="s">
        <v>167</v>
      </c>
      <c r="O237" s="31" t="s">
        <v>167</v>
      </c>
      <c r="P237" s="31"/>
      <c r="Q237" s="31" t="s">
        <v>167</v>
      </c>
      <c r="R237" s="31"/>
      <c r="S237" s="31"/>
      <c r="T237" s="31"/>
      <c r="U237" s="31"/>
      <c r="V237" s="31"/>
      <c r="W237" s="31"/>
      <c r="X237" s="31"/>
      <c r="Y237" s="31"/>
    </row>
    <row r="238">
      <c r="A238" s="30"/>
      <c r="B238" s="31" t="s">
        <v>167</v>
      </c>
      <c r="C238" s="31" t="s">
        <v>167</v>
      </c>
      <c r="D238" s="31" t="s">
        <v>167</v>
      </c>
      <c r="E238" s="31" t="s">
        <v>167</v>
      </c>
      <c r="F238" s="31" t="s">
        <v>167</v>
      </c>
      <c r="G238" s="31" t="s">
        <v>167</v>
      </c>
      <c r="H238" s="31" t="s">
        <v>167</v>
      </c>
      <c r="I238" s="31" t="s">
        <v>167</v>
      </c>
      <c r="J238" s="31" t="s">
        <v>167</v>
      </c>
      <c r="K238" s="31" t="s">
        <v>167</v>
      </c>
      <c r="L238" s="31" t="s">
        <v>167</v>
      </c>
      <c r="M238" s="31" t="s">
        <v>167</v>
      </c>
      <c r="N238" s="31" t="s">
        <v>167</v>
      </c>
      <c r="O238" s="31" t="s">
        <v>167</v>
      </c>
      <c r="P238" s="31"/>
      <c r="Q238" s="31" t="s">
        <v>167</v>
      </c>
      <c r="R238" s="31"/>
      <c r="S238" s="31"/>
      <c r="T238" s="31"/>
      <c r="U238" s="31"/>
      <c r="V238" s="31"/>
      <c r="W238" s="31"/>
      <c r="X238" s="31"/>
      <c r="Y238" s="31"/>
    </row>
    <row r="239">
      <c r="A239" s="30"/>
      <c r="B239" s="31" t="s">
        <v>167</v>
      </c>
      <c r="C239" s="31" t="s">
        <v>167</v>
      </c>
      <c r="D239" s="31" t="s">
        <v>167</v>
      </c>
      <c r="E239" s="31" t="s">
        <v>167</v>
      </c>
      <c r="F239" s="31" t="s">
        <v>167</v>
      </c>
      <c r="G239" s="31" t="s">
        <v>167</v>
      </c>
      <c r="H239" s="31" t="s">
        <v>167</v>
      </c>
      <c r="I239" s="31" t="s">
        <v>167</v>
      </c>
      <c r="J239" s="31" t="s">
        <v>167</v>
      </c>
      <c r="K239" s="31" t="s">
        <v>167</v>
      </c>
      <c r="L239" s="31" t="s">
        <v>167</v>
      </c>
      <c r="M239" s="31" t="s">
        <v>167</v>
      </c>
      <c r="N239" s="31" t="s">
        <v>167</v>
      </c>
      <c r="O239" s="31" t="s">
        <v>167</v>
      </c>
      <c r="P239" s="31"/>
      <c r="Q239" s="31" t="s">
        <v>167</v>
      </c>
      <c r="R239" s="31"/>
      <c r="S239" s="31"/>
      <c r="T239" s="31"/>
      <c r="U239" s="31"/>
      <c r="V239" s="31"/>
      <c r="W239" s="31"/>
      <c r="X239" s="31"/>
      <c r="Y239" s="31"/>
    </row>
    <row r="240">
      <c r="A240" s="30"/>
      <c r="B240" s="31" t="s">
        <v>167</v>
      </c>
      <c r="C240" s="31" t="s">
        <v>167</v>
      </c>
      <c r="D240" s="31" t="s">
        <v>167</v>
      </c>
      <c r="E240" s="31" t="s">
        <v>167</v>
      </c>
      <c r="F240" s="31" t="s">
        <v>167</v>
      </c>
      <c r="G240" s="31" t="s">
        <v>167</v>
      </c>
      <c r="H240" s="31" t="s">
        <v>167</v>
      </c>
      <c r="I240" s="31" t="s">
        <v>167</v>
      </c>
      <c r="J240" s="31" t="s">
        <v>167</v>
      </c>
      <c r="K240" s="31" t="s">
        <v>167</v>
      </c>
      <c r="L240" s="31" t="s">
        <v>167</v>
      </c>
      <c r="M240" s="31" t="s">
        <v>167</v>
      </c>
      <c r="N240" s="31" t="s">
        <v>167</v>
      </c>
      <c r="O240" s="31" t="s">
        <v>167</v>
      </c>
      <c r="P240" s="31"/>
      <c r="Q240" s="31" t="s">
        <v>167</v>
      </c>
      <c r="R240" s="31"/>
      <c r="S240" s="31"/>
      <c r="T240" s="31"/>
      <c r="U240" s="31"/>
      <c r="V240" s="31"/>
      <c r="W240" s="31"/>
      <c r="X240" s="31"/>
      <c r="Y240" s="31"/>
    </row>
    <row r="241">
      <c r="A241" s="30"/>
      <c r="B241" s="31" t="s">
        <v>167</v>
      </c>
      <c r="C241" s="31" t="s">
        <v>167</v>
      </c>
      <c r="D241" s="31" t="s">
        <v>167</v>
      </c>
      <c r="E241" s="31" t="s">
        <v>167</v>
      </c>
      <c r="F241" s="31" t="s">
        <v>167</v>
      </c>
      <c r="G241" s="31" t="s">
        <v>167</v>
      </c>
      <c r="H241" s="31" t="s">
        <v>167</v>
      </c>
      <c r="I241" s="31" t="s">
        <v>167</v>
      </c>
      <c r="J241" s="31" t="s">
        <v>167</v>
      </c>
      <c r="K241" s="31" t="s">
        <v>167</v>
      </c>
      <c r="L241" s="31" t="s">
        <v>167</v>
      </c>
      <c r="M241" s="31" t="s">
        <v>167</v>
      </c>
      <c r="N241" s="31" t="s">
        <v>167</v>
      </c>
      <c r="O241" s="31" t="s">
        <v>167</v>
      </c>
      <c r="P241" s="31"/>
      <c r="Q241" s="31" t="s">
        <v>167</v>
      </c>
      <c r="R241" s="31"/>
      <c r="S241" s="31"/>
      <c r="T241" s="31"/>
      <c r="U241" s="31"/>
      <c r="V241" s="31"/>
      <c r="W241" s="31"/>
      <c r="X241" s="31"/>
      <c r="Y241" s="31"/>
    </row>
    <row r="242">
      <c r="A242" s="30"/>
      <c r="B242" s="31" t="s">
        <v>167</v>
      </c>
      <c r="C242" s="31" t="s">
        <v>167</v>
      </c>
      <c r="D242" s="31" t="s">
        <v>167</v>
      </c>
      <c r="E242" s="31" t="s">
        <v>167</v>
      </c>
      <c r="F242" s="31" t="s">
        <v>167</v>
      </c>
      <c r="G242" s="31" t="s">
        <v>167</v>
      </c>
      <c r="H242" s="31" t="s">
        <v>167</v>
      </c>
      <c r="I242" s="31" t="s">
        <v>167</v>
      </c>
      <c r="J242" s="31" t="s">
        <v>167</v>
      </c>
      <c r="K242" s="31" t="s">
        <v>167</v>
      </c>
      <c r="L242" s="31" t="s">
        <v>167</v>
      </c>
      <c r="M242" s="31" t="s">
        <v>167</v>
      </c>
      <c r="N242" s="31" t="s">
        <v>167</v>
      </c>
      <c r="O242" s="31" t="s">
        <v>167</v>
      </c>
      <c r="P242" s="31"/>
      <c r="Q242" s="31" t="s">
        <v>167</v>
      </c>
      <c r="R242" s="31"/>
      <c r="S242" s="31"/>
      <c r="T242" s="31"/>
      <c r="U242" s="31"/>
      <c r="V242" s="31"/>
      <c r="W242" s="31"/>
      <c r="X242" s="31"/>
      <c r="Y242" s="31"/>
    </row>
    <row r="243">
      <c r="A243" s="30"/>
      <c r="B243" s="31" t="s">
        <v>167</v>
      </c>
      <c r="C243" s="31" t="s">
        <v>167</v>
      </c>
      <c r="D243" s="31" t="s">
        <v>167</v>
      </c>
      <c r="E243" s="31" t="s">
        <v>167</v>
      </c>
      <c r="F243" s="31" t="s">
        <v>167</v>
      </c>
      <c r="G243" s="31" t="s">
        <v>167</v>
      </c>
      <c r="H243" s="31" t="s">
        <v>167</v>
      </c>
      <c r="I243" s="31" t="s">
        <v>167</v>
      </c>
      <c r="J243" s="31" t="s">
        <v>167</v>
      </c>
      <c r="K243" s="31" t="s">
        <v>167</v>
      </c>
      <c r="L243" s="31" t="s">
        <v>167</v>
      </c>
      <c r="M243" s="31" t="s">
        <v>167</v>
      </c>
      <c r="N243" s="31" t="s">
        <v>167</v>
      </c>
      <c r="O243" s="31" t="s">
        <v>167</v>
      </c>
      <c r="P243" s="31"/>
      <c r="Q243" s="31" t="s">
        <v>167</v>
      </c>
      <c r="R243" s="31"/>
      <c r="S243" s="31"/>
      <c r="T243" s="31"/>
      <c r="U243" s="31"/>
      <c r="V243" s="31"/>
      <c r="W243" s="31"/>
      <c r="X243" s="31"/>
      <c r="Y243" s="31"/>
    </row>
    <row r="244">
      <c r="A244" s="30"/>
      <c r="B244" s="31" t="s">
        <v>167</v>
      </c>
      <c r="C244" s="31" t="s">
        <v>167</v>
      </c>
      <c r="D244" s="31" t="s">
        <v>167</v>
      </c>
      <c r="E244" s="31" t="s">
        <v>167</v>
      </c>
      <c r="F244" s="31" t="s">
        <v>167</v>
      </c>
      <c r="G244" s="31" t="s">
        <v>167</v>
      </c>
      <c r="H244" s="31" t="s">
        <v>167</v>
      </c>
      <c r="I244" s="31" t="s">
        <v>167</v>
      </c>
      <c r="J244" s="31" t="s">
        <v>167</v>
      </c>
      <c r="K244" s="31" t="s">
        <v>167</v>
      </c>
      <c r="L244" s="31" t="s">
        <v>167</v>
      </c>
      <c r="M244" s="31" t="s">
        <v>167</v>
      </c>
      <c r="N244" s="31" t="s">
        <v>167</v>
      </c>
      <c r="O244" s="31" t="s">
        <v>167</v>
      </c>
      <c r="P244" s="31"/>
      <c r="Q244" s="31" t="s">
        <v>167</v>
      </c>
      <c r="R244" s="31"/>
      <c r="S244" s="31"/>
      <c r="T244" s="31"/>
      <c r="U244" s="31"/>
      <c r="V244" s="31"/>
      <c r="W244" s="31"/>
      <c r="X244" s="31"/>
      <c r="Y244" s="31"/>
    </row>
    <row r="245">
      <c r="A245" s="30"/>
      <c r="B245" s="31" t="s">
        <v>167</v>
      </c>
      <c r="C245" s="31" t="s">
        <v>167</v>
      </c>
      <c r="D245" s="31" t="s">
        <v>167</v>
      </c>
      <c r="E245" s="31" t="s">
        <v>167</v>
      </c>
      <c r="F245" s="31" t="s">
        <v>167</v>
      </c>
      <c r="G245" s="31" t="s">
        <v>167</v>
      </c>
      <c r="H245" s="31" t="s">
        <v>167</v>
      </c>
      <c r="I245" s="31" t="s">
        <v>167</v>
      </c>
      <c r="J245" s="31" t="s">
        <v>167</v>
      </c>
      <c r="K245" s="31" t="s">
        <v>167</v>
      </c>
      <c r="L245" s="31" t="s">
        <v>167</v>
      </c>
      <c r="M245" s="31" t="s">
        <v>167</v>
      </c>
      <c r="N245" s="31" t="s">
        <v>167</v>
      </c>
      <c r="O245" s="31" t="s">
        <v>167</v>
      </c>
      <c r="P245" s="31"/>
      <c r="Q245" s="31" t="s">
        <v>167</v>
      </c>
      <c r="R245" s="31"/>
      <c r="S245" s="31"/>
      <c r="T245" s="31"/>
      <c r="U245" s="31"/>
      <c r="V245" s="31"/>
      <c r="W245" s="31"/>
      <c r="X245" s="31"/>
      <c r="Y245" s="31"/>
    </row>
    <row r="246">
      <c r="A246" s="30"/>
      <c r="B246" s="31" t="s">
        <v>167</v>
      </c>
      <c r="C246" s="31" t="s">
        <v>167</v>
      </c>
      <c r="D246" s="31" t="s">
        <v>167</v>
      </c>
      <c r="E246" s="31" t="s">
        <v>167</v>
      </c>
      <c r="F246" s="31" t="s">
        <v>167</v>
      </c>
      <c r="G246" s="31" t="s">
        <v>167</v>
      </c>
      <c r="H246" s="31" t="s">
        <v>167</v>
      </c>
      <c r="I246" s="31" t="s">
        <v>167</v>
      </c>
      <c r="J246" s="31" t="s">
        <v>167</v>
      </c>
      <c r="K246" s="31" t="s">
        <v>167</v>
      </c>
      <c r="L246" s="31" t="s">
        <v>167</v>
      </c>
      <c r="M246" s="31" t="s">
        <v>167</v>
      </c>
      <c r="N246" s="31" t="s">
        <v>167</v>
      </c>
      <c r="O246" s="31" t="s">
        <v>167</v>
      </c>
      <c r="P246" s="31"/>
      <c r="Q246" s="31" t="s">
        <v>167</v>
      </c>
      <c r="R246" s="31"/>
      <c r="S246" s="31"/>
      <c r="T246" s="31"/>
      <c r="U246" s="31"/>
      <c r="V246" s="31"/>
      <c r="W246" s="31"/>
      <c r="X246" s="31"/>
      <c r="Y246" s="31"/>
    </row>
    <row r="247">
      <c r="A247" s="30"/>
      <c r="B247" s="31" t="s">
        <v>167</v>
      </c>
      <c r="C247" s="31" t="s">
        <v>167</v>
      </c>
      <c r="D247" s="31" t="s">
        <v>167</v>
      </c>
      <c r="E247" s="31" t="s">
        <v>167</v>
      </c>
      <c r="F247" s="31" t="s">
        <v>167</v>
      </c>
      <c r="G247" s="31" t="s">
        <v>167</v>
      </c>
      <c r="H247" s="31" t="s">
        <v>167</v>
      </c>
      <c r="I247" s="31" t="s">
        <v>167</v>
      </c>
      <c r="J247" s="31" t="s">
        <v>167</v>
      </c>
      <c r="K247" s="31" t="s">
        <v>167</v>
      </c>
      <c r="L247" s="31" t="s">
        <v>167</v>
      </c>
      <c r="M247" s="31" t="s">
        <v>167</v>
      </c>
      <c r="N247" s="31" t="s">
        <v>167</v>
      </c>
      <c r="O247" s="31" t="s">
        <v>167</v>
      </c>
      <c r="P247" s="31"/>
      <c r="Q247" s="31" t="s">
        <v>167</v>
      </c>
      <c r="R247" s="31"/>
      <c r="S247" s="31"/>
      <c r="T247" s="31"/>
      <c r="U247" s="31"/>
      <c r="V247" s="31"/>
      <c r="W247" s="31"/>
      <c r="X247" s="31"/>
      <c r="Y247" s="31"/>
    </row>
    <row r="248">
      <c r="A248" s="30"/>
      <c r="B248" s="31" t="s">
        <v>167</v>
      </c>
      <c r="C248" s="31" t="s">
        <v>167</v>
      </c>
      <c r="D248" s="31" t="s">
        <v>167</v>
      </c>
      <c r="E248" s="31" t="s">
        <v>167</v>
      </c>
      <c r="F248" s="31" t="s">
        <v>167</v>
      </c>
      <c r="G248" s="31" t="s">
        <v>167</v>
      </c>
      <c r="H248" s="31" t="s">
        <v>167</v>
      </c>
      <c r="I248" s="31" t="s">
        <v>167</v>
      </c>
      <c r="J248" s="31" t="s">
        <v>167</v>
      </c>
      <c r="K248" s="31" t="s">
        <v>167</v>
      </c>
      <c r="L248" s="31" t="s">
        <v>167</v>
      </c>
      <c r="M248" s="31" t="s">
        <v>167</v>
      </c>
      <c r="N248" s="31" t="s">
        <v>167</v>
      </c>
      <c r="O248" s="31" t="s">
        <v>167</v>
      </c>
      <c r="P248" s="31"/>
      <c r="Q248" s="31" t="s">
        <v>167</v>
      </c>
      <c r="R248" s="31"/>
      <c r="S248" s="31"/>
      <c r="T248" s="31"/>
      <c r="U248" s="31"/>
      <c r="V248" s="31"/>
      <c r="W248" s="31"/>
      <c r="X248" s="31"/>
      <c r="Y248" s="31"/>
    </row>
    <row r="249">
      <c r="A249" s="30"/>
      <c r="B249" s="31" t="s">
        <v>167</v>
      </c>
      <c r="C249" s="31" t="s">
        <v>167</v>
      </c>
      <c r="D249" s="31" t="s">
        <v>167</v>
      </c>
      <c r="E249" s="31" t="s">
        <v>167</v>
      </c>
      <c r="F249" s="31" t="s">
        <v>167</v>
      </c>
      <c r="G249" s="31" t="s">
        <v>167</v>
      </c>
      <c r="H249" s="31" t="s">
        <v>167</v>
      </c>
      <c r="I249" s="31" t="s">
        <v>167</v>
      </c>
      <c r="J249" s="31" t="s">
        <v>167</v>
      </c>
      <c r="K249" s="31" t="s">
        <v>167</v>
      </c>
      <c r="L249" s="31" t="s">
        <v>167</v>
      </c>
      <c r="M249" s="31" t="s">
        <v>167</v>
      </c>
      <c r="N249" s="31" t="s">
        <v>167</v>
      </c>
      <c r="O249" s="31" t="s">
        <v>167</v>
      </c>
      <c r="P249" s="31"/>
      <c r="Q249" s="31" t="s">
        <v>167</v>
      </c>
      <c r="R249" s="31"/>
      <c r="S249" s="31"/>
      <c r="T249" s="31"/>
      <c r="U249" s="31"/>
      <c r="V249" s="31"/>
      <c r="W249" s="31"/>
      <c r="X249" s="31"/>
      <c r="Y249" s="31"/>
    </row>
    <row r="250">
      <c r="A250" s="30"/>
      <c r="B250" s="31" t="s">
        <v>167</v>
      </c>
      <c r="C250" s="31" t="s">
        <v>167</v>
      </c>
      <c r="D250" s="31" t="s">
        <v>167</v>
      </c>
      <c r="E250" s="31" t="s">
        <v>167</v>
      </c>
      <c r="F250" s="31" t="s">
        <v>167</v>
      </c>
      <c r="G250" s="31" t="s">
        <v>167</v>
      </c>
      <c r="H250" s="31" t="s">
        <v>167</v>
      </c>
      <c r="I250" s="31" t="s">
        <v>167</v>
      </c>
      <c r="J250" s="31" t="s">
        <v>167</v>
      </c>
      <c r="K250" s="31" t="s">
        <v>167</v>
      </c>
      <c r="L250" s="31" t="s">
        <v>167</v>
      </c>
      <c r="M250" s="31" t="s">
        <v>167</v>
      </c>
      <c r="N250" s="31" t="s">
        <v>167</v>
      </c>
      <c r="O250" s="31" t="s">
        <v>167</v>
      </c>
      <c r="P250" s="31"/>
      <c r="Q250" s="31" t="s">
        <v>167</v>
      </c>
      <c r="R250" s="31"/>
      <c r="S250" s="31"/>
      <c r="T250" s="31"/>
      <c r="U250" s="31"/>
      <c r="V250" s="31"/>
      <c r="W250" s="31"/>
      <c r="X250" s="31"/>
      <c r="Y250" s="31"/>
    </row>
    <row r="251">
      <c r="A251" s="30"/>
      <c r="B251" s="31" t="s">
        <v>167</v>
      </c>
      <c r="C251" s="31" t="s">
        <v>167</v>
      </c>
      <c r="D251" s="31" t="s">
        <v>167</v>
      </c>
      <c r="E251" s="31" t="s">
        <v>167</v>
      </c>
      <c r="F251" s="31" t="s">
        <v>167</v>
      </c>
      <c r="G251" s="31" t="s">
        <v>167</v>
      </c>
      <c r="H251" s="31" t="s">
        <v>167</v>
      </c>
      <c r="I251" s="31" t="s">
        <v>167</v>
      </c>
      <c r="J251" s="31" t="s">
        <v>167</v>
      </c>
      <c r="K251" s="31" t="s">
        <v>167</v>
      </c>
      <c r="L251" s="31" t="s">
        <v>167</v>
      </c>
      <c r="M251" s="31" t="s">
        <v>167</v>
      </c>
      <c r="N251" s="31" t="s">
        <v>167</v>
      </c>
      <c r="O251" s="31" t="s">
        <v>167</v>
      </c>
      <c r="P251" s="31"/>
      <c r="Q251" s="31" t="s">
        <v>167</v>
      </c>
      <c r="R251" s="31"/>
      <c r="S251" s="31"/>
      <c r="T251" s="31"/>
      <c r="U251" s="31"/>
      <c r="V251" s="31"/>
      <c r="W251" s="31"/>
      <c r="X251" s="31"/>
      <c r="Y251" s="31"/>
    </row>
    <row r="252">
      <c r="A252" s="30"/>
      <c r="B252" s="31" t="s">
        <v>167</v>
      </c>
      <c r="C252" s="31" t="s">
        <v>167</v>
      </c>
      <c r="D252" s="31" t="s">
        <v>167</v>
      </c>
      <c r="E252" s="31" t="s">
        <v>167</v>
      </c>
      <c r="F252" s="31" t="s">
        <v>167</v>
      </c>
      <c r="G252" s="31" t="s">
        <v>167</v>
      </c>
      <c r="H252" s="31" t="s">
        <v>167</v>
      </c>
      <c r="I252" s="31" t="s">
        <v>167</v>
      </c>
      <c r="J252" s="31" t="s">
        <v>167</v>
      </c>
      <c r="K252" s="31" t="s">
        <v>167</v>
      </c>
      <c r="L252" s="31" t="s">
        <v>167</v>
      </c>
      <c r="M252" s="31" t="s">
        <v>167</v>
      </c>
      <c r="N252" s="31" t="s">
        <v>167</v>
      </c>
      <c r="O252" s="31" t="s">
        <v>167</v>
      </c>
      <c r="P252" s="31"/>
      <c r="Q252" s="31" t="s">
        <v>167</v>
      </c>
      <c r="R252" s="31"/>
      <c r="S252" s="31"/>
      <c r="T252" s="31"/>
      <c r="U252" s="31"/>
      <c r="V252" s="31"/>
      <c r="W252" s="31"/>
      <c r="X252" s="31"/>
      <c r="Y252" s="31"/>
    </row>
    <row r="253">
      <c r="A253" s="30"/>
      <c r="B253" s="31" t="s">
        <v>167</v>
      </c>
      <c r="C253" s="31" t="s">
        <v>167</v>
      </c>
      <c r="D253" s="31" t="s">
        <v>167</v>
      </c>
      <c r="E253" s="31" t="s">
        <v>167</v>
      </c>
      <c r="F253" s="31" t="s">
        <v>167</v>
      </c>
      <c r="G253" s="31" t="s">
        <v>167</v>
      </c>
      <c r="H253" s="31" t="s">
        <v>167</v>
      </c>
      <c r="I253" s="31" t="s">
        <v>167</v>
      </c>
      <c r="J253" s="31" t="s">
        <v>167</v>
      </c>
      <c r="K253" s="31" t="s">
        <v>167</v>
      </c>
      <c r="L253" s="31" t="s">
        <v>167</v>
      </c>
      <c r="M253" s="31" t="s">
        <v>167</v>
      </c>
      <c r="N253" s="31" t="s">
        <v>167</v>
      </c>
      <c r="O253" s="31" t="s">
        <v>167</v>
      </c>
      <c r="P253" s="31"/>
      <c r="Q253" s="31" t="s">
        <v>167</v>
      </c>
      <c r="R253" s="31"/>
      <c r="S253" s="31"/>
      <c r="T253" s="31"/>
      <c r="U253" s="31"/>
      <c r="V253" s="31"/>
      <c r="W253" s="31"/>
      <c r="X253" s="31"/>
      <c r="Y253" s="31"/>
    </row>
    <row r="254">
      <c r="A254" s="30"/>
      <c r="B254" s="31" t="s">
        <v>167</v>
      </c>
      <c r="C254" s="31" t="s">
        <v>167</v>
      </c>
      <c r="D254" s="31" t="s">
        <v>167</v>
      </c>
      <c r="E254" s="31" t="s">
        <v>167</v>
      </c>
      <c r="F254" s="31" t="s">
        <v>167</v>
      </c>
      <c r="G254" s="31" t="s">
        <v>167</v>
      </c>
      <c r="H254" s="31" t="s">
        <v>167</v>
      </c>
      <c r="I254" s="31" t="s">
        <v>167</v>
      </c>
      <c r="J254" s="31" t="s">
        <v>167</v>
      </c>
      <c r="K254" s="31" t="s">
        <v>167</v>
      </c>
      <c r="L254" s="31" t="s">
        <v>167</v>
      </c>
      <c r="M254" s="31" t="s">
        <v>167</v>
      </c>
      <c r="N254" s="31" t="s">
        <v>167</v>
      </c>
      <c r="O254" s="31" t="s">
        <v>167</v>
      </c>
      <c r="P254" s="31"/>
      <c r="Q254" s="31" t="s">
        <v>167</v>
      </c>
      <c r="R254" s="31"/>
      <c r="S254" s="31"/>
      <c r="T254" s="31"/>
      <c r="U254" s="31"/>
      <c r="V254" s="31"/>
      <c r="W254" s="31"/>
      <c r="X254" s="31"/>
      <c r="Y254" s="31"/>
    </row>
    <row r="255">
      <c r="A255" s="30"/>
      <c r="B255" s="31" t="s">
        <v>167</v>
      </c>
      <c r="C255" s="31" t="s">
        <v>167</v>
      </c>
      <c r="D255" s="31" t="s">
        <v>167</v>
      </c>
      <c r="E255" s="31" t="s">
        <v>167</v>
      </c>
      <c r="F255" s="31" t="s">
        <v>167</v>
      </c>
      <c r="G255" s="31" t="s">
        <v>167</v>
      </c>
      <c r="H255" s="31" t="s">
        <v>167</v>
      </c>
      <c r="I255" s="31" t="s">
        <v>167</v>
      </c>
      <c r="J255" s="31" t="s">
        <v>167</v>
      </c>
      <c r="K255" s="31" t="s">
        <v>167</v>
      </c>
      <c r="L255" s="31" t="s">
        <v>167</v>
      </c>
      <c r="M255" s="31" t="s">
        <v>167</v>
      </c>
      <c r="N255" s="31" t="s">
        <v>167</v>
      </c>
      <c r="O255" s="31" t="s">
        <v>167</v>
      </c>
      <c r="P255" s="31"/>
      <c r="Q255" s="31" t="s">
        <v>167</v>
      </c>
      <c r="R255" s="31"/>
      <c r="S255" s="31"/>
      <c r="T255" s="31"/>
      <c r="U255" s="31"/>
      <c r="V255" s="31"/>
      <c r="W255" s="31"/>
      <c r="X255" s="31"/>
      <c r="Y255" s="31"/>
    </row>
    <row r="256">
      <c r="A256" s="30"/>
      <c r="B256" s="31" t="s">
        <v>167</v>
      </c>
      <c r="C256" s="31" t="s">
        <v>167</v>
      </c>
      <c r="D256" s="31" t="s">
        <v>167</v>
      </c>
      <c r="E256" s="31" t="s">
        <v>167</v>
      </c>
      <c r="F256" s="31" t="s">
        <v>167</v>
      </c>
      <c r="G256" s="31" t="s">
        <v>167</v>
      </c>
      <c r="H256" s="31" t="s">
        <v>167</v>
      </c>
      <c r="I256" s="31" t="s">
        <v>167</v>
      </c>
      <c r="J256" s="31" t="s">
        <v>167</v>
      </c>
      <c r="K256" s="31" t="s">
        <v>167</v>
      </c>
      <c r="L256" s="31" t="s">
        <v>167</v>
      </c>
      <c r="M256" s="31" t="s">
        <v>167</v>
      </c>
      <c r="N256" s="31" t="s">
        <v>167</v>
      </c>
      <c r="O256" s="31" t="s">
        <v>167</v>
      </c>
      <c r="P256" s="31"/>
      <c r="Q256" s="31" t="s">
        <v>167</v>
      </c>
      <c r="R256" s="31"/>
      <c r="S256" s="31"/>
      <c r="T256" s="31"/>
      <c r="U256" s="31"/>
      <c r="V256" s="31"/>
      <c r="W256" s="31"/>
      <c r="X256" s="31"/>
      <c r="Y256" s="31"/>
    </row>
    <row r="257">
      <c r="A257" s="30"/>
      <c r="B257" s="31" t="s">
        <v>167</v>
      </c>
      <c r="C257" s="31" t="s">
        <v>167</v>
      </c>
      <c r="D257" s="31" t="s">
        <v>167</v>
      </c>
      <c r="E257" s="31" t="s">
        <v>167</v>
      </c>
      <c r="F257" s="31" t="s">
        <v>167</v>
      </c>
      <c r="G257" s="31" t="s">
        <v>167</v>
      </c>
      <c r="H257" s="31" t="s">
        <v>167</v>
      </c>
      <c r="I257" s="31" t="s">
        <v>167</v>
      </c>
      <c r="J257" s="31" t="s">
        <v>167</v>
      </c>
      <c r="K257" s="31" t="s">
        <v>167</v>
      </c>
      <c r="L257" s="31" t="s">
        <v>167</v>
      </c>
      <c r="M257" s="31" t="s">
        <v>167</v>
      </c>
      <c r="N257" s="31" t="s">
        <v>167</v>
      </c>
      <c r="O257" s="31" t="s">
        <v>167</v>
      </c>
      <c r="P257" s="31"/>
      <c r="Q257" s="31" t="s">
        <v>167</v>
      </c>
      <c r="R257" s="31"/>
      <c r="S257" s="31"/>
      <c r="T257" s="31"/>
      <c r="U257" s="31"/>
      <c r="V257" s="31"/>
      <c r="W257" s="31"/>
      <c r="X257" s="31"/>
      <c r="Y257" s="31"/>
    </row>
    <row r="258">
      <c r="A258" s="30"/>
      <c r="B258" s="31" t="s">
        <v>167</v>
      </c>
      <c r="C258" s="31" t="s">
        <v>167</v>
      </c>
      <c r="D258" s="31" t="s">
        <v>167</v>
      </c>
      <c r="E258" s="31" t="s">
        <v>167</v>
      </c>
      <c r="F258" s="31" t="s">
        <v>167</v>
      </c>
      <c r="G258" s="31" t="s">
        <v>167</v>
      </c>
      <c r="H258" s="31" t="s">
        <v>167</v>
      </c>
      <c r="I258" s="31" t="s">
        <v>167</v>
      </c>
      <c r="J258" s="31" t="s">
        <v>167</v>
      </c>
      <c r="K258" s="31" t="s">
        <v>167</v>
      </c>
      <c r="L258" s="31" t="s">
        <v>167</v>
      </c>
      <c r="M258" s="31" t="s">
        <v>167</v>
      </c>
      <c r="N258" s="31" t="s">
        <v>167</v>
      </c>
      <c r="O258" s="31" t="s">
        <v>167</v>
      </c>
      <c r="P258" s="31"/>
      <c r="Q258" s="31" t="s">
        <v>167</v>
      </c>
      <c r="R258" s="31"/>
      <c r="S258" s="31"/>
      <c r="T258" s="31"/>
      <c r="U258" s="31"/>
      <c r="V258" s="31"/>
      <c r="W258" s="31"/>
      <c r="X258" s="31"/>
      <c r="Y258" s="31"/>
    </row>
    <row r="259">
      <c r="A259" s="30"/>
      <c r="B259" s="31" t="s">
        <v>167</v>
      </c>
      <c r="C259" s="31" t="s">
        <v>167</v>
      </c>
      <c r="D259" s="31" t="s">
        <v>167</v>
      </c>
      <c r="E259" s="31" t="s">
        <v>167</v>
      </c>
      <c r="F259" s="31" t="s">
        <v>167</v>
      </c>
      <c r="G259" s="31" t="s">
        <v>167</v>
      </c>
      <c r="H259" s="31" t="s">
        <v>167</v>
      </c>
      <c r="I259" s="31" t="s">
        <v>167</v>
      </c>
      <c r="J259" s="31" t="s">
        <v>167</v>
      </c>
      <c r="K259" s="31" t="s">
        <v>167</v>
      </c>
      <c r="L259" s="31" t="s">
        <v>167</v>
      </c>
      <c r="M259" s="31" t="s">
        <v>167</v>
      </c>
      <c r="N259" s="31" t="s">
        <v>167</v>
      </c>
      <c r="O259" s="31" t="s">
        <v>167</v>
      </c>
      <c r="P259" s="31"/>
      <c r="Q259" s="31" t="s">
        <v>167</v>
      </c>
      <c r="R259" s="31"/>
      <c r="S259" s="31"/>
      <c r="T259" s="31"/>
      <c r="U259" s="31"/>
      <c r="V259" s="31"/>
      <c r="W259" s="31"/>
      <c r="X259" s="31"/>
      <c r="Y259" s="31"/>
    </row>
    <row r="260">
      <c r="A260" s="30"/>
      <c r="B260" s="31" t="s">
        <v>167</v>
      </c>
      <c r="C260" s="31" t="s">
        <v>167</v>
      </c>
      <c r="D260" s="31" t="s">
        <v>167</v>
      </c>
      <c r="E260" s="31" t="s">
        <v>167</v>
      </c>
      <c r="F260" s="31" t="s">
        <v>167</v>
      </c>
      <c r="G260" s="31" t="s">
        <v>167</v>
      </c>
      <c r="H260" s="31" t="s">
        <v>167</v>
      </c>
      <c r="I260" s="31" t="s">
        <v>167</v>
      </c>
      <c r="J260" s="31" t="s">
        <v>167</v>
      </c>
      <c r="K260" s="31" t="s">
        <v>167</v>
      </c>
      <c r="L260" s="31" t="s">
        <v>167</v>
      </c>
      <c r="M260" s="31" t="s">
        <v>167</v>
      </c>
      <c r="N260" s="31" t="s">
        <v>167</v>
      </c>
      <c r="O260" s="31" t="s">
        <v>167</v>
      </c>
      <c r="P260" s="31"/>
      <c r="Q260" s="31" t="s">
        <v>167</v>
      </c>
      <c r="R260" s="31"/>
      <c r="S260" s="31"/>
      <c r="T260" s="31"/>
      <c r="U260" s="31"/>
      <c r="V260" s="31"/>
      <c r="W260" s="31"/>
      <c r="X260" s="31"/>
      <c r="Y260" s="31"/>
    </row>
    <row r="261">
      <c r="A261" s="30"/>
      <c r="B261" s="31" t="s">
        <v>167</v>
      </c>
      <c r="C261" s="31" t="s">
        <v>167</v>
      </c>
      <c r="D261" s="31" t="s">
        <v>167</v>
      </c>
      <c r="E261" s="31" t="s">
        <v>167</v>
      </c>
      <c r="F261" s="31" t="s">
        <v>167</v>
      </c>
      <c r="G261" s="31" t="s">
        <v>167</v>
      </c>
      <c r="H261" s="31" t="s">
        <v>167</v>
      </c>
      <c r="I261" s="31" t="s">
        <v>167</v>
      </c>
      <c r="J261" s="31" t="s">
        <v>167</v>
      </c>
      <c r="K261" s="31" t="s">
        <v>167</v>
      </c>
      <c r="L261" s="31" t="s">
        <v>167</v>
      </c>
      <c r="M261" s="31" t="s">
        <v>167</v>
      </c>
      <c r="N261" s="31" t="s">
        <v>167</v>
      </c>
      <c r="O261" s="31" t="s">
        <v>167</v>
      </c>
      <c r="P261" s="31"/>
      <c r="Q261" s="31" t="s">
        <v>167</v>
      </c>
      <c r="R261" s="31"/>
      <c r="S261" s="31"/>
      <c r="T261" s="31"/>
      <c r="U261" s="31"/>
      <c r="V261" s="31"/>
      <c r="W261" s="31"/>
      <c r="X261" s="31"/>
      <c r="Y261" s="31"/>
    </row>
    <row r="262">
      <c r="A262" s="30"/>
      <c r="B262" s="31" t="s">
        <v>167</v>
      </c>
      <c r="C262" s="31" t="s">
        <v>167</v>
      </c>
      <c r="D262" s="31" t="s">
        <v>167</v>
      </c>
      <c r="E262" s="31" t="s">
        <v>167</v>
      </c>
      <c r="F262" s="31" t="s">
        <v>167</v>
      </c>
      <c r="G262" s="31" t="s">
        <v>167</v>
      </c>
      <c r="H262" s="31" t="s">
        <v>167</v>
      </c>
      <c r="I262" s="31" t="s">
        <v>167</v>
      </c>
      <c r="J262" s="31" t="s">
        <v>167</v>
      </c>
      <c r="K262" s="31" t="s">
        <v>167</v>
      </c>
      <c r="L262" s="31" t="s">
        <v>167</v>
      </c>
      <c r="M262" s="31" t="s">
        <v>167</v>
      </c>
      <c r="N262" s="31" t="s">
        <v>167</v>
      </c>
      <c r="O262" s="31" t="s">
        <v>167</v>
      </c>
      <c r="P262" s="31"/>
      <c r="Q262" s="31" t="s">
        <v>167</v>
      </c>
      <c r="R262" s="31"/>
      <c r="S262" s="31"/>
      <c r="T262" s="31"/>
      <c r="U262" s="31"/>
      <c r="V262" s="31"/>
      <c r="W262" s="31"/>
      <c r="X262" s="31"/>
      <c r="Y262" s="31"/>
    </row>
    <row r="263">
      <c r="A263" s="30"/>
      <c r="B263" s="31" t="s">
        <v>167</v>
      </c>
      <c r="C263" s="31" t="s">
        <v>167</v>
      </c>
      <c r="D263" s="31" t="s">
        <v>167</v>
      </c>
      <c r="E263" s="31" t="s">
        <v>167</v>
      </c>
      <c r="F263" s="31" t="s">
        <v>167</v>
      </c>
      <c r="G263" s="31" t="s">
        <v>167</v>
      </c>
      <c r="H263" s="31" t="s">
        <v>167</v>
      </c>
      <c r="I263" s="31" t="s">
        <v>167</v>
      </c>
      <c r="J263" s="31" t="s">
        <v>167</v>
      </c>
      <c r="K263" s="31" t="s">
        <v>167</v>
      </c>
      <c r="L263" s="31" t="s">
        <v>167</v>
      </c>
      <c r="M263" s="31" t="s">
        <v>167</v>
      </c>
      <c r="N263" s="31" t="s">
        <v>167</v>
      </c>
      <c r="O263" s="31" t="s">
        <v>167</v>
      </c>
      <c r="P263" s="31"/>
      <c r="Q263" s="31" t="s">
        <v>167</v>
      </c>
      <c r="R263" s="31"/>
      <c r="S263" s="31"/>
      <c r="T263" s="31"/>
      <c r="U263" s="31"/>
      <c r="V263" s="31"/>
      <c r="W263" s="31"/>
      <c r="X263" s="31"/>
      <c r="Y263" s="31"/>
    </row>
    <row r="264">
      <c r="A264" s="30"/>
      <c r="B264" s="31" t="s">
        <v>167</v>
      </c>
      <c r="C264" s="31" t="s">
        <v>167</v>
      </c>
      <c r="D264" s="31" t="s">
        <v>167</v>
      </c>
      <c r="E264" s="31" t="s">
        <v>167</v>
      </c>
      <c r="F264" s="31" t="s">
        <v>167</v>
      </c>
      <c r="G264" s="31" t="s">
        <v>167</v>
      </c>
      <c r="H264" s="31" t="s">
        <v>167</v>
      </c>
      <c r="I264" s="31" t="s">
        <v>167</v>
      </c>
      <c r="J264" s="31" t="s">
        <v>167</v>
      </c>
      <c r="K264" s="31" t="s">
        <v>167</v>
      </c>
      <c r="L264" s="31" t="s">
        <v>167</v>
      </c>
      <c r="M264" s="31" t="s">
        <v>167</v>
      </c>
      <c r="N264" s="31" t="s">
        <v>167</v>
      </c>
      <c r="O264" s="31" t="s">
        <v>167</v>
      </c>
      <c r="P264" s="31"/>
      <c r="Q264" s="31" t="s">
        <v>167</v>
      </c>
      <c r="R264" s="31"/>
      <c r="S264" s="31"/>
      <c r="T264" s="31"/>
      <c r="U264" s="31"/>
      <c r="V264" s="31"/>
      <c r="W264" s="31"/>
      <c r="X264" s="31"/>
      <c r="Y264" s="31"/>
    </row>
    <row r="265">
      <c r="A265" s="30"/>
      <c r="B265" s="31" t="s">
        <v>167</v>
      </c>
      <c r="C265" s="31" t="s">
        <v>167</v>
      </c>
      <c r="D265" s="31" t="s">
        <v>167</v>
      </c>
      <c r="E265" s="31" t="s">
        <v>167</v>
      </c>
      <c r="F265" s="31" t="s">
        <v>167</v>
      </c>
      <c r="G265" s="31" t="s">
        <v>167</v>
      </c>
      <c r="H265" s="31" t="s">
        <v>167</v>
      </c>
      <c r="I265" s="31" t="s">
        <v>167</v>
      </c>
      <c r="J265" s="31" t="s">
        <v>167</v>
      </c>
      <c r="K265" s="31" t="s">
        <v>167</v>
      </c>
      <c r="L265" s="31" t="s">
        <v>167</v>
      </c>
      <c r="M265" s="31" t="s">
        <v>167</v>
      </c>
      <c r="N265" s="31" t="s">
        <v>167</v>
      </c>
      <c r="O265" s="31" t="s">
        <v>167</v>
      </c>
      <c r="P265" s="31"/>
      <c r="Q265" s="31" t="s">
        <v>167</v>
      </c>
      <c r="R265" s="31"/>
      <c r="S265" s="31"/>
      <c r="T265" s="31"/>
      <c r="U265" s="31"/>
      <c r="V265" s="31"/>
      <c r="W265" s="31"/>
      <c r="X265" s="31"/>
      <c r="Y265" s="31"/>
    </row>
    <row r="266">
      <c r="A266" s="30"/>
      <c r="B266" s="31" t="s">
        <v>167</v>
      </c>
      <c r="C266" s="31" t="s">
        <v>167</v>
      </c>
      <c r="D266" s="31" t="s">
        <v>167</v>
      </c>
      <c r="E266" s="31" t="s">
        <v>167</v>
      </c>
      <c r="F266" s="31" t="s">
        <v>167</v>
      </c>
      <c r="G266" s="31" t="s">
        <v>167</v>
      </c>
      <c r="H266" s="31" t="s">
        <v>167</v>
      </c>
      <c r="I266" s="31" t="s">
        <v>167</v>
      </c>
      <c r="J266" s="31" t="s">
        <v>167</v>
      </c>
      <c r="K266" s="31" t="s">
        <v>167</v>
      </c>
      <c r="L266" s="31" t="s">
        <v>167</v>
      </c>
      <c r="M266" s="31" t="s">
        <v>167</v>
      </c>
      <c r="N266" s="31" t="s">
        <v>167</v>
      </c>
      <c r="O266" s="31" t="s">
        <v>167</v>
      </c>
      <c r="P266" s="31"/>
      <c r="Q266" s="31" t="s">
        <v>167</v>
      </c>
      <c r="R266" s="31"/>
      <c r="S266" s="31"/>
      <c r="T266" s="31"/>
      <c r="U266" s="31"/>
      <c r="V266" s="31"/>
      <c r="W266" s="31"/>
      <c r="X266" s="31"/>
      <c r="Y266" s="31"/>
    </row>
    <row r="267">
      <c r="A267" s="30"/>
      <c r="B267" s="31" t="s">
        <v>167</v>
      </c>
      <c r="C267" s="31" t="s">
        <v>167</v>
      </c>
      <c r="D267" s="31" t="s">
        <v>167</v>
      </c>
      <c r="E267" s="31" t="s">
        <v>167</v>
      </c>
      <c r="F267" s="31" t="s">
        <v>167</v>
      </c>
      <c r="G267" s="31" t="s">
        <v>167</v>
      </c>
      <c r="H267" s="31" t="s">
        <v>167</v>
      </c>
      <c r="I267" s="31" t="s">
        <v>167</v>
      </c>
      <c r="J267" s="31" t="s">
        <v>167</v>
      </c>
      <c r="K267" s="31" t="s">
        <v>167</v>
      </c>
      <c r="L267" s="31" t="s">
        <v>167</v>
      </c>
      <c r="M267" s="31" t="s">
        <v>167</v>
      </c>
      <c r="N267" s="31" t="s">
        <v>167</v>
      </c>
      <c r="O267" s="31" t="s">
        <v>167</v>
      </c>
      <c r="P267" s="31"/>
      <c r="Q267" s="31" t="s">
        <v>167</v>
      </c>
      <c r="R267" s="31"/>
      <c r="S267" s="31"/>
      <c r="T267" s="31"/>
      <c r="U267" s="31"/>
      <c r="V267" s="31"/>
      <c r="W267" s="31"/>
      <c r="X267" s="31"/>
      <c r="Y267" s="31"/>
    </row>
    <row r="268">
      <c r="A268" s="30"/>
      <c r="B268" s="31" t="s">
        <v>167</v>
      </c>
      <c r="C268" s="31" t="s">
        <v>167</v>
      </c>
      <c r="D268" s="31" t="s">
        <v>167</v>
      </c>
      <c r="E268" s="31" t="s">
        <v>167</v>
      </c>
      <c r="F268" s="31" t="s">
        <v>167</v>
      </c>
      <c r="G268" s="31" t="s">
        <v>167</v>
      </c>
      <c r="H268" s="31" t="s">
        <v>167</v>
      </c>
      <c r="I268" s="31" t="s">
        <v>167</v>
      </c>
      <c r="J268" s="31" t="s">
        <v>167</v>
      </c>
      <c r="K268" s="31" t="s">
        <v>167</v>
      </c>
      <c r="L268" s="31" t="s">
        <v>167</v>
      </c>
      <c r="M268" s="31" t="s">
        <v>167</v>
      </c>
      <c r="N268" s="31" t="s">
        <v>167</v>
      </c>
      <c r="O268" s="31" t="s">
        <v>167</v>
      </c>
      <c r="P268" s="31"/>
      <c r="Q268" s="31" t="s">
        <v>167</v>
      </c>
      <c r="R268" s="31"/>
      <c r="S268" s="31"/>
      <c r="T268" s="31"/>
      <c r="U268" s="31"/>
      <c r="V268" s="31"/>
      <c r="W268" s="31"/>
      <c r="X268" s="31"/>
      <c r="Y268" s="31"/>
    </row>
    <row r="269">
      <c r="A269" s="30"/>
      <c r="B269" s="31" t="s">
        <v>167</v>
      </c>
      <c r="C269" s="31" t="s">
        <v>167</v>
      </c>
      <c r="D269" s="31" t="s">
        <v>167</v>
      </c>
      <c r="E269" s="31" t="s">
        <v>167</v>
      </c>
      <c r="F269" s="31" t="s">
        <v>167</v>
      </c>
      <c r="G269" s="31" t="s">
        <v>167</v>
      </c>
      <c r="H269" s="31" t="s">
        <v>167</v>
      </c>
      <c r="I269" s="31" t="s">
        <v>167</v>
      </c>
      <c r="J269" s="31" t="s">
        <v>167</v>
      </c>
      <c r="K269" s="31" t="s">
        <v>167</v>
      </c>
      <c r="L269" s="31" t="s">
        <v>167</v>
      </c>
      <c r="M269" s="31" t="s">
        <v>167</v>
      </c>
      <c r="N269" s="31" t="s">
        <v>167</v>
      </c>
      <c r="O269" s="31" t="s">
        <v>167</v>
      </c>
      <c r="P269" s="31"/>
      <c r="Q269" s="31" t="s">
        <v>167</v>
      </c>
      <c r="R269" s="31"/>
      <c r="S269" s="31"/>
      <c r="T269" s="31"/>
      <c r="U269" s="31"/>
      <c r="V269" s="31"/>
      <c r="W269" s="31"/>
      <c r="X269" s="31"/>
      <c r="Y269" s="31"/>
    </row>
    <row r="270">
      <c r="A270" s="30"/>
      <c r="B270" s="31" t="s">
        <v>167</v>
      </c>
      <c r="C270" s="31" t="s">
        <v>167</v>
      </c>
      <c r="D270" s="31" t="s">
        <v>167</v>
      </c>
      <c r="E270" s="31" t="s">
        <v>167</v>
      </c>
      <c r="F270" s="31" t="s">
        <v>167</v>
      </c>
      <c r="G270" s="31" t="s">
        <v>167</v>
      </c>
      <c r="H270" s="31" t="s">
        <v>167</v>
      </c>
      <c r="I270" s="31" t="s">
        <v>167</v>
      </c>
      <c r="J270" s="31" t="s">
        <v>167</v>
      </c>
      <c r="K270" s="31" t="s">
        <v>167</v>
      </c>
      <c r="L270" s="31" t="s">
        <v>167</v>
      </c>
      <c r="M270" s="31" t="s">
        <v>167</v>
      </c>
      <c r="N270" s="31" t="s">
        <v>167</v>
      </c>
      <c r="O270" s="31" t="s">
        <v>167</v>
      </c>
      <c r="P270" s="31"/>
      <c r="Q270" s="31" t="s">
        <v>167</v>
      </c>
      <c r="R270" s="31"/>
      <c r="S270" s="31"/>
      <c r="T270" s="31"/>
      <c r="U270" s="31"/>
      <c r="V270" s="31"/>
      <c r="W270" s="31"/>
      <c r="X270" s="31"/>
      <c r="Y270" s="31"/>
    </row>
    <row r="271">
      <c r="A271" s="30"/>
      <c r="B271" s="31" t="s">
        <v>167</v>
      </c>
      <c r="C271" s="31" t="s">
        <v>167</v>
      </c>
      <c r="D271" s="31" t="s">
        <v>167</v>
      </c>
      <c r="E271" s="31" t="s">
        <v>167</v>
      </c>
      <c r="F271" s="31" t="s">
        <v>167</v>
      </c>
      <c r="G271" s="31" t="s">
        <v>167</v>
      </c>
      <c r="H271" s="31" t="s">
        <v>167</v>
      </c>
      <c r="I271" s="31" t="s">
        <v>167</v>
      </c>
      <c r="J271" s="31" t="s">
        <v>167</v>
      </c>
      <c r="K271" s="31" t="s">
        <v>167</v>
      </c>
      <c r="L271" s="31" t="s">
        <v>167</v>
      </c>
      <c r="M271" s="31" t="s">
        <v>167</v>
      </c>
      <c r="N271" s="31" t="s">
        <v>167</v>
      </c>
      <c r="O271" s="31" t="s">
        <v>167</v>
      </c>
      <c r="P271" s="31"/>
      <c r="Q271" s="31" t="s">
        <v>167</v>
      </c>
      <c r="R271" s="31"/>
      <c r="S271" s="31"/>
      <c r="T271" s="31"/>
      <c r="U271" s="31"/>
      <c r="V271" s="31"/>
      <c r="W271" s="31"/>
      <c r="X271" s="31"/>
      <c r="Y271" s="31"/>
    </row>
    <row r="272">
      <c r="A272" s="30"/>
      <c r="B272" s="31" t="s">
        <v>167</v>
      </c>
      <c r="C272" s="31" t="s">
        <v>167</v>
      </c>
      <c r="D272" s="31" t="s">
        <v>167</v>
      </c>
      <c r="E272" s="31" t="s">
        <v>167</v>
      </c>
      <c r="F272" s="31" t="s">
        <v>167</v>
      </c>
      <c r="G272" s="31" t="s">
        <v>167</v>
      </c>
      <c r="H272" s="31" t="s">
        <v>167</v>
      </c>
      <c r="I272" s="31" t="s">
        <v>167</v>
      </c>
      <c r="J272" s="31" t="s">
        <v>167</v>
      </c>
      <c r="K272" s="31" t="s">
        <v>167</v>
      </c>
      <c r="L272" s="31" t="s">
        <v>167</v>
      </c>
      <c r="M272" s="31" t="s">
        <v>167</v>
      </c>
      <c r="N272" s="31" t="s">
        <v>167</v>
      </c>
      <c r="O272" s="31" t="s">
        <v>167</v>
      </c>
      <c r="P272" s="31"/>
      <c r="Q272" s="31" t="s">
        <v>167</v>
      </c>
      <c r="R272" s="31"/>
      <c r="S272" s="31"/>
      <c r="T272" s="31"/>
      <c r="U272" s="31"/>
      <c r="V272" s="31"/>
      <c r="W272" s="31"/>
      <c r="X272" s="31"/>
      <c r="Y272" s="31"/>
    </row>
    <row r="273">
      <c r="A273" s="30"/>
      <c r="B273" s="31" t="s">
        <v>167</v>
      </c>
      <c r="C273" s="31" t="s">
        <v>167</v>
      </c>
      <c r="D273" s="31" t="s">
        <v>167</v>
      </c>
      <c r="E273" s="31" t="s">
        <v>167</v>
      </c>
      <c r="F273" s="31" t="s">
        <v>167</v>
      </c>
      <c r="G273" s="31" t="s">
        <v>167</v>
      </c>
      <c r="H273" s="31" t="s">
        <v>167</v>
      </c>
      <c r="I273" s="31" t="s">
        <v>167</v>
      </c>
      <c r="J273" s="31" t="s">
        <v>167</v>
      </c>
      <c r="K273" s="31" t="s">
        <v>167</v>
      </c>
      <c r="L273" s="31" t="s">
        <v>167</v>
      </c>
      <c r="M273" s="31" t="s">
        <v>167</v>
      </c>
      <c r="N273" s="31" t="s">
        <v>167</v>
      </c>
      <c r="O273" s="31" t="s">
        <v>167</v>
      </c>
      <c r="P273" s="31"/>
      <c r="Q273" s="31" t="s">
        <v>167</v>
      </c>
      <c r="R273" s="31"/>
      <c r="S273" s="31"/>
      <c r="T273" s="31"/>
      <c r="U273" s="31"/>
      <c r="V273" s="31"/>
      <c r="W273" s="31"/>
      <c r="X273" s="31"/>
      <c r="Y273" s="31"/>
    </row>
    <row r="274">
      <c r="A274" s="30"/>
      <c r="B274" s="31" t="s">
        <v>167</v>
      </c>
      <c r="C274" s="31" t="s">
        <v>167</v>
      </c>
      <c r="D274" s="31" t="s">
        <v>167</v>
      </c>
      <c r="E274" s="31" t="s">
        <v>167</v>
      </c>
      <c r="F274" s="31" t="s">
        <v>167</v>
      </c>
      <c r="G274" s="31" t="s">
        <v>167</v>
      </c>
      <c r="H274" s="31" t="s">
        <v>167</v>
      </c>
      <c r="I274" s="31" t="s">
        <v>167</v>
      </c>
      <c r="J274" s="31" t="s">
        <v>167</v>
      </c>
      <c r="K274" s="31" t="s">
        <v>167</v>
      </c>
      <c r="L274" s="31" t="s">
        <v>167</v>
      </c>
      <c r="M274" s="31" t="s">
        <v>167</v>
      </c>
      <c r="N274" s="31" t="s">
        <v>167</v>
      </c>
      <c r="O274" s="31" t="s">
        <v>167</v>
      </c>
      <c r="P274" s="31"/>
      <c r="Q274" s="31" t="s">
        <v>167</v>
      </c>
      <c r="R274" s="31"/>
      <c r="S274" s="31"/>
      <c r="T274" s="31"/>
      <c r="U274" s="31"/>
      <c r="V274" s="31"/>
      <c r="W274" s="31"/>
      <c r="X274" s="31"/>
      <c r="Y274" s="31"/>
    </row>
    <row r="275">
      <c r="A275" s="30"/>
      <c r="B275" s="31" t="s">
        <v>167</v>
      </c>
      <c r="C275" s="31" t="s">
        <v>167</v>
      </c>
      <c r="D275" s="31" t="s">
        <v>167</v>
      </c>
      <c r="E275" s="31" t="s">
        <v>167</v>
      </c>
      <c r="F275" s="31" t="s">
        <v>167</v>
      </c>
      <c r="G275" s="31" t="s">
        <v>167</v>
      </c>
      <c r="H275" s="31" t="s">
        <v>167</v>
      </c>
      <c r="I275" s="31" t="s">
        <v>167</v>
      </c>
      <c r="J275" s="31" t="s">
        <v>167</v>
      </c>
      <c r="K275" s="31" t="s">
        <v>167</v>
      </c>
      <c r="L275" s="31" t="s">
        <v>167</v>
      </c>
      <c r="M275" s="31" t="s">
        <v>167</v>
      </c>
      <c r="N275" s="31" t="s">
        <v>167</v>
      </c>
      <c r="O275" s="31" t="s">
        <v>167</v>
      </c>
      <c r="P275" s="31"/>
      <c r="Q275" s="31" t="s">
        <v>167</v>
      </c>
      <c r="R275" s="31"/>
      <c r="S275" s="31"/>
      <c r="T275" s="31"/>
      <c r="U275" s="31"/>
      <c r="V275" s="31"/>
      <c r="W275" s="31"/>
      <c r="X275" s="31"/>
      <c r="Y275" s="31"/>
    </row>
    <row r="276">
      <c r="A276" s="30"/>
      <c r="B276" s="31" t="s">
        <v>167</v>
      </c>
      <c r="C276" s="31" t="s">
        <v>167</v>
      </c>
      <c r="D276" s="31" t="s">
        <v>167</v>
      </c>
      <c r="E276" s="31" t="s">
        <v>167</v>
      </c>
      <c r="F276" s="31" t="s">
        <v>167</v>
      </c>
      <c r="G276" s="31" t="s">
        <v>167</v>
      </c>
      <c r="H276" s="31" t="s">
        <v>167</v>
      </c>
      <c r="I276" s="31" t="s">
        <v>167</v>
      </c>
      <c r="J276" s="31" t="s">
        <v>167</v>
      </c>
      <c r="K276" s="31" t="s">
        <v>167</v>
      </c>
      <c r="L276" s="31" t="s">
        <v>167</v>
      </c>
      <c r="M276" s="31" t="s">
        <v>167</v>
      </c>
      <c r="N276" s="31" t="s">
        <v>167</v>
      </c>
      <c r="O276" s="31" t="s">
        <v>167</v>
      </c>
      <c r="P276" s="31"/>
      <c r="Q276" s="31" t="s">
        <v>167</v>
      </c>
      <c r="R276" s="31"/>
      <c r="S276" s="31"/>
      <c r="T276" s="31"/>
      <c r="U276" s="31"/>
      <c r="V276" s="31"/>
      <c r="W276" s="31"/>
      <c r="X276" s="31"/>
      <c r="Y276" s="31"/>
    </row>
    <row r="277">
      <c r="A277" s="30"/>
      <c r="B277" s="31" t="s">
        <v>167</v>
      </c>
      <c r="C277" s="31" t="s">
        <v>167</v>
      </c>
      <c r="D277" s="31" t="s">
        <v>167</v>
      </c>
      <c r="E277" s="31" t="s">
        <v>167</v>
      </c>
      <c r="F277" s="31" t="s">
        <v>167</v>
      </c>
      <c r="G277" s="31" t="s">
        <v>167</v>
      </c>
      <c r="H277" s="31" t="s">
        <v>167</v>
      </c>
      <c r="I277" s="31" t="s">
        <v>167</v>
      </c>
      <c r="J277" s="31" t="s">
        <v>167</v>
      </c>
      <c r="K277" s="31" t="s">
        <v>167</v>
      </c>
      <c r="L277" s="31" t="s">
        <v>167</v>
      </c>
      <c r="M277" s="31" t="s">
        <v>167</v>
      </c>
      <c r="N277" s="31" t="s">
        <v>167</v>
      </c>
      <c r="O277" s="31" t="s">
        <v>167</v>
      </c>
      <c r="P277" s="31"/>
      <c r="Q277" s="31" t="s">
        <v>167</v>
      </c>
      <c r="R277" s="31"/>
      <c r="S277" s="31"/>
      <c r="T277" s="31"/>
      <c r="U277" s="31"/>
      <c r="V277" s="31"/>
      <c r="W277" s="31"/>
      <c r="X277" s="31"/>
      <c r="Y277" s="31"/>
    </row>
    <row r="278">
      <c r="A278" s="30"/>
      <c r="B278" s="31" t="s">
        <v>167</v>
      </c>
      <c r="C278" s="31" t="s">
        <v>167</v>
      </c>
      <c r="D278" s="31" t="s">
        <v>167</v>
      </c>
      <c r="E278" s="31" t="s">
        <v>167</v>
      </c>
      <c r="F278" s="31" t="s">
        <v>167</v>
      </c>
      <c r="G278" s="31" t="s">
        <v>167</v>
      </c>
      <c r="H278" s="31" t="s">
        <v>167</v>
      </c>
      <c r="I278" s="31" t="s">
        <v>167</v>
      </c>
      <c r="J278" s="31" t="s">
        <v>167</v>
      </c>
      <c r="K278" s="31" t="s">
        <v>167</v>
      </c>
      <c r="L278" s="31" t="s">
        <v>167</v>
      </c>
      <c r="M278" s="31" t="s">
        <v>167</v>
      </c>
      <c r="N278" s="31" t="s">
        <v>167</v>
      </c>
      <c r="O278" s="31" t="s">
        <v>167</v>
      </c>
      <c r="P278" s="31"/>
      <c r="Q278" s="31" t="s">
        <v>167</v>
      </c>
      <c r="R278" s="31"/>
      <c r="S278" s="31"/>
      <c r="T278" s="31"/>
      <c r="U278" s="31"/>
      <c r="V278" s="31"/>
      <c r="W278" s="31"/>
      <c r="X278" s="31"/>
      <c r="Y278" s="31"/>
    </row>
    <row r="279">
      <c r="A279" s="30"/>
      <c r="B279" s="31" t="s">
        <v>167</v>
      </c>
      <c r="C279" s="31" t="s">
        <v>167</v>
      </c>
      <c r="D279" s="31" t="s">
        <v>167</v>
      </c>
      <c r="E279" s="31" t="s">
        <v>167</v>
      </c>
      <c r="F279" s="31" t="s">
        <v>167</v>
      </c>
      <c r="G279" s="31" t="s">
        <v>167</v>
      </c>
      <c r="H279" s="31" t="s">
        <v>167</v>
      </c>
      <c r="I279" s="31" t="s">
        <v>167</v>
      </c>
      <c r="J279" s="31" t="s">
        <v>167</v>
      </c>
      <c r="K279" s="31" t="s">
        <v>167</v>
      </c>
      <c r="L279" s="31" t="s">
        <v>167</v>
      </c>
      <c r="M279" s="31" t="s">
        <v>167</v>
      </c>
      <c r="N279" s="31" t="s">
        <v>167</v>
      </c>
      <c r="O279" s="31" t="s">
        <v>167</v>
      </c>
      <c r="P279" s="31"/>
      <c r="Q279" s="31" t="s">
        <v>167</v>
      </c>
      <c r="R279" s="31"/>
      <c r="S279" s="31"/>
      <c r="T279" s="31"/>
      <c r="U279" s="31"/>
      <c r="V279" s="31"/>
      <c r="W279" s="31"/>
      <c r="X279" s="31"/>
      <c r="Y279" s="31"/>
    </row>
    <row r="280">
      <c r="A280" s="30"/>
      <c r="B280" s="31" t="s">
        <v>167</v>
      </c>
      <c r="C280" s="31" t="s">
        <v>167</v>
      </c>
      <c r="D280" s="31" t="s">
        <v>167</v>
      </c>
      <c r="E280" s="31" t="s">
        <v>167</v>
      </c>
      <c r="F280" s="31" t="s">
        <v>167</v>
      </c>
      <c r="G280" s="31" t="s">
        <v>167</v>
      </c>
      <c r="H280" s="31" t="s">
        <v>167</v>
      </c>
      <c r="I280" s="31" t="s">
        <v>167</v>
      </c>
      <c r="J280" s="31" t="s">
        <v>167</v>
      </c>
      <c r="K280" s="31" t="s">
        <v>167</v>
      </c>
      <c r="L280" s="31" t="s">
        <v>167</v>
      </c>
      <c r="M280" s="31" t="s">
        <v>167</v>
      </c>
      <c r="N280" s="31" t="s">
        <v>167</v>
      </c>
      <c r="O280" s="31" t="s">
        <v>167</v>
      </c>
      <c r="P280" s="31"/>
      <c r="Q280" s="31" t="s">
        <v>167</v>
      </c>
      <c r="R280" s="31"/>
      <c r="S280" s="31"/>
      <c r="T280" s="31"/>
      <c r="U280" s="31"/>
      <c r="V280" s="31"/>
      <c r="W280" s="31"/>
      <c r="X280" s="31"/>
      <c r="Y280" s="31"/>
    </row>
    <row r="281">
      <c r="A281" s="30"/>
      <c r="B281" s="31" t="s">
        <v>167</v>
      </c>
      <c r="C281" s="31" t="s">
        <v>167</v>
      </c>
      <c r="D281" s="31" t="s">
        <v>167</v>
      </c>
      <c r="E281" s="31" t="s">
        <v>167</v>
      </c>
      <c r="F281" s="31" t="s">
        <v>167</v>
      </c>
      <c r="G281" s="31" t="s">
        <v>167</v>
      </c>
      <c r="H281" s="31" t="s">
        <v>167</v>
      </c>
      <c r="I281" s="31" t="s">
        <v>167</v>
      </c>
      <c r="J281" s="31" t="s">
        <v>167</v>
      </c>
      <c r="K281" s="31" t="s">
        <v>167</v>
      </c>
      <c r="L281" s="31" t="s">
        <v>167</v>
      </c>
      <c r="M281" s="31" t="s">
        <v>167</v>
      </c>
      <c r="N281" s="31" t="s">
        <v>167</v>
      </c>
      <c r="O281" s="31" t="s">
        <v>167</v>
      </c>
      <c r="P281" s="31"/>
      <c r="Q281" s="31" t="s">
        <v>167</v>
      </c>
      <c r="R281" s="31"/>
      <c r="S281" s="31"/>
      <c r="T281" s="31"/>
      <c r="U281" s="31"/>
      <c r="V281" s="31"/>
      <c r="W281" s="31"/>
      <c r="X281" s="31"/>
      <c r="Y281" s="31"/>
    </row>
    <row r="282">
      <c r="A282" s="30"/>
      <c r="B282" s="31" t="s">
        <v>167</v>
      </c>
      <c r="C282" s="31" t="s">
        <v>167</v>
      </c>
      <c r="D282" s="31" t="s">
        <v>167</v>
      </c>
      <c r="E282" s="31" t="s">
        <v>167</v>
      </c>
      <c r="F282" s="31" t="s">
        <v>167</v>
      </c>
      <c r="G282" s="31" t="s">
        <v>167</v>
      </c>
      <c r="H282" s="31" t="s">
        <v>167</v>
      </c>
      <c r="I282" s="31" t="s">
        <v>167</v>
      </c>
      <c r="J282" s="31" t="s">
        <v>167</v>
      </c>
      <c r="K282" s="31" t="s">
        <v>167</v>
      </c>
      <c r="L282" s="31" t="s">
        <v>167</v>
      </c>
      <c r="M282" s="31" t="s">
        <v>167</v>
      </c>
      <c r="N282" s="31" t="s">
        <v>167</v>
      </c>
      <c r="O282" s="31" t="s">
        <v>167</v>
      </c>
      <c r="P282" s="31"/>
      <c r="Q282" s="31" t="s">
        <v>167</v>
      </c>
      <c r="R282" s="31"/>
      <c r="S282" s="31"/>
      <c r="T282" s="31"/>
      <c r="U282" s="31"/>
      <c r="V282" s="31"/>
      <c r="W282" s="31"/>
      <c r="X282" s="31"/>
      <c r="Y282" s="31"/>
    </row>
    <row r="283">
      <c r="A283" s="30"/>
      <c r="B283" s="31" t="s">
        <v>167</v>
      </c>
      <c r="C283" s="31" t="s">
        <v>167</v>
      </c>
      <c r="D283" s="31" t="s">
        <v>167</v>
      </c>
      <c r="E283" s="31" t="s">
        <v>167</v>
      </c>
      <c r="F283" s="31" t="s">
        <v>167</v>
      </c>
      <c r="G283" s="31" t="s">
        <v>167</v>
      </c>
      <c r="H283" s="31" t="s">
        <v>167</v>
      </c>
      <c r="I283" s="31" t="s">
        <v>167</v>
      </c>
      <c r="J283" s="31" t="s">
        <v>167</v>
      </c>
      <c r="K283" s="31" t="s">
        <v>167</v>
      </c>
      <c r="L283" s="31" t="s">
        <v>167</v>
      </c>
      <c r="M283" s="31" t="s">
        <v>167</v>
      </c>
      <c r="N283" s="31" t="s">
        <v>167</v>
      </c>
      <c r="O283" s="31" t="s">
        <v>167</v>
      </c>
      <c r="P283" s="31"/>
      <c r="Q283" s="31" t="s">
        <v>167</v>
      </c>
      <c r="R283" s="31"/>
      <c r="S283" s="31"/>
      <c r="T283" s="31"/>
      <c r="U283" s="31"/>
      <c r="V283" s="31"/>
      <c r="W283" s="31"/>
      <c r="X283" s="31"/>
      <c r="Y283" s="31"/>
    </row>
    <row r="284">
      <c r="A284" s="30"/>
      <c r="B284" s="31" t="s">
        <v>167</v>
      </c>
      <c r="C284" s="31" t="s">
        <v>167</v>
      </c>
      <c r="D284" s="31" t="s">
        <v>167</v>
      </c>
      <c r="E284" s="31" t="s">
        <v>167</v>
      </c>
      <c r="F284" s="31" t="s">
        <v>167</v>
      </c>
      <c r="G284" s="31" t="s">
        <v>167</v>
      </c>
      <c r="H284" s="31" t="s">
        <v>167</v>
      </c>
      <c r="I284" s="31" t="s">
        <v>167</v>
      </c>
      <c r="J284" s="31" t="s">
        <v>167</v>
      </c>
      <c r="K284" s="31" t="s">
        <v>167</v>
      </c>
      <c r="L284" s="31" t="s">
        <v>167</v>
      </c>
      <c r="M284" s="31" t="s">
        <v>167</v>
      </c>
      <c r="N284" s="31" t="s">
        <v>167</v>
      </c>
      <c r="O284" s="31" t="s">
        <v>167</v>
      </c>
      <c r="P284" s="31"/>
      <c r="Q284" s="31" t="s">
        <v>167</v>
      </c>
      <c r="R284" s="31"/>
      <c r="S284" s="31"/>
      <c r="T284" s="31"/>
      <c r="U284" s="31"/>
      <c r="V284" s="31"/>
      <c r="W284" s="31"/>
      <c r="X284" s="31"/>
      <c r="Y284" s="31"/>
    </row>
    <row r="285">
      <c r="A285" s="30"/>
      <c r="B285" s="31" t="s">
        <v>167</v>
      </c>
      <c r="C285" s="31" t="s">
        <v>167</v>
      </c>
      <c r="D285" s="31" t="s">
        <v>167</v>
      </c>
      <c r="E285" s="31" t="s">
        <v>167</v>
      </c>
      <c r="F285" s="31" t="s">
        <v>167</v>
      </c>
      <c r="G285" s="31" t="s">
        <v>167</v>
      </c>
      <c r="H285" s="31" t="s">
        <v>167</v>
      </c>
      <c r="I285" s="31" t="s">
        <v>167</v>
      </c>
      <c r="J285" s="31" t="s">
        <v>167</v>
      </c>
      <c r="K285" s="31" t="s">
        <v>167</v>
      </c>
      <c r="L285" s="31" t="s">
        <v>167</v>
      </c>
      <c r="M285" s="31" t="s">
        <v>167</v>
      </c>
      <c r="N285" s="31" t="s">
        <v>167</v>
      </c>
      <c r="O285" s="31" t="s">
        <v>167</v>
      </c>
      <c r="P285" s="31"/>
      <c r="Q285" s="31" t="s">
        <v>167</v>
      </c>
      <c r="R285" s="31"/>
      <c r="S285" s="31"/>
      <c r="T285" s="31"/>
      <c r="U285" s="31"/>
      <c r="V285" s="31"/>
      <c r="W285" s="31"/>
      <c r="X285" s="31"/>
      <c r="Y285" s="31"/>
    </row>
    <row r="286">
      <c r="A286" s="30"/>
      <c r="B286" s="31" t="s">
        <v>167</v>
      </c>
      <c r="C286" s="31" t="s">
        <v>167</v>
      </c>
      <c r="D286" s="31" t="s">
        <v>167</v>
      </c>
      <c r="E286" s="31" t="s">
        <v>167</v>
      </c>
      <c r="F286" s="31" t="s">
        <v>167</v>
      </c>
      <c r="G286" s="31" t="s">
        <v>167</v>
      </c>
      <c r="H286" s="31" t="s">
        <v>167</v>
      </c>
      <c r="I286" s="31" t="s">
        <v>167</v>
      </c>
      <c r="J286" s="31" t="s">
        <v>167</v>
      </c>
      <c r="K286" s="31" t="s">
        <v>167</v>
      </c>
      <c r="L286" s="31" t="s">
        <v>167</v>
      </c>
      <c r="M286" s="31" t="s">
        <v>167</v>
      </c>
      <c r="N286" s="31" t="s">
        <v>167</v>
      </c>
      <c r="O286" s="31" t="s">
        <v>167</v>
      </c>
      <c r="P286" s="31"/>
      <c r="Q286" s="31" t="s">
        <v>167</v>
      </c>
      <c r="R286" s="31"/>
      <c r="S286" s="31"/>
      <c r="T286" s="31"/>
      <c r="U286" s="31"/>
      <c r="V286" s="31"/>
      <c r="W286" s="31"/>
      <c r="X286" s="31"/>
      <c r="Y286" s="31"/>
    </row>
    <row r="287">
      <c r="A287" s="30"/>
      <c r="B287" s="31" t="s">
        <v>167</v>
      </c>
      <c r="C287" s="31" t="s">
        <v>167</v>
      </c>
      <c r="D287" s="31" t="s">
        <v>167</v>
      </c>
      <c r="E287" s="31" t="s">
        <v>167</v>
      </c>
      <c r="F287" s="31" t="s">
        <v>167</v>
      </c>
      <c r="G287" s="31" t="s">
        <v>167</v>
      </c>
      <c r="H287" s="31" t="s">
        <v>167</v>
      </c>
      <c r="I287" s="31" t="s">
        <v>167</v>
      </c>
      <c r="J287" s="31" t="s">
        <v>167</v>
      </c>
      <c r="K287" s="31" t="s">
        <v>167</v>
      </c>
      <c r="L287" s="31" t="s">
        <v>167</v>
      </c>
      <c r="M287" s="31" t="s">
        <v>167</v>
      </c>
      <c r="N287" s="31" t="s">
        <v>167</v>
      </c>
      <c r="O287" s="31" t="s">
        <v>167</v>
      </c>
      <c r="P287" s="31"/>
      <c r="Q287" s="31" t="s">
        <v>167</v>
      </c>
      <c r="R287" s="31"/>
      <c r="S287" s="31"/>
      <c r="T287" s="31"/>
      <c r="U287" s="31"/>
      <c r="V287" s="31"/>
      <c r="W287" s="31"/>
      <c r="X287" s="31"/>
      <c r="Y287" s="31"/>
    </row>
    <row r="288">
      <c r="A288" s="30"/>
      <c r="B288" s="31" t="s">
        <v>167</v>
      </c>
      <c r="C288" s="31" t="s">
        <v>167</v>
      </c>
      <c r="D288" s="31" t="s">
        <v>167</v>
      </c>
      <c r="E288" s="31" t="s">
        <v>167</v>
      </c>
      <c r="F288" s="31" t="s">
        <v>167</v>
      </c>
      <c r="G288" s="31" t="s">
        <v>167</v>
      </c>
      <c r="H288" s="31" t="s">
        <v>167</v>
      </c>
      <c r="I288" s="31" t="s">
        <v>167</v>
      </c>
      <c r="J288" s="31" t="s">
        <v>167</v>
      </c>
      <c r="K288" s="31" t="s">
        <v>167</v>
      </c>
      <c r="L288" s="31" t="s">
        <v>167</v>
      </c>
      <c r="M288" s="31" t="s">
        <v>167</v>
      </c>
      <c r="N288" s="31" t="s">
        <v>167</v>
      </c>
      <c r="O288" s="31" t="s">
        <v>167</v>
      </c>
      <c r="P288" s="31"/>
      <c r="Q288" s="31" t="s">
        <v>167</v>
      </c>
      <c r="R288" s="31"/>
      <c r="S288" s="31"/>
      <c r="T288" s="31"/>
      <c r="U288" s="31"/>
      <c r="V288" s="31"/>
      <c r="W288" s="31"/>
      <c r="X288" s="31"/>
      <c r="Y288" s="31"/>
    </row>
    <row r="289">
      <c r="A289" s="30"/>
      <c r="B289" s="31" t="s">
        <v>167</v>
      </c>
      <c r="C289" s="31" t="s">
        <v>167</v>
      </c>
      <c r="D289" s="31" t="s">
        <v>167</v>
      </c>
      <c r="E289" s="31" t="s">
        <v>167</v>
      </c>
      <c r="F289" s="31" t="s">
        <v>167</v>
      </c>
      <c r="G289" s="31" t="s">
        <v>167</v>
      </c>
      <c r="H289" s="31" t="s">
        <v>167</v>
      </c>
      <c r="I289" s="31" t="s">
        <v>167</v>
      </c>
      <c r="J289" s="31" t="s">
        <v>167</v>
      </c>
      <c r="K289" s="31" t="s">
        <v>167</v>
      </c>
      <c r="L289" s="31" t="s">
        <v>167</v>
      </c>
      <c r="M289" s="31" t="s">
        <v>167</v>
      </c>
      <c r="N289" s="31" t="s">
        <v>167</v>
      </c>
      <c r="O289" s="31" t="s">
        <v>167</v>
      </c>
      <c r="P289" s="31"/>
      <c r="Q289" s="31" t="s">
        <v>167</v>
      </c>
      <c r="R289" s="31"/>
      <c r="S289" s="31"/>
      <c r="T289" s="31"/>
      <c r="U289" s="31"/>
      <c r="V289" s="31"/>
      <c r="W289" s="31"/>
      <c r="X289" s="31"/>
      <c r="Y289" s="31"/>
    </row>
    <row r="290">
      <c r="A290" s="30"/>
      <c r="B290" s="31" t="s">
        <v>167</v>
      </c>
      <c r="C290" s="31" t="s">
        <v>167</v>
      </c>
      <c r="D290" s="31" t="s">
        <v>167</v>
      </c>
      <c r="E290" s="31" t="s">
        <v>167</v>
      </c>
      <c r="F290" s="31" t="s">
        <v>167</v>
      </c>
      <c r="G290" s="31" t="s">
        <v>167</v>
      </c>
      <c r="H290" s="31" t="s">
        <v>167</v>
      </c>
      <c r="I290" s="31" t="s">
        <v>167</v>
      </c>
      <c r="J290" s="31" t="s">
        <v>167</v>
      </c>
      <c r="K290" s="31" t="s">
        <v>167</v>
      </c>
      <c r="L290" s="31" t="s">
        <v>167</v>
      </c>
      <c r="M290" s="31" t="s">
        <v>167</v>
      </c>
      <c r="N290" s="31" t="s">
        <v>167</v>
      </c>
      <c r="O290" s="31" t="s">
        <v>167</v>
      </c>
      <c r="P290" s="31"/>
      <c r="Q290" s="31" t="s">
        <v>167</v>
      </c>
      <c r="R290" s="31"/>
      <c r="S290" s="31"/>
      <c r="T290" s="31"/>
      <c r="U290" s="31"/>
      <c r="V290" s="31"/>
      <c r="W290" s="31"/>
      <c r="X290" s="31"/>
      <c r="Y290" s="31"/>
    </row>
    <row r="291">
      <c r="A291" s="30"/>
      <c r="B291" s="31" t="s">
        <v>167</v>
      </c>
      <c r="C291" s="31" t="s">
        <v>167</v>
      </c>
      <c r="D291" s="31" t="s">
        <v>167</v>
      </c>
      <c r="E291" s="31" t="s">
        <v>167</v>
      </c>
      <c r="F291" s="31" t="s">
        <v>167</v>
      </c>
      <c r="G291" s="31" t="s">
        <v>167</v>
      </c>
      <c r="H291" s="31" t="s">
        <v>167</v>
      </c>
      <c r="I291" s="31" t="s">
        <v>167</v>
      </c>
      <c r="J291" s="31" t="s">
        <v>167</v>
      </c>
      <c r="K291" s="31" t="s">
        <v>167</v>
      </c>
      <c r="L291" s="31" t="s">
        <v>167</v>
      </c>
      <c r="M291" s="31" t="s">
        <v>167</v>
      </c>
      <c r="N291" s="31" t="s">
        <v>167</v>
      </c>
      <c r="O291" s="31" t="s">
        <v>167</v>
      </c>
      <c r="P291" s="31"/>
      <c r="Q291" s="31" t="s">
        <v>167</v>
      </c>
      <c r="R291" s="31"/>
      <c r="S291" s="31"/>
      <c r="T291" s="31"/>
      <c r="U291" s="31"/>
      <c r="V291" s="31"/>
      <c r="W291" s="31"/>
      <c r="X291" s="31"/>
      <c r="Y291" s="31"/>
    </row>
    <row r="292">
      <c r="A292" s="30"/>
      <c r="B292" s="31" t="s">
        <v>167</v>
      </c>
      <c r="C292" s="31" t="s">
        <v>167</v>
      </c>
      <c r="D292" s="31" t="s">
        <v>167</v>
      </c>
      <c r="E292" s="31" t="s">
        <v>167</v>
      </c>
      <c r="F292" s="31" t="s">
        <v>167</v>
      </c>
      <c r="G292" s="31" t="s">
        <v>167</v>
      </c>
      <c r="H292" s="31" t="s">
        <v>167</v>
      </c>
      <c r="I292" s="31" t="s">
        <v>167</v>
      </c>
      <c r="J292" s="31" t="s">
        <v>167</v>
      </c>
      <c r="K292" s="31" t="s">
        <v>167</v>
      </c>
      <c r="L292" s="31" t="s">
        <v>167</v>
      </c>
      <c r="M292" s="31" t="s">
        <v>167</v>
      </c>
      <c r="N292" s="31" t="s">
        <v>167</v>
      </c>
      <c r="O292" s="31" t="s">
        <v>167</v>
      </c>
      <c r="P292" s="31"/>
      <c r="Q292" s="31" t="s">
        <v>167</v>
      </c>
      <c r="R292" s="31"/>
      <c r="S292" s="31"/>
      <c r="T292" s="31"/>
      <c r="U292" s="31"/>
      <c r="V292" s="31"/>
      <c r="W292" s="31"/>
      <c r="X292" s="31"/>
      <c r="Y292" s="31"/>
    </row>
    <row r="293">
      <c r="A293" s="30"/>
      <c r="B293" s="31" t="s">
        <v>167</v>
      </c>
      <c r="C293" s="31" t="s">
        <v>167</v>
      </c>
      <c r="D293" s="31" t="s">
        <v>167</v>
      </c>
      <c r="E293" s="31" t="s">
        <v>167</v>
      </c>
      <c r="F293" s="31" t="s">
        <v>167</v>
      </c>
      <c r="G293" s="31" t="s">
        <v>167</v>
      </c>
      <c r="H293" s="31" t="s">
        <v>167</v>
      </c>
      <c r="I293" s="31" t="s">
        <v>167</v>
      </c>
      <c r="J293" s="31" t="s">
        <v>167</v>
      </c>
      <c r="K293" s="31" t="s">
        <v>167</v>
      </c>
      <c r="L293" s="31" t="s">
        <v>167</v>
      </c>
      <c r="M293" s="31" t="s">
        <v>167</v>
      </c>
      <c r="N293" s="31" t="s">
        <v>167</v>
      </c>
      <c r="O293" s="31" t="s">
        <v>167</v>
      </c>
      <c r="P293" s="31"/>
      <c r="Q293" s="31" t="s">
        <v>167</v>
      </c>
      <c r="R293" s="31"/>
      <c r="S293" s="31"/>
      <c r="T293" s="31"/>
      <c r="U293" s="31"/>
      <c r="V293" s="31"/>
      <c r="W293" s="31"/>
      <c r="X293" s="31"/>
      <c r="Y293" s="31"/>
    </row>
    <row r="294">
      <c r="A294" s="30"/>
      <c r="B294" s="31" t="s">
        <v>167</v>
      </c>
      <c r="C294" s="31" t="s">
        <v>167</v>
      </c>
      <c r="D294" s="31" t="s">
        <v>167</v>
      </c>
      <c r="E294" s="31" t="s">
        <v>167</v>
      </c>
      <c r="F294" s="31" t="s">
        <v>167</v>
      </c>
      <c r="G294" s="31" t="s">
        <v>167</v>
      </c>
      <c r="H294" s="31" t="s">
        <v>167</v>
      </c>
      <c r="I294" s="31" t="s">
        <v>167</v>
      </c>
      <c r="J294" s="31" t="s">
        <v>167</v>
      </c>
      <c r="K294" s="31" t="s">
        <v>167</v>
      </c>
      <c r="L294" s="31" t="s">
        <v>167</v>
      </c>
      <c r="M294" s="31" t="s">
        <v>167</v>
      </c>
      <c r="N294" s="31" t="s">
        <v>167</v>
      </c>
      <c r="O294" s="31" t="s">
        <v>167</v>
      </c>
      <c r="P294" s="31"/>
      <c r="Q294" s="31" t="s">
        <v>167</v>
      </c>
      <c r="R294" s="31"/>
      <c r="S294" s="31"/>
      <c r="T294" s="31"/>
      <c r="U294" s="31"/>
      <c r="V294" s="31"/>
      <c r="W294" s="31"/>
      <c r="X294" s="31"/>
      <c r="Y294" s="31"/>
    </row>
    <row r="295">
      <c r="A295" s="30"/>
      <c r="B295" s="31" t="s">
        <v>167</v>
      </c>
      <c r="C295" s="31" t="s">
        <v>167</v>
      </c>
      <c r="D295" s="31" t="s">
        <v>167</v>
      </c>
      <c r="E295" s="31" t="s">
        <v>167</v>
      </c>
      <c r="F295" s="31" t="s">
        <v>167</v>
      </c>
      <c r="G295" s="31" t="s">
        <v>167</v>
      </c>
      <c r="H295" s="31" t="s">
        <v>167</v>
      </c>
      <c r="I295" s="31" t="s">
        <v>167</v>
      </c>
      <c r="J295" s="31" t="s">
        <v>167</v>
      </c>
      <c r="K295" s="31" t="s">
        <v>167</v>
      </c>
      <c r="L295" s="31" t="s">
        <v>167</v>
      </c>
      <c r="M295" s="31" t="s">
        <v>167</v>
      </c>
      <c r="N295" s="31" t="s">
        <v>167</v>
      </c>
      <c r="O295" s="31" t="s">
        <v>167</v>
      </c>
      <c r="P295" s="31"/>
      <c r="Q295" s="31" t="s">
        <v>167</v>
      </c>
      <c r="R295" s="31"/>
      <c r="S295" s="31"/>
      <c r="T295" s="31"/>
      <c r="U295" s="31"/>
      <c r="V295" s="31"/>
      <c r="W295" s="31"/>
      <c r="X295" s="31"/>
      <c r="Y295" s="31"/>
    </row>
    <row r="296">
      <c r="A296" s="30"/>
      <c r="B296" s="31" t="s">
        <v>167</v>
      </c>
      <c r="C296" s="31" t="s">
        <v>167</v>
      </c>
      <c r="D296" s="31" t="s">
        <v>167</v>
      </c>
      <c r="E296" s="31" t="s">
        <v>167</v>
      </c>
      <c r="F296" s="31" t="s">
        <v>167</v>
      </c>
      <c r="G296" s="31" t="s">
        <v>167</v>
      </c>
      <c r="H296" s="31" t="s">
        <v>167</v>
      </c>
      <c r="I296" s="31" t="s">
        <v>167</v>
      </c>
      <c r="J296" s="31" t="s">
        <v>167</v>
      </c>
      <c r="K296" s="31" t="s">
        <v>167</v>
      </c>
      <c r="L296" s="31" t="s">
        <v>167</v>
      </c>
      <c r="M296" s="31" t="s">
        <v>167</v>
      </c>
      <c r="N296" s="31" t="s">
        <v>167</v>
      </c>
      <c r="O296" s="31" t="s">
        <v>167</v>
      </c>
      <c r="P296" s="31"/>
      <c r="Q296" s="31" t="s">
        <v>167</v>
      </c>
      <c r="R296" s="31"/>
      <c r="S296" s="31"/>
      <c r="T296" s="31"/>
      <c r="U296" s="31"/>
      <c r="V296" s="31"/>
      <c r="W296" s="31"/>
      <c r="X296" s="31"/>
      <c r="Y296" s="31"/>
    </row>
    <row r="297">
      <c r="A297" s="30"/>
      <c r="B297" s="31" t="s">
        <v>167</v>
      </c>
      <c r="C297" s="31" t="s">
        <v>167</v>
      </c>
      <c r="D297" s="31" t="s">
        <v>167</v>
      </c>
      <c r="E297" s="31" t="s">
        <v>167</v>
      </c>
      <c r="F297" s="31" t="s">
        <v>167</v>
      </c>
      <c r="G297" s="31" t="s">
        <v>167</v>
      </c>
      <c r="H297" s="31" t="s">
        <v>167</v>
      </c>
      <c r="I297" s="31" t="s">
        <v>167</v>
      </c>
      <c r="J297" s="31" t="s">
        <v>167</v>
      </c>
      <c r="K297" s="31" t="s">
        <v>167</v>
      </c>
      <c r="L297" s="31" t="s">
        <v>167</v>
      </c>
      <c r="M297" s="31" t="s">
        <v>167</v>
      </c>
      <c r="N297" s="31" t="s">
        <v>167</v>
      </c>
      <c r="O297" s="31" t="s">
        <v>167</v>
      </c>
      <c r="P297" s="31"/>
      <c r="Q297" s="31" t="s">
        <v>167</v>
      </c>
      <c r="R297" s="31"/>
      <c r="S297" s="31"/>
      <c r="T297" s="31"/>
      <c r="U297" s="31"/>
      <c r="V297" s="31"/>
      <c r="W297" s="31"/>
      <c r="X297" s="31"/>
      <c r="Y297" s="31"/>
    </row>
    <row r="298">
      <c r="A298" s="30"/>
      <c r="B298" s="31" t="s">
        <v>167</v>
      </c>
      <c r="C298" s="31" t="s">
        <v>167</v>
      </c>
      <c r="D298" s="31" t="s">
        <v>167</v>
      </c>
      <c r="E298" s="31" t="s">
        <v>167</v>
      </c>
      <c r="F298" s="31" t="s">
        <v>167</v>
      </c>
      <c r="G298" s="31" t="s">
        <v>167</v>
      </c>
      <c r="H298" s="31" t="s">
        <v>167</v>
      </c>
      <c r="I298" s="31" t="s">
        <v>167</v>
      </c>
      <c r="J298" s="31" t="s">
        <v>167</v>
      </c>
      <c r="K298" s="31" t="s">
        <v>167</v>
      </c>
      <c r="L298" s="31" t="s">
        <v>167</v>
      </c>
      <c r="M298" s="31" t="s">
        <v>167</v>
      </c>
      <c r="N298" s="31" t="s">
        <v>167</v>
      </c>
      <c r="O298" s="31" t="s">
        <v>167</v>
      </c>
      <c r="P298" s="31"/>
      <c r="Q298" s="31" t="s">
        <v>167</v>
      </c>
      <c r="R298" s="31"/>
      <c r="S298" s="31"/>
      <c r="T298" s="31"/>
      <c r="U298" s="31"/>
      <c r="V298" s="31"/>
      <c r="W298" s="31"/>
      <c r="X298" s="31"/>
      <c r="Y298" s="31"/>
    </row>
    <row r="299">
      <c r="A299" s="30"/>
      <c r="B299" s="31" t="s">
        <v>167</v>
      </c>
      <c r="C299" s="31" t="s">
        <v>167</v>
      </c>
      <c r="D299" s="31" t="s">
        <v>167</v>
      </c>
      <c r="E299" s="31" t="s">
        <v>167</v>
      </c>
      <c r="F299" s="31" t="s">
        <v>167</v>
      </c>
      <c r="G299" s="31" t="s">
        <v>167</v>
      </c>
      <c r="H299" s="31" t="s">
        <v>167</v>
      </c>
      <c r="I299" s="31" t="s">
        <v>167</v>
      </c>
      <c r="J299" s="31" t="s">
        <v>167</v>
      </c>
      <c r="K299" s="31" t="s">
        <v>167</v>
      </c>
      <c r="L299" s="31" t="s">
        <v>167</v>
      </c>
      <c r="M299" s="31" t="s">
        <v>167</v>
      </c>
      <c r="N299" s="31" t="s">
        <v>167</v>
      </c>
      <c r="O299" s="31" t="s">
        <v>167</v>
      </c>
      <c r="P299" s="31"/>
      <c r="Q299" s="31" t="s">
        <v>167</v>
      </c>
      <c r="R299" s="31"/>
      <c r="S299" s="31"/>
      <c r="T299" s="31"/>
      <c r="U299" s="31"/>
      <c r="V299" s="31"/>
      <c r="W299" s="31"/>
      <c r="X299" s="31"/>
      <c r="Y299" s="31"/>
    </row>
    <row r="300">
      <c r="A300" s="30"/>
      <c r="B300" s="31" t="s">
        <v>167</v>
      </c>
      <c r="C300" s="31" t="s">
        <v>167</v>
      </c>
      <c r="D300" s="31" t="s">
        <v>167</v>
      </c>
      <c r="E300" s="31" t="s">
        <v>167</v>
      </c>
      <c r="F300" s="31" t="s">
        <v>167</v>
      </c>
      <c r="G300" s="31" t="s">
        <v>167</v>
      </c>
      <c r="H300" s="31" t="s">
        <v>167</v>
      </c>
      <c r="I300" s="31" t="s">
        <v>167</v>
      </c>
      <c r="J300" s="31" t="s">
        <v>167</v>
      </c>
      <c r="K300" s="31" t="s">
        <v>167</v>
      </c>
      <c r="L300" s="31" t="s">
        <v>167</v>
      </c>
      <c r="M300" s="31" t="s">
        <v>167</v>
      </c>
      <c r="N300" s="31" t="s">
        <v>167</v>
      </c>
      <c r="O300" s="31" t="s">
        <v>167</v>
      </c>
      <c r="P300" s="31"/>
      <c r="Q300" s="31" t="s">
        <v>167</v>
      </c>
      <c r="R300" s="31"/>
      <c r="S300" s="31"/>
      <c r="T300" s="31"/>
      <c r="U300" s="31"/>
      <c r="V300" s="31"/>
      <c r="W300" s="31"/>
      <c r="X300" s="31"/>
      <c r="Y300" s="31"/>
    </row>
    <row r="301">
      <c r="A301" s="30"/>
      <c r="B301" s="31" t="s">
        <v>167</v>
      </c>
      <c r="C301" s="31" t="s">
        <v>167</v>
      </c>
      <c r="D301" s="31" t="s">
        <v>167</v>
      </c>
      <c r="E301" s="31" t="s">
        <v>167</v>
      </c>
      <c r="F301" s="31" t="s">
        <v>167</v>
      </c>
      <c r="G301" s="31" t="s">
        <v>167</v>
      </c>
      <c r="H301" s="31" t="s">
        <v>167</v>
      </c>
      <c r="I301" s="31" t="s">
        <v>167</v>
      </c>
      <c r="J301" s="31" t="s">
        <v>167</v>
      </c>
      <c r="K301" s="31" t="s">
        <v>167</v>
      </c>
      <c r="L301" s="31" t="s">
        <v>167</v>
      </c>
      <c r="M301" s="31" t="s">
        <v>167</v>
      </c>
      <c r="N301" s="31" t="s">
        <v>167</v>
      </c>
      <c r="O301" s="31" t="s">
        <v>167</v>
      </c>
      <c r="P301" s="31"/>
      <c r="Q301" s="31" t="s">
        <v>167</v>
      </c>
      <c r="R301" s="31"/>
      <c r="S301" s="31"/>
      <c r="T301" s="31"/>
      <c r="U301" s="31"/>
      <c r="V301" s="31"/>
      <c r="W301" s="31"/>
      <c r="X301" s="31"/>
      <c r="Y301" s="31"/>
    </row>
    <row r="302">
      <c r="A302" s="30"/>
      <c r="B302" s="31" t="s">
        <v>167</v>
      </c>
      <c r="C302" s="31" t="s">
        <v>167</v>
      </c>
      <c r="D302" s="31" t="s">
        <v>167</v>
      </c>
      <c r="E302" s="31" t="s">
        <v>167</v>
      </c>
      <c r="F302" s="31" t="s">
        <v>167</v>
      </c>
      <c r="G302" s="31" t="s">
        <v>167</v>
      </c>
      <c r="H302" s="31" t="s">
        <v>167</v>
      </c>
      <c r="I302" s="31" t="s">
        <v>167</v>
      </c>
      <c r="J302" s="31" t="s">
        <v>167</v>
      </c>
      <c r="K302" s="31" t="s">
        <v>167</v>
      </c>
      <c r="L302" s="31" t="s">
        <v>167</v>
      </c>
      <c r="M302" s="31" t="s">
        <v>167</v>
      </c>
      <c r="N302" s="31" t="s">
        <v>167</v>
      </c>
      <c r="O302" s="31" t="s">
        <v>167</v>
      </c>
      <c r="P302" s="31"/>
      <c r="Q302" s="31" t="s">
        <v>167</v>
      </c>
      <c r="R302" s="31"/>
      <c r="S302" s="31"/>
      <c r="T302" s="31"/>
      <c r="U302" s="31"/>
      <c r="V302" s="31"/>
      <c r="W302" s="31"/>
      <c r="X302" s="31"/>
      <c r="Y302" s="31"/>
    </row>
    <row r="303">
      <c r="A303" s="30"/>
      <c r="B303" s="31" t="s">
        <v>167</v>
      </c>
      <c r="C303" s="31" t="s">
        <v>167</v>
      </c>
      <c r="D303" s="31" t="s">
        <v>167</v>
      </c>
      <c r="E303" s="31" t="s">
        <v>167</v>
      </c>
      <c r="F303" s="31" t="s">
        <v>167</v>
      </c>
      <c r="G303" s="31" t="s">
        <v>167</v>
      </c>
      <c r="H303" s="31" t="s">
        <v>167</v>
      </c>
      <c r="I303" s="31" t="s">
        <v>167</v>
      </c>
      <c r="J303" s="31" t="s">
        <v>167</v>
      </c>
      <c r="K303" s="31" t="s">
        <v>167</v>
      </c>
      <c r="L303" s="31" t="s">
        <v>167</v>
      </c>
      <c r="M303" s="31" t="s">
        <v>167</v>
      </c>
      <c r="N303" s="31" t="s">
        <v>167</v>
      </c>
      <c r="O303" s="31" t="s">
        <v>167</v>
      </c>
      <c r="P303" s="31"/>
      <c r="Q303" s="31" t="s">
        <v>167</v>
      </c>
      <c r="R303" s="31"/>
      <c r="S303" s="31"/>
      <c r="T303" s="31"/>
      <c r="U303" s="31"/>
      <c r="V303" s="31"/>
      <c r="W303" s="31"/>
      <c r="X303" s="31"/>
      <c r="Y303" s="31"/>
    </row>
    <row r="304">
      <c r="A304" s="30"/>
      <c r="B304" s="31" t="s">
        <v>167</v>
      </c>
      <c r="C304" s="31" t="s">
        <v>167</v>
      </c>
      <c r="D304" s="31" t="s">
        <v>167</v>
      </c>
      <c r="E304" s="31" t="s">
        <v>167</v>
      </c>
      <c r="F304" s="31" t="s">
        <v>167</v>
      </c>
      <c r="G304" s="31" t="s">
        <v>167</v>
      </c>
      <c r="H304" s="31" t="s">
        <v>167</v>
      </c>
      <c r="I304" s="31" t="s">
        <v>167</v>
      </c>
      <c r="J304" s="31" t="s">
        <v>167</v>
      </c>
      <c r="K304" s="31" t="s">
        <v>167</v>
      </c>
      <c r="L304" s="31" t="s">
        <v>167</v>
      </c>
      <c r="M304" s="31" t="s">
        <v>167</v>
      </c>
      <c r="N304" s="31" t="s">
        <v>167</v>
      </c>
      <c r="O304" s="31" t="s">
        <v>167</v>
      </c>
      <c r="P304" s="31"/>
      <c r="Q304" s="31" t="s">
        <v>167</v>
      </c>
      <c r="R304" s="31"/>
      <c r="S304" s="31"/>
      <c r="T304" s="31"/>
      <c r="U304" s="31"/>
      <c r="V304" s="31"/>
      <c r="W304" s="31"/>
      <c r="X304" s="31"/>
      <c r="Y304" s="31"/>
    </row>
    <row r="305">
      <c r="A305" s="30"/>
      <c r="B305" s="31" t="s">
        <v>167</v>
      </c>
      <c r="C305" s="31" t="s">
        <v>167</v>
      </c>
      <c r="D305" s="31" t="s">
        <v>167</v>
      </c>
      <c r="E305" s="31" t="s">
        <v>167</v>
      </c>
      <c r="F305" s="31" t="s">
        <v>167</v>
      </c>
      <c r="G305" s="31" t="s">
        <v>167</v>
      </c>
      <c r="H305" s="31" t="s">
        <v>167</v>
      </c>
      <c r="I305" s="31" t="s">
        <v>167</v>
      </c>
      <c r="J305" s="31" t="s">
        <v>167</v>
      </c>
      <c r="K305" s="31" t="s">
        <v>167</v>
      </c>
      <c r="L305" s="31" t="s">
        <v>167</v>
      </c>
      <c r="M305" s="31" t="s">
        <v>167</v>
      </c>
      <c r="N305" s="31" t="s">
        <v>167</v>
      </c>
      <c r="O305" s="31" t="s">
        <v>167</v>
      </c>
      <c r="P305" s="31"/>
      <c r="Q305" s="31" t="s">
        <v>167</v>
      </c>
      <c r="R305" s="31"/>
      <c r="S305" s="31"/>
      <c r="T305" s="31"/>
      <c r="U305" s="31"/>
      <c r="V305" s="31"/>
      <c r="W305" s="31"/>
      <c r="X305" s="31"/>
      <c r="Y305" s="31"/>
    </row>
    <row r="306">
      <c r="A306" s="30"/>
      <c r="B306" s="31" t="s">
        <v>167</v>
      </c>
      <c r="C306" s="31" t="s">
        <v>167</v>
      </c>
      <c r="D306" s="31" t="s">
        <v>167</v>
      </c>
      <c r="E306" s="31" t="s">
        <v>167</v>
      </c>
      <c r="F306" s="31" t="s">
        <v>167</v>
      </c>
      <c r="G306" s="31" t="s">
        <v>167</v>
      </c>
      <c r="H306" s="31" t="s">
        <v>167</v>
      </c>
      <c r="I306" s="31" t="s">
        <v>167</v>
      </c>
      <c r="J306" s="31" t="s">
        <v>167</v>
      </c>
      <c r="K306" s="31" t="s">
        <v>167</v>
      </c>
      <c r="L306" s="31" t="s">
        <v>167</v>
      </c>
      <c r="M306" s="31" t="s">
        <v>167</v>
      </c>
      <c r="N306" s="31" t="s">
        <v>167</v>
      </c>
      <c r="O306" s="31" t="s">
        <v>167</v>
      </c>
      <c r="P306" s="31"/>
      <c r="Q306" s="31" t="s">
        <v>167</v>
      </c>
      <c r="R306" s="31"/>
      <c r="S306" s="31"/>
      <c r="T306" s="31"/>
      <c r="U306" s="31"/>
      <c r="V306" s="31"/>
      <c r="W306" s="31"/>
      <c r="X306" s="31"/>
      <c r="Y306" s="31"/>
    </row>
    <row r="307">
      <c r="A307" s="30"/>
      <c r="B307" s="31" t="s">
        <v>167</v>
      </c>
      <c r="C307" s="31" t="s">
        <v>167</v>
      </c>
      <c r="D307" s="31" t="s">
        <v>167</v>
      </c>
      <c r="E307" s="31" t="s">
        <v>167</v>
      </c>
      <c r="F307" s="31" t="s">
        <v>167</v>
      </c>
      <c r="G307" s="31" t="s">
        <v>167</v>
      </c>
      <c r="H307" s="31" t="s">
        <v>167</v>
      </c>
      <c r="I307" s="31" t="s">
        <v>167</v>
      </c>
      <c r="J307" s="31" t="s">
        <v>167</v>
      </c>
      <c r="K307" s="31" t="s">
        <v>167</v>
      </c>
      <c r="L307" s="31" t="s">
        <v>167</v>
      </c>
      <c r="M307" s="31" t="s">
        <v>167</v>
      </c>
      <c r="N307" s="31" t="s">
        <v>167</v>
      </c>
      <c r="O307" s="31" t="s">
        <v>167</v>
      </c>
      <c r="P307" s="31"/>
      <c r="Q307" s="31" t="s">
        <v>167</v>
      </c>
      <c r="R307" s="31"/>
      <c r="S307" s="31"/>
      <c r="T307" s="31"/>
      <c r="U307" s="31"/>
      <c r="V307" s="31"/>
      <c r="W307" s="31"/>
      <c r="X307" s="31"/>
      <c r="Y307" s="31"/>
    </row>
    <row r="308">
      <c r="A308" s="30"/>
      <c r="B308" s="31" t="s">
        <v>167</v>
      </c>
      <c r="C308" s="31" t="s">
        <v>167</v>
      </c>
      <c r="D308" s="31" t="s">
        <v>167</v>
      </c>
      <c r="E308" s="31" t="s">
        <v>167</v>
      </c>
      <c r="F308" s="31" t="s">
        <v>167</v>
      </c>
      <c r="G308" s="31" t="s">
        <v>167</v>
      </c>
      <c r="H308" s="31" t="s">
        <v>167</v>
      </c>
      <c r="I308" s="31" t="s">
        <v>167</v>
      </c>
      <c r="J308" s="31" t="s">
        <v>167</v>
      </c>
      <c r="K308" s="31" t="s">
        <v>167</v>
      </c>
      <c r="L308" s="31" t="s">
        <v>167</v>
      </c>
      <c r="M308" s="31" t="s">
        <v>167</v>
      </c>
      <c r="N308" s="31" t="s">
        <v>167</v>
      </c>
      <c r="O308" s="31" t="s">
        <v>167</v>
      </c>
      <c r="P308" s="31"/>
      <c r="Q308" s="31" t="s">
        <v>167</v>
      </c>
      <c r="R308" s="31"/>
      <c r="S308" s="31"/>
      <c r="T308" s="31"/>
      <c r="U308" s="31"/>
      <c r="V308" s="31"/>
      <c r="W308" s="31"/>
      <c r="X308" s="31"/>
      <c r="Y308" s="31"/>
    </row>
    <row r="309">
      <c r="A309" s="30"/>
      <c r="B309" s="31" t="s">
        <v>167</v>
      </c>
      <c r="C309" s="31" t="s">
        <v>167</v>
      </c>
      <c r="D309" s="31" t="s">
        <v>167</v>
      </c>
      <c r="E309" s="31" t="s">
        <v>167</v>
      </c>
      <c r="F309" s="31" t="s">
        <v>167</v>
      </c>
      <c r="G309" s="31" t="s">
        <v>167</v>
      </c>
      <c r="H309" s="31" t="s">
        <v>167</v>
      </c>
      <c r="I309" s="31" t="s">
        <v>167</v>
      </c>
      <c r="J309" s="31" t="s">
        <v>167</v>
      </c>
      <c r="K309" s="31" t="s">
        <v>167</v>
      </c>
      <c r="L309" s="31" t="s">
        <v>167</v>
      </c>
      <c r="M309" s="31" t="s">
        <v>167</v>
      </c>
      <c r="N309" s="31" t="s">
        <v>167</v>
      </c>
      <c r="O309" s="31" t="s">
        <v>167</v>
      </c>
      <c r="P309" s="31"/>
      <c r="Q309" s="31" t="s">
        <v>167</v>
      </c>
      <c r="R309" s="31"/>
      <c r="S309" s="31"/>
      <c r="T309" s="31"/>
      <c r="U309" s="31"/>
      <c r="V309" s="31"/>
      <c r="W309" s="31"/>
      <c r="X309" s="31"/>
      <c r="Y309" s="31"/>
    </row>
    <row r="310">
      <c r="A310" s="30"/>
      <c r="B310" s="31" t="s">
        <v>167</v>
      </c>
      <c r="C310" s="31" t="s">
        <v>167</v>
      </c>
      <c r="D310" s="31" t="s">
        <v>167</v>
      </c>
      <c r="E310" s="31" t="s">
        <v>167</v>
      </c>
      <c r="F310" s="31" t="s">
        <v>167</v>
      </c>
      <c r="G310" s="31" t="s">
        <v>167</v>
      </c>
      <c r="H310" s="31" t="s">
        <v>167</v>
      </c>
      <c r="I310" s="31" t="s">
        <v>167</v>
      </c>
      <c r="J310" s="31" t="s">
        <v>167</v>
      </c>
      <c r="K310" s="31" t="s">
        <v>167</v>
      </c>
      <c r="L310" s="31" t="s">
        <v>167</v>
      </c>
      <c r="M310" s="31" t="s">
        <v>167</v>
      </c>
      <c r="N310" s="31" t="s">
        <v>167</v>
      </c>
      <c r="O310" s="31" t="s">
        <v>167</v>
      </c>
      <c r="P310" s="31"/>
      <c r="Q310" s="31" t="s">
        <v>167</v>
      </c>
      <c r="R310" s="31"/>
      <c r="S310" s="31"/>
      <c r="T310" s="31"/>
      <c r="U310" s="31"/>
      <c r="V310" s="31"/>
      <c r="W310" s="31"/>
      <c r="X310" s="31"/>
      <c r="Y310" s="31"/>
    </row>
    <row r="311">
      <c r="A311" s="30"/>
      <c r="B311" s="31" t="s">
        <v>167</v>
      </c>
      <c r="C311" s="31" t="s">
        <v>167</v>
      </c>
      <c r="D311" s="31" t="s">
        <v>167</v>
      </c>
      <c r="E311" s="31" t="s">
        <v>167</v>
      </c>
      <c r="F311" s="31" t="s">
        <v>167</v>
      </c>
      <c r="G311" s="31" t="s">
        <v>167</v>
      </c>
      <c r="H311" s="31" t="s">
        <v>167</v>
      </c>
      <c r="I311" s="31" t="s">
        <v>167</v>
      </c>
      <c r="J311" s="31" t="s">
        <v>167</v>
      </c>
      <c r="K311" s="31" t="s">
        <v>167</v>
      </c>
      <c r="L311" s="31" t="s">
        <v>167</v>
      </c>
      <c r="M311" s="31" t="s">
        <v>167</v>
      </c>
      <c r="N311" s="31" t="s">
        <v>167</v>
      </c>
      <c r="O311" s="31" t="s">
        <v>167</v>
      </c>
      <c r="P311" s="31"/>
      <c r="Q311" s="31" t="s">
        <v>167</v>
      </c>
      <c r="R311" s="31"/>
      <c r="S311" s="31"/>
      <c r="T311" s="31"/>
      <c r="U311" s="31"/>
      <c r="V311" s="31"/>
      <c r="W311" s="31"/>
      <c r="X311" s="31"/>
      <c r="Y311" s="31"/>
    </row>
    <row r="312">
      <c r="A312" s="30"/>
      <c r="B312" s="31" t="s">
        <v>167</v>
      </c>
      <c r="C312" s="31" t="s">
        <v>167</v>
      </c>
      <c r="D312" s="31" t="s">
        <v>167</v>
      </c>
      <c r="E312" s="31" t="s">
        <v>167</v>
      </c>
      <c r="F312" s="31" t="s">
        <v>167</v>
      </c>
      <c r="G312" s="31" t="s">
        <v>167</v>
      </c>
      <c r="H312" s="31" t="s">
        <v>167</v>
      </c>
      <c r="I312" s="31" t="s">
        <v>167</v>
      </c>
      <c r="J312" s="31" t="s">
        <v>167</v>
      </c>
      <c r="K312" s="31" t="s">
        <v>167</v>
      </c>
      <c r="L312" s="31" t="s">
        <v>167</v>
      </c>
      <c r="M312" s="31" t="s">
        <v>167</v>
      </c>
      <c r="N312" s="31" t="s">
        <v>167</v>
      </c>
      <c r="O312" s="31" t="s">
        <v>167</v>
      </c>
      <c r="P312" s="31"/>
      <c r="Q312" s="31" t="s">
        <v>167</v>
      </c>
      <c r="R312" s="31"/>
      <c r="S312" s="31"/>
      <c r="T312" s="31"/>
      <c r="U312" s="31"/>
      <c r="V312" s="31"/>
      <c r="W312" s="31"/>
      <c r="X312" s="31"/>
      <c r="Y312" s="31"/>
    </row>
    <row r="313">
      <c r="A313" s="30"/>
      <c r="B313" s="31" t="s">
        <v>167</v>
      </c>
      <c r="C313" s="31" t="s">
        <v>167</v>
      </c>
      <c r="D313" s="31" t="s">
        <v>167</v>
      </c>
      <c r="E313" s="31" t="s">
        <v>167</v>
      </c>
      <c r="F313" s="31" t="s">
        <v>167</v>
      </c>
      <c r="G313" s="31" t="s">
        <v>167</v>
      </c>
      <c r="H313" s="31" t="s">
        <v>167</v>
      </c>
      <c r="I313" s="31" t="s">
        <v>167</v>
      </c>
      <c r="J313" s="31" t="s">
        <v>167</v>
      </c>
      <c r="K313" s="31" t="s">
        <v>167</v>
      </c>
      <c r="L313" s="31" t="s">
        <v>167</v>
      </c>
      <c r="M313" s="31" t="s">
        <v>167</v>
      </c>
      <c r="N313" s="31" t="s">
        <v>167</v>
      </c>
      <c r="O313" s="31" t="s">
        <v>167</v>
      </c>
      <c r="P313" s="31"/>
      <c r="Q313" s="31" t="s">
        <v>167</v>
      </c>
      <c r="R313" s="31"/>
      <c r="S313" s="31"/>
      <c r="T313" s="31"/>
      <c r="U313" s="31"/>
      <c r="V313" s="31"/>
      <c r="W313" s="31"/>
      <c r="X313" s="31"/>
      <c r="Y313" s="31"/>
    </row>
    <row r="314">
      <c r="A314" s="30"/>
      <c r="B314" s="31" t="s">
        <v>167</v>
      </c>
      <c r="C314" s="31" t="s">
        <v>167</v>
      </c>
      <c r="D314" s="31" t="s">
        <v>167</v>
      </c>
      <c r="E314" s="31" t="s">
        <v>167</v>
      </c>
      <c r="F314" s="31" t="s">
        <v>167</v>
      </c>
      <c r="G314" s="31" t="s">
        <v>167</v>
      </c>
      <c r="H314" s="31" t="s">
        <v>167</v>
      </c>
      <c r="I314" s="31" t="s">
        <v>167</v>
      </c>
      <c r="J314" s="31" t="s">
        <v>167</v>
      </c>
      <c r="K314" s="31" t="s">
        <v>167</v>
      </c>
      <c r="L314" s="31" t="s">
        <v>167</v>
      </c>
      <c r="M314" s="31" t="s">
        <v>167</v>
      </c>
      <c r="N314" s="31" t="s">
        <v>167</v>
      </c>
      <c r="O314" s="31" t="s">
        <v>167</v>
      </c>
      <c r="P314" s="31"/>
      <c r="Q314" s="31" t="s">
        <v>167</v>
      </c>
      <c r="R314" s="31"/>
      <c r="S314" s="31"/>
      <c r="T314" s="31"/>
      <c r="U314" s="31"/>
      <c r="V314" s="31"/>
      <c r="W314" s="31"/>
      <c r="X314" s="31"/>
      <c r="Y314" s="31"/>
    </row>
    <row r="315">
      <c r="A315" s="30"/>
      <c r="B315" s="31" t="s">
        <v>167</v>
      </c>
      <c r="C315" s="31" t="s">
        <v>167</v>
      </c>
      <c r="D315" s="31" t="s">
        <v>167</v>
      </c>
      <c r="E315" s="31" t="s">
        <v>167</v>
      </c>
      <c r="F315" s="31" t="s">
        <v>167</v>
      </c>
      <c r="G315" s="31" t="s">
        <v>167</v>
      </c>
      <c r="H315" s="31" t="s">
        <v>167</v>
      </c>
      <c r="I315" s="31" t="s">
        <v>167</v>
      </c>
      <c r="J315" s="31" t="s">
        <v>167</v>
      </c>
      <c r="K315" s="31" t="s">
        <v>167</v>
      </c>
      <c r="L315" s="31" t="s">
        <v>167</v>
      </c>
      <c r="M315" s="31" t="s">
        <v>167</v>
      </c>
      <c r="N315" s="31" t="s">
        <v>167</v>
      </c>
      <c r="O315" s="31" t="s">
        <v>167</v>
      </c>
      <c r="P315" s="31"/>
      <c r="Q315" s="31" t="s">
        <v>167</v>
      </c>
      <c r="R315" s="31"/>
      <c r="S315" s="31"/>
      <c r="T315" s="31"/>
      <c r="U315" s="31"/>
      <c r="V315" s="31"/>
      <c r="W315" s="31"/>
      <c r="X315" s="31"/>
      <c r="Y315" s="31"/>
    </row>
    <row r="316">
      <c r="A316" s="30"/>
      <c r="B316" s="31" t="s">
        <v>167</v>
      </c>
      <c r="C316" s="31" t="s">
        <v>167</v>
      </c>
      <c r="D316" s="31" t="s">
        <v>167</v>
      </c>
      <c r="E316" s="31" t="s">
        <v>167</v>
      </c>
      <c r="F316" s="31" t="s">
        <v>167</v>
      </c>
      <c r="G316" s="31" t="s">
        <v>167</v>
      </c>
      <c r="H316" s="31" t="s">
        <v>167</v>
      </c>
      <c r="I316" s="31" t="s">
        <v>167</v>
      </c>
      <c r="J316" s="31" t="s">
        <v>167</v>
      </c>
      <c r="K316" s="31" t="s">
        <v>167</v>
      </c>
      <c r="L316" s="31" t="s">
        <v>167</v>
      </c>
      <c r="M316" s="31" t="s">
        <v>167</v>
      </c>
      <c r="N316" s="31" t="s">
        <v>167</v>
      </c>
      <c r="O316" s="31" t="s">
        <v>167</v>
      </c>
      <c r="P316" s="31"/>
      <c r="Q316" s="31" t="s">
        <v>167</v>
      </c>
      <c r="R316" s="31"/>
      <c r="S316" s="31"/>
      <c r="T316" s="31"/>
      <c r="U316" s="31"/>
      <c r="V316" s="31"/>
      <c r="W316" s="31"/>
      <c r="X316" s="31"/>
      <c r="Y316" s="31"/>
    </row>
    <row r="317">
      <c r="A317" s="30"/>
      <c r="B317" s="31" t="s">
        <v>167</v>
      </c>
      <c r="C317" s="31" t="s">
        <v>167</v>
      </c>
      <c r="D317" s="31" t="s">
        <v>167</v>
      </c>
      <c r="E317" s="31" t="s">
        <v>167</v>
      </c>
      <c r="F317" s="31" t="s">
        <v>167</v>
      </c>
      <c r="G317" s="31" t="s">
        <v>167</v>
      </c>
      <c r="H317" s="31" t="s">
        <v>167</v>
      </c>
      <c r="I317" s="31" t="s">
        <v>167</v>
      </c>
      <c r="J317" s="31" t="s">
        <v>167</v>
      </c>
      <c r="K317" s="31" t="s">
        <v>167</v>
      </c>
      <c r="L317" s="31" t="s">
        <v>167</v>
      </c>
      <c r="M317" s="31" t="s">
        <v>167</v>
      </c>
      <c r="N317" s="31" t="s">
        <v>167</v>
      </c>
      <c r="O317" s="31" t="s">
        <v>167</v>
      </c>
      <c r="P317" s="31"/>
      <c r="Q317" s="31" t="s">
        <v>167</v>
      </c>
      <c r="R317" s="31"/>
      <c r="S317" s="31"/>
      <c r="T317" s="31"/>
      <c r="U317" s="31"/>
      <c r="V317" s="31"/>
      <c r="W317" s="31"/>
      <c r="X317" s="31"/>
      <c r="Y317" s="31"/>
    </row>
    <row r="318">
      <c r="A318" s="30"/>
      <c r="B318" s="31" t="s">
        <v>167</v>
      </c>
      <c r="C318" s="31" t="s">
        <v>167</v>
      </c>
      <c r="D318" s="31" t="s">
        <v>167</v>
      </c>
      <c r="E318" s="31" t="s">
        <v>167</v>
      </c>
      <c r="F318" s="31" t="s">
        <v>167</v>
      </c>
      <c r="G318" s="31" t="s">
        <v>167</v>
      </c>
      <c r="H318" s="31" t="s">
        <v>167</v>
      </c>
      <c r="I318" s="31" t="s">
        <v>167</v>
      </c>
      <c r="J318" s="31" t="s">
        <v>167</v>
      </c>
      <c r="K318" s="31" t="s">
        <v>167</v>
      </c>
      <c r="L318" s="31" t="s">
        <v>167</v>
      </c>
      <c r="M318" s="31" t="s">
        <v>167</v>
      </c>
      <c r="N318" s="31" t="s">
        <v>167</v>
      </c>
      <c r="O318" s="31" t="s">
        <v>167</v>
      </c>
      <c r="P318" s="31"/>
      <c r="Q318" s="31" t="s">
        <v>167</v>
      </c>
      <c r="R318" s="31"/>
      <c r="S318" s="31"/>
      <c r="T318" s="31"/>
      <c r="U318" s="31"/>
      <c r="V318" s="31"/>
      <c r="W318" s="31"/>
      <c r="X318" s="31"/>
      <c r="Y318" s="31"/>
    </row>
    <row r="319">
      <c r="A319" s="30"/>
      <c r="B319" s="31" t="s">
        <v>167</v>
      </c>
      <c r="C319" s="31" t="s">
        <v>167</v>
      </c>
      <c r="D319" s="31" t="s">
        <v>167</v>
      </c>
      <c r="E319" s="31" t="s">
        <v>167</v>
      </c>
      <c r="F319" s="31" t="s">
        <v>167</v>
      </c>
      <c r="G319" s="31" t="s">
        <v>167</v>
      </c>
      <c r="H319" s="31" t="s">
        <v>167</v>
      </c>
      <c r="I319" s="31" t="s">
        <v>167</v>
      </c>
      <c r="J319" s="31" t="s">
        <v>167</v>
      </c>
      <c r="K319" s="31" t="s">
        <v>167</v>
      </c>
      <c r="L319" s="31" t="s">
        <v>167</v>
      </c>
      <c r="M319" s="31" t="s">
        <v>167</v>
      </c>
      <c r="N319" s="31" t="s">
        <v>167</v>
      </c>
      <c r="O319" s="31" t="s">
        <v>167</v>
      </c>
      <c r="P319" s="31"/>
      <c r="Q319" s="31" t="s">
        <v>167</v>
      </c>
      <c r="R319" s="31"/>
      <c r="S319" s="31"/>
      <c r="T319" s="31"/>
      <c r="U319" s="31"/>
      <c r="V319" s="31"/>
      <c r="W319" s="31"/>
      <c r="X319" s="31"/>
      <c r="Y319" s="31"/>
    </row>
    <row r="320">
      <c r="A320" s="30"/>
      <c r="B320" s="31" t="s">
        <v>167</v>
      </c>
      <c r="C320" s="31" t="s">
        <v>167</v>
      </c>
      <c r="D320" s="31" t="s">
        <v>167</v>
      </c>
      <c r="E320" s="31" t="s">
        <v>167</v>
      </c>
      <c r="F320" s="31" t="s">
        <v>167</v>
      </c>
      <c r="G320" s="31" t="s">
        <v>167</v>
      </c>
      <c r="H320" s="31" t="s">
        <v>167</v>
      </c>
      <c r="I320" s="31" t="s">
        <v>167</v>
      </c>
      <c r="J320" s="31" t="s">
        <v>167</v>
      </c>
      <c r="K320" s="31" t="s">
        <v>167</v>
      </c>
      <c r="L320" s="31" t="s">
        <v>167</v>
      </c>
      <c r="M320" s="31" t="s">
        <v>167</v>
      </c>
      <c r="N320" s="31" t="s">
        <v>167</v>
      </c>
      <c r="O320" s="31" t="s">
        <v>167</v>
      </c>
      <c r="P320" s="31"/>
      <c r="Q320" s="31" t="s">
        <v>167</v>
      </c>
      <c r="R320" s="31"/>
      <c r="S320" s="31"/>
      <c r="T320" s="31"/>
      <c r="U320" s="31"/>
      <c r="V320" s="31"/>
      <c r="W320" s="31"/>
      <c r="X320" s="31"/>
      <c r="Y320" s="31"/>
    </row>
    <row r="321">
      <c r="A321" s="30"/>
      <c r="B321" s="31" t="s">
        <v>167</v>
      </c>
      <c r="C321" s="31" t="s">
        <v>167</v>
      </c>
      <c r="D321" s="31" t="s">
        <v>167</v>
      </c>
      <c r="E321" s="31" t="s">
        <v>167</v>
      </c>
      <c r="F321" s="31" t="s">
        <v>167</v>
      </c>
      <c r="G321" s="31" t="s">
        <v>167</v>
      </c>
      <c r="H321" s="31" t="s">
        <v>167</v>
      </c>
      <c r="I321" s="31" t="s">
        <v>167</v>
      </c>
      <c r="J321" s="31" t="s">
        <v>167</v>
      </c>
      <c r="K321" s="31" t="s">
        <v>167</v>
      </c>
      <c r="L321" s="31" t="s">
        <v>167</v>
      </c>
      <c r="M321" s="31" t="s">
        <v>167</v>
      </c>
      <c r="N321" s="31" t="s">
        <v>167</v>
      </c>
      <c r="O321" s="31" t="s">
        <v>167</v>
      </c>
      <c r="P321" s="31"/>
      <c r="Q321" s="31" t="s">
        <v>167</v>
      </c>
      <c r="R321" s="31"/>
      <c r="S321" s="31"/>
      <c r="T321" s="31"/>
      <c r="U321" s="31"/>
      <c r="V321" s="31"/>
      <c r="W321" s="31"/>
      <c r="X321" s="31"/>
      <c r="Y321" s="31"/>
    </row>
    <row r="322">
      <c r="A322" s="30"/>
      <c r="B322" s="31" t="s">
        <v>167</v>
      </c>
      <c r="C322" s="31" t="s">
        <v>167</v>
      </c>
      <c r="D322" s="31" t="s">
        <v>167</v>
      </c>
      <c r="E322" s="31" t="s">
        <v>167</v>
      </c>
      <c r="F322" s="31" t="s">
        <v>167</v>
      </c>
      <c r="G322" s="31" t="s">
        <v>167</v>
      </c>
      <c r="H322" s="31" t="s">
        <v>167</v>
      </c>
      <c r="I322" s="31" t="s">
        <v>167</v>
      </c>
      <c r="J322" s="31" t="s">
        <v>167</v>
      </c>
      <c r="K322" s="31" t="s">
        <v>167</v>
      </c>
      <c r="L322" s="31" t="s">
        <v>167</v>
      </c>
      <c r="M322" s="31" t="s">
        <v>167</v>
      </c>
      <c r="N322" s="31" t="s">
        <v>167</v>
      </c>
      <c r="O322" s="31" t="s">
        <v>167</v>
      </c>
      <c r="P322" s="31"/>
      <c r="Q322" s="31" t="s">
        <v>167</v>
      </c>
      <c r="R322" s="31"/>
      <c r="S322" s="31"/>
      <c r="T322" s="31"/>
      <c r="U322" s="31"/>
      <c r="V322" s="31"/>
      <c r="W322" s="31"/>
      <c r="X322" s="31"/>
      <c r="Y322" s="31"/>
    </row>
    <row r="323">
      <c r="A323" s="30"/>
      <c r="B323" s="31" t="s">
        <v>167</v>
      </c>
      <c r="C323" s="31" t="s">
        <v>167</v>
      </c>
      <c r="D323" s="31" t="s">
        <v>167</v>
      </c>
      <c r="E323" s="31" t="s">
        <v>167</v>
      </c>
      <c r="F323" s="31" t="s">
        <v>167</v>
      </c>
      <c r="G323" s="31" t="s">
        <v>167</v>
      </c>
      <c r="H323" s="31" t="s">
        <v>167</v>
      </c>
      <c r="I323" s="31" t="s">
        <v>167</v>
      </c>
      <c r="J323" s="31" t="s">
        <v>167</v>
      </c>
      <c r="K323" s="31" t="s">
        <v>167</v>
      </c>
      <c r="L323" s="31" t="s">
        <v>167</v>
      </c>
      <c r="M323" s="31" t="s">
        <v>167</v>
      </c>
      <c r="N323" s="31" t="s">
        <v>167</v>
      </c>
      <c r="O323" s="31" t="s">
        <v>167</v>
      </c>
      <c r="P323" s="31"/>
      <c r="Q323" s="31" t="s">
        <v>167</v>
      </c>
      <c r="R323" s="31"/>
      <c r="S323" s="31"/>
      <c r="T323" s="31"/>
      <c r="U323" s="31"/>
      <c r="V323" s="31"/>
      <c r="W323" s="31"/>
      <c r="X323" s="31"/>
      <c r="Y323" s="31"/>
    </row>
    <row r="324">
      <c r="A324" s="30"/>
      <c r="B324" s="31" t="s">
        <v>167</v>
      </c>
      <c r="C324" s="31" t="s">
        <v>167</v>
      </c>
      <c r="D324" s="31" t="s">
        <v>167</v>
      </c>
      <c r="E324" s="31" t="s">
        <v>167</v>
      </c>
      <c r="F324" s="31" t="s">
        <v>167</v>
      </c>
      <c r="G324" s="31" t="s">
        <v>167</v>
      </c>
      <c r="H324" s="31" t="s">
        <v>167</v>
      </c>
      <c r="I324" s="31" t="s">
        <v>167</v>
      </c>
      <c r="J324" s="31" t="s">
        <v>167</v>
      </c>
      <c r="K324" s="31" t="s">
        <v>167</v>
      </c>
      <c r="L324" s="31" t="s">
        <v>167</v>
      </c>
      <c r="M324" s="31" t="s">
        <v>167</v>
      </c>
      <c r="N324" s="31" t="s">
        <v>167</v>
      </c>
      <c r="O324" s="31" t="s">
        <v>167</v>
      </c>
      <c r="P324" s="31"/>
      <c r="Q324" s="31" t="s">
        <v>167</v>
      </c>
      <c r="R324" s="31"/>
      <c r="S324" s="31"/>
      <c r="T324" s="31"/>
      <c r="U324" s="31"/>
      <c r="V324" s="31"/>
      <c r="W324" s="31"/>
      <c r="X324" s="31"/>
      <c r="Y324" s="31"/>
    </row>
    <row r="325">
      <c r="A325" s="30"/>
      <c r="B325" s="31" t="s">
        <v>167</v>
      </c>
      <c r="C325" s="31" t="s">
        <v>167</v>
      </c>
      <c r="D325" s="31" t="s">
        <v>167</v>
      </c>
      <c r="E325" s="31" t="s">
        <v>167</v>
      </c>
      <c r="F325" s="31" t="s">
        <v>167</v>
      </c>
      <c r="G325" s="31" t="s">
        <v>167</v>
      </c>
      <c r="H325" s="31" t="s">
        <v>167</v>
      </c>
      <c r="I325" s="31" t="s">
        <v>167</v>
      </c>
      <c r="J325" s="31" t="s">
        <v>167</v>
      </c>
      <c r="K325" s="31" t="s">
        <v>167</v>
      </c>
      <c r="L325" s="31" t="s">
        <v>167</v>
      </c>
      <c r="M325" s="31" t="s">
        <v>167</v>
      </c>
      <c r="N325" s="31" t="s">
        <v>167</v>
      </c>
      <c r="O325" s="31" t="s">
        <v>167</v>
      </c>
      <c r="P325" s="31"/>
      <c r="Q325" s="31" t="s">
        <v>167</v>
      </c>
      <c r="R325" s="31"/>
      <c r="S325" s="31"/>
      <c r="T325" s="31"/>
      <c r="U325" s="31"/>
      <c r="V325" s="31"/>
      <c r="W325" s="31"/>
      <c r="X325" s="31"/>
      <c r="Y325" s="31"/>
    </row>
    <row r="326">
      <c r="A326" s="30"/>
      <c r="B326" s="31" t="s">
        <v>167</v>
      </c>
      <c r="C326" s="31" t="s">
        <v>167</v>
      </c>
      <c r="D326" s="31" t="s">
        <v>167</v>
      </c>
      <c r="E326" s="31" t="s">
        <v>167</v>
      </c>
      <c r="F326" s="31" t="s">
        <v>167</v>
      </c>
      <c r="G326" s="31" t="s">
        <v>167</v>
      </c>
      <c r="H326" s="31" t="s">
        <v>167</v>
      </c>
      <c r="I326" s="31" t="s">
        <v>167</v>
      </c>
      <c r="J326" s="31" t="s">
        <v>167</v>
      </c>
      <c r="K326" s="31" t="s">
        <v>167</v>
      </c>
      <c r="L326" s="31" t="s">
        <v>167</v>
      </c>
      <c r="M326" s="31" t="s">
        <v>167</v>
      </c>
      <c r="N326" s="31" t="s">
        <v>167</v>
      </c>
      <c r="O326" s="31" t="s">
        <v>167</v>
      </c>
      <c r="P326" s="31"/>
      <c r="Q326" s="31" t="s">
        <v>167</v>
      </c>
      <c r="R326" s="31"/>
      <c r="S326" s="31"/>
      <c r="T326" s="31"/>
      <c r="U326" s="31"/>
      <c r="V326" s="31"/>
      <c r="W326" s="31"/>
      <c r="X326" s="31"/>
      <c r="Y326" s="31"/>
    </row>
    <row r="327">
      <c r="A327" s="30"/>
      <c r="B327" s="31" t="s">
        <v>167</v>
      </c>
      <c r="C327" s="31" t="s">
        <v>167</v>
      </c>
      <c r="D327" s="31" t="s">
        <v>167</v>
      </c>
      <c r="E327" s="31" t="s">
        <v>167</v>
      </c>
      <c r="F327" s="31" t="s">
        <v>167</v>
      </c>
      <c r="G327" s="31" t="s">
        <v>167</v>
      </c>
      <c r="H327" s="31" t="s">
        <v>167</v>
      </c>
      <c r="I327" s="31" t="s">
        <v>167</v>
      </c>
      <c r="J327" s="31" t="s">
        <v>167</v>
      </c>
      <c r="K327" s="31" t="s">
        <v>167</v>
      </c>
      <c r="L327" s="31" t="s">
        <v>167</v>
      </c>
      <c r="M327" s="31" t="s">
        <v>167</v>
      </c>
      <c r="N327" s="31" t="s">
        <v>167</v>
      </c>
      <c r="O327" s="31" t="s">
        <v>167</v>
      </c>
      <c r="P327" s="31"/>
      <c r="Q327" s="31" t="s">
        <v>167</v>
      </c>
      <c r="R327" s="31"/>
      <c r="S327" s="31"/>
      <c r="T327" s="31"/>
      <c r="U327" s="31"/>
      <c r="V327" s="31"/>
      <c r="W327" s="31"/>
      <c r="X327" s="31"/>
      <c r="Y327" s="31"/>
    </row>
    <row r="328">
      <c r="A328" s="30"/>
      <c r="B328" s="31" t="s">
        <v>167</v>
      </c>
      <c r="C328" s="31" t="s">
        <v>167</v>
      </c>
      <c r="D328" s="31" t="s">
        <v>167</v>
      </c>
      <c r="E328" s="31" t="s">
        <v>167</v>
      </c>
      <c r="F328" s="31" t="s">
        <v>167</v>
      </c>
      <c r="G328" s="31" t="s">
        <v>167</v>
      </c>
      <c r="H328" s="31" t="s">
        <v>167</v>
      </c>
      <c r="I328" s="31" t="s">
        <v>167</v>
      </c>
      <c r="J328" s="31" t="s">
        <v>167</v>
      </c>
      <c r="K328" s="31" t="s">
        <v>167</v>
      </c>
      <c r="L328" s="31" t="s">
        <v>167</v>
      </c>
      <c r="M328" s="31" t="s">
        <v>167</v>
      </c>
      <c r="N328" s="31" t="s">
        <v>167</v>
      </c>
      <c r="O328" s="31" t="s">
        <v>167</v>
      </c>
      <c r="P328" s="31"/>
      <c r="Q328" s="31" t="s">
        <v>167</v>
      </c>
      <c r="R328" s="31"/>
      <c r="S328" s="31"/>
      <c r="T328" s="31"/>
      <c r="U328" s="31"/>
      <c r="V328" s="31"/>
      <c r="W328" s="31"/>
      <c r="X328" s="31"/>
      <c r="Y328" s="31"/>
    </row>
    <row r="329">
      <c r="A329" s="30"/>
      <c r="B329" s="31" t="s">
        <v>167</v>
      </c>
      <c r="C329" s="31" t="s">
        <v>167</v>
      </c>
      <c r="D329" s="31" t="s">
        <v>167</v>
      </c>
      <c r="E329" s="31" t="s">
        <v>167</v>
      </c>
      <c r="F329" s="31" t="s">
        <v>167</v>
      </c>
      <c r="G329" s="31" t="s">
        <v>167</v>
      </c>
      <c r="H329" s="31" t="s">
        <v>167</v>
      </c>
      <c r="I329" s="31" t="s">
        <v>167</v>
      </c>
      <c r="J329" s="31" t="s">
        <v>167</v>
      </c>
      <c r="K329" s="31" t="s">
        <v>167</v>
      </c>
      <c r="L329" s="31" t="s">
        <v>167</v>
      </c>
      <c r="M329" s="31" t="s">
        <v>167</v>
      </c>
      <c r="N329" s="31" t="s">
        <v>167</v>
      </c>
      <c r="O329" s="31" t="s">
        <v>167</v>
      </c>
      <c r="P329" s="31"/>
      <c r="Q329" s="31" t="s">
        <v>167</v>
      </c>
      <c r="R329" s="31"/>
      <c r="S329" s="31"/>
      <c r="T329" s="31"/>
      <c r="U329" s="31"/>
      <c r="V329" s="31"/>
      <c r="W329" s="31"/>
      <c r="X329" s="31"/>
      <c r="Y329" s="31"/>
    </row>
    <row r="330">
      <c r="A330" s="30"/>
      <c r="B330" s="31" t="s">
        <v>167</v>
      </c>
      <c r="C330" s="31" t="s">
        <v>167</v>
      </c>
      <c r="D330" s="31" t="s">
        <v>167</v>
      </c>
      <c r="E330" s="31" t="s">
        <v>167</v>
      </c>
      <c r="F330" s="31" t="s">
        <v>167</v>
      </c>
      <c r="G330" s="31" t="s">
        <v>167</v>
      </c>
      <c r="H330" s="31" t="s">
        <v>167</v>
      </c>
      <c r="I330" s="31" t="s">
        <v>167</v>
      </c>
      <c r="J330" s="31" t="s">
        <v>167</v>
      </c>
      <c r="K330" s="31" t="s">
        <v>167</v>
      </c>
      <c r="L330" s="31" t="s">
        <v>167</v>
      </c>
      <c r="M330" s="31" t="s">
        <v>167</v>
      </c>
      <c r="N330" s="31" t="s">
        <v>167</v>
      </c>
      <c r="O330" s="31" t="s">
        <v>167</v>
      </c>
      <c r="P330" s="31"/>
      <c r="Q330" s="31" t="s">
        <v>167</v>
      </c>
      <c r="R330" s="31"/>
      <c r="S330" s="31"/>
      <c r="T330" s="31"/>
      <c r="U330" s="31"/>
      <c r="V330" s="31"/>
      <c r="W330" s="31"/>
      <c r="X330" s="31"/>
      <c r="Y330" s="31"/>
    </row>
    <row r="331">
      <c r="A331" s="30"/>
      <c r="B331" s="31" t="s">
        <v>167</v>
      </c>
      <c r="C331" s="31" t="s">
        <v>167</v>
      </c>
      <c r="D331" s="31" t="s">
        <v>167</v>
      </c>
      <c r="E331" s="31" t="s">
        <v>167</v>
      </c>
      <c r="F331" s="31" t="s">
        <v>167</v>
      </c>
      <c r="G331" s="31" t="s">
        <v>167</v>
      </c>
      <c r="H331" s="31" t="s">
        <v>167</v>
      </c>
      <c r="I331" s="31" t="s">
        <v>167</v>
      </c>
      <c r="J331" s="31" t="s">
        <v>167</v>
      </c>
      <c r="K331" s="31" t="s">
        <v>167</v>
      </c>
      <c r="L331" s="31" t="s">
        <v>167</v>
      </c>
      <c r="M331" s="31" t="s">
        <v>167</v>
      </c>
      <c r="N331" s="31" t="s">
        <v>167</v>
      </c>
      <c r="O331" s="31" t="s">
        <v>167</v>
      </c>
      <c r="P331" s="31"/>
      <c r="Q331" s="31" t="s">
        <v>167</v>
      </c>
      <c r="R331" s="31"/>
      <c r="S331" s="31"/>
      <c r="T331" s="31"/>
      <c r="U331" s="31"/>
      <c r="V331" s="31"/>
      <c r="W331" s="31"/>
      <c r="X331" s="31"/>
      <c r="Y331" s="31"/>
    </row>
    <row r="332">
      <c r="A332" s="30"/>
      <c r="B332" s="31" t="s">
        <v>167</v>
      </c>
      <c r="C332" s="31" t="s">
        <v>167</v>
      </c>
      <c r="D332" s="31" t="s">
        <v>167</v>
      </c>
      <c r="E332" s="31" t="s">
        <v>167</v>
      </c>
      <c r="F332" s="31" t="s">
        <v>167</v>
      </c>
      <c r="G332" s="31" t="s">
        <v>167</v>
      </c>
      <c r="H332" s="31" t="s">
        <v>167</v>
      </c>
      <c r="I332" s="31" t="s">
        <v>167</v>
      </c>
      <c r="J332" s="31" t="s">
        <v>167</v>
      </c>
      <c r="K332" s="31" t="s">
        <v>167</v>
      </c>
      <c r="L332" s="31" t="s">
        <v>167</v>
      </c>
      <c r="M332" s="31" t="s">
        <v>167</v>
      </c>
      <c r="N332" s="31" t="s">
        <v>167</v>
      </c>
      <c r="O332" s="31" t="s">
        <v>167</v>
      </c>
      <c r="P332" s="31"/>
      <c r="Q332" s="31" t="s">
        <v>167</v>
      </c>
      <c r="R332" s="31"/>
      <c r="S332" s="31"/>
      <c r="T332" s="31"/>
      <c r="U332" s="31"/>
      <c r="V332" s="31"/>
      <c r="W332" s="31"/>
      <c r="X332" s="31"/>
      <c r="Y332" s="31"/>
    </row>
    <row r="333">
      <c r="A333" s="30"/>
      <c r="B333" s="31" t="s">
        <v>167</v>
      </c>
      <c r="C333" s="31" t="s">
        <v>167</v>
      </c>
      <c r="D333" s="31" t="s">
        <v>167</v>
      </c>
      <c r="E333" s="31" t="s">
        <v>167</v>
      </c>
      <c r="F333" s="31" t="s">
        <v>167</v>
      </c>
      <c r="G333" s="31" t="s">
        <v>167</v>
      </c>
      <c r="H333" s="31" t="s">
        <v>167</v>
      </c>
      <c r="I333" s="31" t="s">
        <v>167</v>
      </c>
      <c r="J333" s="31" t="s">
        <v>167</v>
      </c>
      <c r="K333" s="31" t="s">
        <v>167</v>
      </c>
      <c r="L333" s="31" t="s">
        <v>167</v>
      </c>
      <c r="M333" s="31" t="s">
        <v>167</v>
      </c>
      <c r="N333" s="31" t="s">
        <v>167</v>
      </c>
      <c r="O333" s="31" t="s">
        <v>167</v>
      </c>
      <c r="P333" s="31"/>
      <c r="Q333" s="31" t="s">
        <v>167</v>
      </c>
      <c r="R333" s="31"/>
      <c r="S333" s="31"/>
      <c r="T333" s="31"/>
      <c r="U333" s="31"/>
      <c r="V333" s="31"/>
      <c r="W333" s="31"/>
      <c r="X333" s="31"/>
      <c r="Y333" s="31"/>
    </row>
    <row r="334">
      <c r="A334" s="30"/>
      <c r="B334" s="31" t="s">
        <v>167</v>
      </c>
      <c r="C334" s="31" t="s">
        <v>167</v>
      </c>
      <c r="D334" s="31" t="s">
        <v>167</v>
      </c>
      <c r="E334" s="31" t="s">
        <v>167</v>
      </c>
      <c r="F334" s="31" t="s">
        <v>167</v>
      </c>
      <c r="G334" s="31" t="s">
        <v>167</v>
      </c>
      <c r="H334" s="31" t="s">
        <v>167</v>
      </c>
      <c r="I334" s="31" t="s">
        <v>167</v>
      </c>
      <c r="J334" s="31" t="s">
        <v>167</v>
      </c>
      <c r="K334" s="31" t="s">
        <v>167</v>
      </c>
      <c r="L334" s="31" t="s">
        <v>167</v>
      </c>
      <c r="M334" s="31" t="s">
        <v>167</v>
      </c>
      <c r="N334" s="31" t="s">
        <v>167</v>
      </c>
      <c r="O334" s="31" t="s">
        <v>167</v>
      </c>
      <c r="P334" s="31"/>
      <c r="Q334" s="31" t="s">
        <v>167</v>
      </c>
      <c r="R334" s="31"/>
      <c r="S334" s="31"/>
      <c r="T334" s="31"/>
      <c r="U334" s="31"/>
      <c r="V334" s="31"/>
      <c r="W334" s="31"/>
      <c r="X334" s="31"/>
      <c r="Y334" s="31"/>
    </row>
    <row r="335">
      <c r="A335" s="30"/>
      <c r="B335" s="31" t="s">
        <v>167</v>
      </c>
      <c r="C335" s="31" t="s">
        <v>167</v>
      </c>
      <c r="D335" s="31" t="s">
        <v>167</v>
      </c>
      <c r="E335" s="31" t="s">
        <v>167</v>
      </c>
      <c r="F335" s="31" t="s">
        <v>167</v>
      </c>
      <c r="G335" s="31" t="s">
        <v>167</v>
      </c>
      <c r="H335" s="31" t="s">
        <v>167</v>
      </c>
      <c r="I335" s="31" t="s">
        <v>167</v>
      </c>
      <c r="J335" s="31" t="s">
        <v>167</v>
      </c>
      <c r="K335" s="31" t="s">
        <v>167</v>
      </c>
      <c r="L335" s="31" t="s">
        <v>167</v>
      </c>
      <c r="M335" s="31" t="s">
        <v>167</v>
      </c>
      <c r="N335" s="31" t="s">
        <v>167</v>
      </c>
      <c r="O335" s="31" t="s">
        <v>167</v>
      </c>
      <c r="P335" s="31"/>
      <c r="Q335" s="31" t="s">
        <v>167</v>
      </c>
      <c r="R335" s="31"/>
      <c r="S335" s="31"/>
      <c r="T335" s="31"/>
      <c r="U335" s="31"/>
      <c r="V335" s="31"/>
      <c r="W335" s="31"/>
      <c r="X335" s="31"/>
      <c r="Y335" s="31"/>
    </row>
    <row r="336">
      <c r="A336" s="30"/>
      <c r="B336" s="31" t="s">
        <v>167</v>
      </c>
      <c r="C336" s="31" t="s">
        <v>167</v>
      </c>
      <c r="D336" s="31" t="s">
        <v>167</v>
      </c>
      <c r="E336" s="31" t="s">
        <v>167</v>
      </c>
      <c r="F336" s="31" t="s">
        <v>167</v>
      </c>
      <c r="G336" s="31" t="s">
        <v>167</v>
      </c>
      <c r="H336" s="31" t="s">
        <v>167</v>
      </c>
      <c r="I336" s="31" t="s">
        <v>167</v>
      </c>
      <c r="J336" s="31" t="s">
        <v>167</v>
      </c>
      <c r="K336" s="31" t="s">
        <v>167</v>
      </c>
      <c r="L336" s="31" t="s">
        <v>167</v>
      </c>
      <c r="M336" s="31" t="s">
        <v>167</v>
      </c>
      <c r="N336" s="31" t="s">
        <v>167</v>
      </c>
      <c r="O336" s="31" t="s">
        <v>167</v>
      </c>
      <c r="P336" s="31"/>
      <c r="Q336" s="31" t="s">
        <v>167</v>
      </c>
      <c r="R336" s="31"/>
      <c r="S336" s="31"/>
      <c r="T336" s="31"/>
      <c r="U336" s="31"/>
      <c r="V336" s="31"/>
      <c r="W336" s="31"/>
      <c r="X336" s="31"/>
      <c r="Y336" s="31"/>
    </row>
    <row r="337">
      <c r="A337" s="30"/>
      <c r="B337" s="31" t="s">
        <v>167</v>
      </c>
      <c r="C337" s="31" t="s">
        <v>167</v>
      </c>
      <c r="D337" s="31" t="s">
        <v>167</v>
      </c>
      <c r="E337" s="31" t="s">
        <v>167</v>
      </c>
      <c r="F337" s="31" t="s">
        <v>167</v>
      </c>
      <c r="G337" s="31" t="s">
        <v>167</v>
      </c>
      <c r="H337" s="31" t="s">
        <v>167</v>
      </c>
      <c r="I337" s="31" t="s">
        <v>167</v>
      </c>
      <c r="J337" s="31" t="s">
        <v>167</v>
      </c>
      <c r="K337" s="31" t="s">
        <v>167</v>
      </c>
      <c r="L337" s="31" t="s">
        <v>167</v>
      </c>
      <c r="M337" s="31" t="s">
        <v>167</v>
      </c>
      <c r="N337" s="31" t="s">
        <v>167</v>
      </c>
      <c r="O337" s="31" t="s">
        <v>167</v>
      </c>
      <c r="P337" s="31"/>
      <c r="Q337" s="31" t="s">
        <v>167</v>
      </c>
      <c r="R337" s="31"/>
      <c r="S337" s="31"/>
      <c r="T337" s="31"/>
      <c r="U337" s="31"/>
      <c r="V337" s="31"/>
      <c r="W337" s="31"/>
      <c r="X337" s="31"/>
      <c r="Y337" s="31"/>
    </row>
    <row r="338">
      <c r="A338" s="30"/>
      <c r="B338" s="31" t="s">
        <v>167</v>
      </c>
      <c r="C338" s="31" t="s">
        <v>167</v>
      </c>
      <c r="D338" s="31" t="s">
        <v>167</v>
      </c>
      <c r="E338" s="31" t="s">
        <v>167</v>
      </c>
      <c r="F338" s="31" t="s">
        <v>167</v>
      </c>
      <c r="G338" s="31" t="s">
        <v>167</v>
      </c>
      <c r="H338" s="31" t="s">
        <v>167</v>
      </c>
      <c r="I338" s="31" t="s">
        <v>167</v>
      </c>
      <c r="J338" s="31" t="s">
        <v>167</v>
      </c>
      <c r="K338" s="31" t="s">
        <v>167</v>
      </c>
      <c r="L338" s="31" t="s">
        <v>167</v>
      </c>
      <c r="M338" s="31" t="s">
        <v>167</v>
      </c>
      <c r="N338" s="31" t="s">
        <v>167</v>
      </c>
      <c r="O338" s="31" t="s">
        <v>167</v>
      </c>
      <c r="P338" s="31"/>
      <c r="Q338" s="31" t="s">
        <v>167</v>
      </c>
      <c r="R338" s="31"/>
      <c r="S338" s="31"/>
      <c r="T338" s="31"/>
      <c r="U338" s="31"/>
      <c r="V338" s="31"/>
      <c r="W338" s="31"/>
      <c r="X338" s="31"/>
      <c r="Y338" s="31"/>
    </row>
    <row r="339">
      <c r="A339" s="30"/>
      <c r="B339" s="31" t="s">
        <v>167</v>
      </c>
      <c r="C339" s="31" t="s">
        <v>167</v>
      </c>
      <c r="D339" s="31" t="s">
        <v>167</v>
      </c>
      <c r="E339" s="31" t="s">
        <v>167</v>
      </c>
      <c r="F339" s="31" t="s">
        <v>167</v>
      </c>
      <c r="G339" s="31" t="s">
        <v>167</v>
      </c>
      <c r="H339" s="31" t="s">
        <v>167</v>
      </c>
      <c r="I339" s="31" t="s">
        <v>167</v>
      </c>
      <c r="J339" s="31" t="s">
        <v>167</v>
      </c>
      <c r="K339" s="31" t="s">
        <v>167</v>
      </c>
      <c r="L339" s="31" t="s">
        <v>167</v>
      </c>
      <c r="M339" s="31" t="s">
        <v>167</v>
      </c>
      <c r="N339" s="31" t="s">
        <v>167</v>
      </c>
      <c r="O339" s="31" t="s">
        <v>167</v>
      </c>
      <c r="P339" s="31"/>
      <c r="Q339" s="31" t="s">
        <v>167</v>
      </c>
      <c r="R339" s="31"/>
      <c r="S339" s="31"/>
      <c r="T339" s="31"/>
      <c r="U339" s="31"/>
      <c r="V339" s="31"/>
      <c r="W339" s="31"/>
      <c r="X339" s="31"/>
      <c r="Y339" s="31"/>
    </row>
    <row r="340">
      <c r="A340" s="30"/>
      <c r="B340" s="31" t="s">
        <v>167</v>
      </c>
      <c r="C340" s="31" t="s">
        <v>167</v>
      </c>
      <c r="D340" s="31" t="s">
        <v>167</v>
      </c>
      <c r="E340" s="31" t="s">
        <v>167</v>
      </c>
      <c r="F340" s="31" t="s">
        <v>167</v>
      </c>
      <c r="G340" s="31" t="s">
        <v>167</v>
      </c>
      <c r="H340" s="31" t="s">
        <v>167</v>
      </c>
      <c r="I340" s="31" t="s">
        <v>167</v>
      </c>
      <c r="J340" s="31" t="s">
        <v>167</v>
      </c>
      <c r="K340" s="31" t="s">
        <v>167</v>
      </c>
      <c r="L340" s="31" t="s">
        <v>167</v>
      </c>
      <c r="M340" s="31" t="s">
        <v>167</v>
      </c>
      <c r="N340" s="31" t="s">
        <v>167</v>
      </c>
      <c r="O340" s="31" t="s">
        <v>167</v>
      </c>
      <c r="P340" s="31"/>
      <c r="Q340" s="31" t="s">
        <v>167</v>
      </c>
      <c r="R340" s="31"/>
      <c r="S340" s="31"/>
      <c r="T340" s="31"/>
      <c r="U340" s="31"/>
      <c r="V340" s="31"/>
      <c r="W340" s="31"/>
      <c r="X340" s="31"/>
      <c r="Y340" s="31"/>
    </row>
    <row r="341">
      <c r="A341" s="30"/>
      <c r="B341" s="31" t="s">
        <v>167</v>
      </c>
      <c r="C341" s="31" t="s">
        <v>167</v>
      </c>
      <c r="D341" s="31" t="s">
        <v>167</v>
      </c>
      <c r="E341" s="31" t="s">
        <v>167</v>
      </c>
      <c r="F341" s="31" t="s">
        <v>167</v>
      </c>
      <c r="G341" s="31" t="s">
        <v>167</v>
      </c>
      <c r="H341" s="31" t="s">
        <v>167</v>
      </c>
      <c r="I341" s="31" t="s">
        <v>167</v>
      </c>
      <c r="J341" s="31" t="s">
        <v>167</v>
      </c>
      <c r="K341" s="31" t="s">
        <v>167</v>
      </c>
      <c r="L341" s="31" t="s">
        <v>167</v>
      </c>
      <c r="M341" s="31" t="s">
        <v>167</v>
      </c>
      <c r="N341" s="31" t="s">
        <v>167</v>
      </c>
      <c r="O341" s="31" t="s">
        <v>167</v>
      </c>
      <c r="P341" s="31"/>
      <c r="Q341" s="31" t="s">
        <v>167</v>
      </c>
      <c r="R341" s="31"/>
      <c r="S341" s="31"/>
      <c r="T341" s="31"/>
      <c r="U341" s="31"/>
      <c r="V341" s="31"/>
      <c r="W341" s="31"/>
      <c r="X341" s="31"/>
      <c r="Y341" s="31"/>
    </row>
    <row r="342">
      <c r="A342" s="30"/>
      <c r="B342" s="31" t="s">
        <v>167</v>
      </c>
      <c r="C342" s="31" t="s">
        <v>167</v>
      </c>
      <c r="D342" s="31" t="s">
        <v>167</v>
      </c>
      <c r="E342" s="31" t="s">
        <v>167</v>
      </c>
      <c r="F342" s="31" t="s">
        <v>167</v>
      </c>
      <c r="G342" s="31" t="s">
        <v>167</v>
      </c>
      <c r="H342" s="31" t="s">
        <v>167</v>
      </c>
      <c r="I342" s="31" t="s">
        <v>167</v>
      </c>
      <c r="J342" s="31" t="s">
        <v>167</v>
      </c>
      <c r="K342" s="31" t="s">
        <v>167</v>
      </c>
      <c r="L342" s="31" t="s">
        <v>167</v>
      </c>
      <c r="M342" s="31" t="s">
        <v>167</v>
      </c>
      <c r="N342" s="31" t="s">
        <v>167</v>
      </c>
      <c r="O342" s="31" t="s">
        <v>167</v>
      </c>
      <c r="P342" s="31"/>
      <c r="Q342" s="31" t="s">
        <v>167</v>
      </c>
      <c r="R342" s="31"/>
      <c r="S342" s="31"/>
      <c r="T342" s="31"/>
      <c r="U342" s="31"/>
      <c r="V342" s="31"/>
      <c r="W342" s="31"/>
      <c r="X342" s="31"/>
      <c r="Y342" s="31"/>
    </row>
    <row r="343">
      <c r="A343" s="30"/>
      <c r="B343" s="31" t="s">
        <v>167</v>
      </c>
      <c r="C343" s="31" t="s">
        <v>167</v>
      </c>
      <c r="D343" s="31" t="s">
        <v>167</v>
      </c>
      <c r="E343" s="31" t="s">
        <v>167</v>
      </c>
      <c r="F343" s="31" t="s">
        <v>167</v>
      </c>
      <c r="G343" s="31" t="s">
        <v>167</v>
      </c>
      <c r="H343" s="31" t="s">
        <v>167</v>
      </c>
      <c r="I343" s="31" t="s">
        <v>167</v>
      </c>
      <c r="J343" s="31" t="s">
        <v>167</v>
      </c>
      <c r="K343" s="31" t="s">
        <v>167</v>
      </c>
      <c r="L343" s="31" t="s">
        <v>167</v>
      </c>
      <c r="M343" s="31" t="s">
        <v>167</v>
      </c>
      <c r="N343" s="31" t="s">
        <v>167</v>
      </c>
      <c r="O343" s="31" t="s">
        <v>167</v>
      </c>
      <c r="P343" s="31"/>
      <c r="Q343" s="31" t="s">
        <v>167</v>
      </c>
      <c r="R343" s="31"/>
      <c r="S343" s="31"/>
      <c r="T343" s="31"/>
      <c r="U343" s="31"/>
      <c r="V343" s="31"/>
      <c r="W343" s="31"/>
      <c r="X343" s="31"/>
      <c r="Y343" s="31"/>
    </row>
    <row r="344">
      <c r="A344" s="30"/>
      <c r="B344" s="31" t="s">
        <v>167</v>
      </c>
      <c r="C344" s="31" t="s">
        <v>167</v>
      </c>
      <c r="D344" s="31" t="s">
        <v>167</v>
      </c>
      <c r="E344" s="31" t="s">
        <v>167</v>
      </c>
      <c r="F344" s="31" t="s">
        <v>167</v>
      </c>
      <c r="G344" s="31" t="s">
        <v>167</v>
      </c>
      <c r="H344" s="31" t="s">
        <v>167</v>
      </c>
      <c r="I344" s="31" t="s">
        <v>167</v>
      </c>
      <c r="J344" s="31" t="s">
        <v>167</v>
      </c>
      <c r="K344" s="31" t="s">
        <v>167</v>
      </c>
      <c r="L344" s="31" t="s">
        <v>167</v>
      </c>
      <c r="M344" s="31" t="s">
        <v>167</v>
      </c>
      <c r="N344" s="31" t="s">
        <v>167</v>
      </c>
      <c r="O344" s="31" t="s">
        <v>167</v>
      </c>
      <c r="P344" s="31"/>
      <c r="Q344" s="31" t="s">
        <v>167</v>
      </c>
      <c r="R344" s="31"/>
      <c r="S344" s="31"/>
      <c r="T344" s="31"/>
      <c r="U344" s="31"/>
      <c r="V344" s="31"/>
      <c r="W344" s="31"/>
      <c r="X344" s="31"/>
      <c r="Y344" s="31"/>
    </row>
    <row r="345">
      <c r="A345" s="30"/>
      <c r="B345" s="31" t="s">
        <v>167</v>
      </c>
      <c r="C345" s="31" t="s">
        <v>167</v>
      </c>
      <c r="D345" s="31" t="s">
        <v>167</v>
      </c>
      <c r="E345" s="31" t="s">
        <v>167</v>
      </c>
      <c r="F345" s="31" t="s">
        <v>167</v>
      </c>
      <c r="G345" s="31" t="s">
        <v>167</v>
      </c>
      <c r="H345" s="31" t="s">
        <v>167</v>
      </c>
      <c r="I345" s="31" t="s">
        <v>167</v>
      </c>
      <c r="J345" s="31" t="s">
        <v>167</v>
      </c>
      <c r="K345" s="31" t="s">
        <v>167</v>
      </c>
      <c r="L345" s="31" t="s">
        <v>167</v>
      </c>
      <c r="M345" s="31" t="s">
        <v>167</v>
      </c>
      <c r="N345" s="31" t="s">
        <v>167</v>
      </c>
      <c r="O345" s="31" t="s">
        <v>167</v>
      </c>
      <c r="P345" s="31"/>
      <c r="Q345" s="31" t="s">
        <v>167</v>
      </c>
      <c r="R345" s="31"/>
      <c r="S345" s="31"/>
      <c r="T345" s="31"/>
      <c r="U345" s="31"/>
      <c r="V345" s="31"/>
      <c r="W345" s="31"/>
      <c r="X345" s="31"/>
      <c r="Y345" s="31"/>
    </row>
    <row r="346">
      <c r="A346" s="30"/>
      <c r="B346" s="31" t="s">
        <v>167</v>
      </c>
      <c r="C346" s="31" t="s">
        <v>167</v>
      </c>
      <c r="D346" s="31" t="s">
        <v>167</v>
      </c>
      <c r="E346" s="31" t="s">
        <v>167</v>
      </c>
      <c r="F346" s="31" t="s">
        <v>167</v>
      </c>
      <c r="G346" s="31" t="s">
        <v>167</v>
      </c>
      <c r="H346" s="31" t="s">
        <v>167</v>
      </c>
      <c r="I346" s="31" t="s">
        <v>167</v>
      </c>
      <c r="J346" s="31" t="s">
        <v>167</v>
      </c>
      <c r="K346" s="31" t="s">
        <v>167</v>
      </c>
      <c r="L346" s="31" t="s">
        <v>167</v>
      </c>
      <c r="M346" s="31" t="s">
        <v>167</v>
      </c>
      <c r="N346" s="31" t="s">
        <v>167</v>
      </c>
      <c r="O346" s="31" t="s">
        <v>167</v>
      </c>
      <c r="P346" s="31"/>
      <c r="Q346" s="31" t="s">
        <v>167</v>
      </c>
      <c r="R346" s="31"/>
      <c r="S346" s="31"/>
      <c r="T346" s="31"/>
      <c r="U346" s="31"/>
      <c r="V346" s="31"/>
      <c r="W346" s="31"/>
      <c r="X346" s="31"/>
      <c r="Y346" s="31"/>
    </row>
    <row r="347">
      <c r="A347" s="30"/>
      <c r="B347" s="31" t="s">
        <v>167</v>
      </c>
      <c r="C347" s="31" t="s">
        <v>167</v>
      </c>
      <c r="D347" s="31" t="s">
        <v>167</v>
      </c>
      <c r="E347" s="31" t="s">
        <v>167</v>
      </c>
      <c r="F347" s="31" t="s">
        <v>167</v>
      </c>
      <c r="G347" s="31" t="s">
        <v>167</v>
      </c>
      <c r="H347" s="31" t="s">
        <v>167</v>
      </c>
      <c r="I347" s="31" t="s">
        <v>167</v>
      </c>
      <c r="J347" s="31" t="s">
        <v>167</v>
      </c>
      <c r="K347" s="31" t="s">
        <v>167</v>
      </c>
      <c r="L347" s="31" t="s">
        <v>167</v>
      </c>
      <c r="M347" s="31" t="s">
        <v>167</v>
      </c>
      <c r="N347" s="31" t="s">
        <v>167</v>
      </c>
      <c r="O347" s="31" t="s">
        <v>167</v>
      </c>
      <c r="P347" s="31"/>
      <c r="Q347" s="31" t="s">
        <v>167</v>
      </c>
      <c r="R347" s="31"/>
      <c r="S347" s="31"/>
      <c r="T347" s="31"/>
      <c r="U347" s="31"/>
      <c r="V347" s="31"/>
      <c r="W347" s="31"/>
      <c r="X347" s="31"/>
      <c r="Y347" s="31"/>
    </row>
    <row r="348">
      <c r="A348" s="30"/>
      <c r="B348" s="31" t="s">
        <v>167</v>
      </c>
      <c r="C348" s="31" t="s">
        <v>167</v>
      </c>
      <c r="D348" s="31" t="s">
        <v>167</v>
      </c>
      <c r="E348" s="31" t="s">
        <v>167</v>
      </c>
      <c r="F348" s="31" t="s">
        <v>167</v>
      </c>
      <c r="G348" s="31" t="s">
        <v>167</v>
      </c>
      <c r="H348" s="31" t="s">
        <v>167</v>
      </c>
      <c r="I348" s="31" t="s">
        <v>167</v>
      </c>
      <c r="J348" s="31" t="s">
        <v>167</v>
      </c>
      <c r="K348" s="31" t="s">
        <v>167</v>
      </c>
      <c r="L348" s="31" t="s">
        <v>167</v>
      </c>
      <c r="M348" s="31" t="s">
        <v>167</v>
      </c>
      <c r="N348" s="31" t="s">
        <v>167</v>
      </c>
      <c r="O348" s="31" t="s">
        <v>167</v>
      </c>
      <c r="P348" s="31"/>
      <c r="Q348" s="31" t="s">
        <v>167</v>
      </c>
      <c r="R348" s="31"/>
      <c r="S348" s="31"/>
      <c r="T348" s="31"/>
      <c r="U348" s="31"/>
      <c r="V348" s="31"/>
      <c r="W348" s="31"/>
      <c r="X348" s="31"/>
      <c r="Y348" s="31"/>
    </row>
    <row r="349">
      <c r="A349" s="30"/>
      <c r="B349" s="31" t="s">
        <v>167</v>
      </c>
      <c r="C349" s="31" t="s">
        <v>167</v>
      </c>
      <c r="D349" s="31" t="s">
        <v>167</v>
      </c>
      <c r="E349" s="31" t="s">
        <v>167</v>
      </c>
      <c r="F349" s="31" t="s">
        <v>167</v>
      </c>
      <c r="G349" s="31" t="s">
        <v>167</v>
      </c>
      <c r="H349" s="31" t="s">
        <v>167</v>
      </c>
      <c r="I349" s="31" t="s">
        <v>167</v>
      </c>
      <c r="J349" s="31" t="s">
        <v>167</v>
      </c>
      <c r="K349" s="31" t="s">
        <v>167</v>
      </c>
      <c r="L349" s="31" t="s">
        <v>167</v>
      </c>
      <c r="M349" s="31" t="s">
        <v>167</v>
      </c>
      <c r="N349" s="31" t="s">
        <v>167</v>
      </c>
      <c r="O349" s="31" t="s">
        <v>167</v>
      </c>
      <c r="P349" s="31"/>
      <c r="Q349" s="31" t="s">
        <v>167</v>
      </c>
      <c r="R349" s="31"/>
      <c r="S349" s="31"/>
      <c r="T349" s="31"/>
      <c r="U349" s="31"/>
      <c r="V349" s="31"/>
      <c r="W349" s="31"/>
      <c r="X349" s="31"/>
      <c r="Y349" s="31"/>
    </row>
    <row r="350">
      <c r="A350" s="30"/>
      <c r="B350" s="31" t="s">
        <v>167</v>
      </c>
      <c r="C350" s="31" t="s">
        <v>167</v>
      </c>
      <c r="D350" s="31" t="s">
        <v>167</v>
      </c>
      <c r="E350" s="31" t="s">
        <v>167</v>
      </c>
      <c r="F350" s="31" t="s">
        <v>167</v>
      </c>
      <c r="G350" s="31" t="s">
        <v>167</v>
      </c>
      <c r="H350" s="31" t="s">
        <v>167</v>
      </c>
      <c r="I350" s="31" t="s">
        <v>167</v>
      </c>
      <c r="J350" s="31" t="s">
        <v>167</v>
      </c>
      <c r="K350" s="31" t="s">
        <v>167</v>
      </c>
      <c r="L350" s="31" t="s">
        <v>167</v>
      </c>
      <c r="M350" s="31" t="s">
        <v>167</v>
      </c>
      <c r="N350" s="31" t="s">
        <v>167</v>
      </c>
      <c r="O350" s="31" t="s">
        <v>167</v>
      </c>
      <c r="P350" s="31"/>
      <c r="Q350" s="31" t="s">
        <v>167</v>
      </c>
      <c r="R350" s="31"/>
      <c r="S350" s="31"/>
      <c r="T350" s="31"/>
      <c r="U350" s="31"/>
      <c r="V350" s="31"/>
      <c r="W350" s="31"/>
      <c r="X350" s="31"/>
      <c r="Y350" s="31"/>
    </row>
    <row r="351">
      <c r="A351" s="30"/>
      <c r="B351" s="31" t="s">
        <v>167</v>
      </c>
      <c r="C351" s="31" t="s">
        <v>167</v>
      </c>
      <c r="D351" s="31" t="s">
        <v>167</v>
      </c>
      <c r="E351" s="31" t="s">
        <v>167</v>
      </c>
      <c r="F351" s="31" t="s">
        <v>167</v>
      </c>
      <c r="G351" s="31" t="s">
        <v>167</v>
      </c>
      <c r="H351" s="31" t="s">
        <v>167</v>
      </c>
      <c r="I351" s="31" t="s">
        <v>167</v>
      </c>
      <c r="J351" s="31" t="s">
        <v>167</v>
      </c>
      <c r="K351" s="31" t="s">
        <v>167</v>
      </c>
      <c r="L351" s="31" t="s">
        <v>167</v>
      </c>
      <c r="M351" s="31" t="s">
        <v>167</v>
      </c>
      <c r="N351" s="31" t="s">
        <v>167</v>
      </c>
      <c r="O351" s="31" t="s">
        <v>167</v>
      </c>
      <c r="P351" s="31"/>
      <c r="Q351" s="31" t="s">
        <v>167</v>
      </c>
      <c r="R351" s="31"/>
      <c r="S351" s="31"/>
      <c r="T351" s="31"/>
      <c r="U351" s="31"/>
      <c r="V351" s="31"/>
      <c r="W351" s="31"/>
      <c r="X351" s="31"/>
      <c r="Y351" s="31"/>
    </row>
    <row r="352">
      <c r="A352" s="30"/>
      <c r="B352" s="31" t="s">
        <v>167</v>
      </c>
      <c r="C352" s="31" t="s">
        <v>167</v>
      </c>
      <c r="D352" s="31" t="s">
        <v>167</v>
      </c>
      <c r="E352" s="31" t="s">
        <v>167</v>
      </c>
      <c r="F352" s="31" t="s">
        <v>167</v>
      </c>
      <c r="G352" s="31" t="s">
        <v>167</v>
      </c>
      <c r="H352" s="31" t="s">
        <v>167</v>
      </c>
      <c r="I352" s="31" t="s">
        <v>167</v>
      </c>
      <c r="J352" s="31" t="s">
        <v>167</v>
      </c>
      <c r="K352" s="31" t="s">
        <v>167</v>
      </c>
      <c r="L352" s="31" t="s">
        <v>167</v>
      </c>
      <c r="M352" s="31" t="s">
        <v>167</v>
      </c>
      <c r="N352" s="31" t="s">
        <v>167</v>
      </c>
      <c r="O352" s="31" t="s">
        <v>167</v>
      </c>
      <c r="P352" s="31"/>
      <c r="Q352" s="31" t="s">
        <v>167</v>
      </c>
      <c r="R352" s="31"/>
      <c r="S352" s="31"/>
      <c r="T352" s="31"/>
      <c r="U352" s="31"/>
      <c r="V352" s="31"/>
      <c r="W352" s="31"/>
      <c r="X352" s="31"/>
      <c r="Y352" s="31"/>
    </row>
    <row r="353">
      <c r="A353" s="30"/>
      <c r="B353" s="31" t="s">
        <v>167</v>
      </c>
      <c r="C353" s="31" t="s">
        <v>167</v>
      </c>
      <c r="D353" s="31" t="s">
        <v>167</v>
      </c>
      <c r="E353" s="31" t="s">
        <v>167</v>
      </c>
      <c r="F353" s="31" t="s">
        <v>167</v>
      </c>
      <c r="G353" s="31" t="s">
        <v>167</v>
      </c>
      <c r="H353" s="31" t="s">
        <v>167</v>
      </c>
      <c r="I353" s="31" t="s">
        <v>167</v>
      </c>
      <c r="J353" s="31" t="s">
        <v>167</v>
      </c>
      <c r="K353" s="31" t="s">
        <v>167</v>
      </c>
      <c r="L353" s="31" t="s">
        <v>167</v>
      </c>
      <c r="M353" s="31" t="s">
        <v>167</v>
      </c>
      <c r="N353" s="31" t="s">
        <v>167</v>
      </c>
      <c r="O353" s="31" t="s">
        <v>167</v>
      </c>
      <c r="P353" s="31"/>
      <c r="Q353" s="31" t="s">
        <v>167</v>
      </c>
      <c r="R353" s="31"/>
      <c r="S353" s="31"/>
      <c r="T353" s="31"/>
      <c r="U353" s="31"/>
      <c r="V353" s="31"/>
      <c r="W353" s="31"/>
      <c r="X353" s="31"/>
      <c r="Y353" s="31"/>
    </row>
    <row r="354">
      <c r="A354" s="30"/>
      <c r="B354" s="31" t="s">
        <v>167</v>
      </c>
      <c r="C354" s="31" t="s">
        <v>167</v>
      </c>
      <c r="D354" s="31" t="s">
        <v>167</v>
      </c>
      <c r="E354" s="31" t="s">
        <v>167</v>
      </c>
      <c r="F354" s="31" t="s">
        <v>167</v>
      </c>
      <c r="G354" s="31" t="s">
        <v>167</v>
      </c>
      <c r="H354" s="31" t="s">
        <v>167</v>
      </c>
      <c r="I354" s="31" t="s">
        <v>167</v>
      </c>
      <c r="J354" s="31" t="s">
        <v>167</v>
      </c>
      <c r="K354" s="31" t="s">
        <v>167</v>
      </c>
      <c r="L354" s="31" t="s">
        <v>167</v>
      </c>
      <c r="M354" s="31" t="s">
        <v>167</v>
      </c>
      <c r="N354" s="31" t="s">
        <v>167</v>
      </c>
      <c r="O354" s="31" t="s">
        <v>167</v>
      </c>
      <c r="P354" s="31"/>
      <c r="Q354" s="31" t="s">
        <v>167</v>
      </c>
      <c r="R354" s="31"/>
      <c r="S354" s="31"/>
      <c r="T354" s="31"/>
      <c r="U354" s="31"/>
      <c r="V354" s="31"/>
      <c r="W354" s="31"/>
      <c r="X354" s="31"/>
      <c r="Y354" s="31"/>
    </row>
    <row r="355">
      <c r="A355" s="30"/>
      <c r="B355" s="31" t="s">
        <v>167</v>
      </c>
      <c r="C355" s="31" t="s">
        <v>167</v>
      </c>
      <c r="D355" s="31" t="s">
        <v>167</v>
      </c>
      <c r="E355" s="31" t="s">
        <v>167</v>
      </c>
      <c r="F355" s="31" t="s">
        <v>167</v>
      </c>
      <c r="G355" s="31" t="s">
        <v>167</v>
      </c>
      <c r="H355" s="31" t="s">
        <v>167</v>
      </c>
      <c r="I355" s="31" t="s">
        <v>167</v>
      </c>
      <c r="J355" s="31" t="s">
        <v>167</v>
      </c>
      <c r="K355" s="31" t="s">
        <v>167</v>
      </c>
      <c r="L355" s="31" t="s">
        <v>167</v>
      </c>
      <c r="M355" s="31" t="s">
        <v>167</v>
      </c>
      <c r="N355" s="31" t="s">
        <v>167</v>
      </c>
      <c r="O355" s="31" t="s">
        <v>167</v>
      </c>
      <c r="P355" s="31"/>
      <c r="Q355" s="31" t="s">
        <v>167</v>
      </c>
      <c r="R355" s="31"/>
      <c r="S355" s="31"/>
      <c r="T355" s="31"/>
      <c r="U355" s="31"/>
      <c r="V355" s="31"/>
      <c r="W355" s="31"/>
      <c r="X355" s="31"/>
      <c r="Y355" s="31"/>
    </row>
    <row r="356">
      <c r="A356" s="30"/>
      <c r="B356" s="31" t="s">
        <v>167</v>
      </c>
      <c r="C356" s="31" t="s">
        <v>167</v>
      </c>
      <c r="D356" s="31" t="s">
        <v>167</v>
      </c>
      <c r="E356" s="31" t="s">
        <v>167</v>
      </c>
      <c r="F356" s="31" t="s">
        <v>167</v>
      </c>
      <c r="G356" s="31" t="s">
        <v>167</v>
      </c>
      <c r="H356" s="31" t="s">
        <v>167</v>
      </c>
      <c r="I356" s="31" t="s">
        <v>167</v>
      </c>
      <c r="J356" s="31" t="s">
        <v>167</v>
      </c>
      <c r="K356" s="31" t="s">
        <v>167</v>
      </c>
      <c r="L356" s="31" t="s">
        <v>167</v>
      </c>
      <c r="M356" s="31" t="s">
        <v>167</v>
      </c>
      <c r="N356" s="31" t="s">
        <v>167</v>
      </c>
      <c r="O356" s="31" t="s">
        <v>167</v>
      </c>
      <c r="P356" s="31"/>
      <c r="Q356" s="31" t="s">
        <v>167</v>
      </c>
      <c r="R356" s="31"/>
      <c r="S356" s="31"/>
      <c r="T356" s="31"/>
      <c r="U356" s="31"/>
      <c r="V356" s="31"/>
      <c r="W356" s="31"/>
      <c r="X356" s="31"/>
      <c r="Y356" s="31"/>
    </row>
    <row r="357">
      <c r="A357" s="30"/>
      <c r="B357" s="31" t="s">
        <v>167</v>
      </c>
      <c r="C357" s="31" t="s">
        <v>167</v>
      </c>
      <c r="D357" s="31" t="s">
        <v>167</v>
      </c>
      <c r="E357" s="31" t="s">
        <v>167</v>
      </c>
      <c r="F357" s="31" t="s">
        <v>167</v>
      </c>
      <c r="G357" s="31" t="s">
        <v>167</v>
      </c>
      <c r="H357" s="31" t="s">
        <v>167</v>
      </c>
      <c r="I357" s="31" t="s">
        <v>167</v>
      </c>
      <c r="J357" s="31" t="s">
        <v>167</v>
      </c>
      <c r="K357" s="31" t="s">
        <v>167</v>
      </c>
      <c r="L357" s="31" t="s">
        <v>167</v>
      </c>
      <c r="M357" s="31" t="s">
        <v>167</v>
      </c>
      <c r="N357" s="31" t="s">
        <v>167</v>
      </c>
      <c r="O357" s="31" t="s">
        <v>167</v>
      </c>
      <c r="P357" s="31"/>
      <c r="Q357" s="31" t="s">
        <v>167</v>
      </c>
      <c r="R357" s="31"/>
      <c r="S357" s="31"/>
      <c r="T357" s="31"/>
      <c r="U357" s="31"/>
      <c r="V357" s="31"/>
      <c r="W357" s="31"/>
      <c r="X357" s="31"/>
      <c r="Y357" s="31"/>
    </row>
    <row r="358">
      <c r="A358" s="30"/>
      <c r="B358" s="31" t="s">
        <v>167</v>
      </c>
      <c r="C358" s="31" t="s">
        <v>167</v>
      </c>
      <c r="D358" s="31" t="s">
        <v>167</v>
      </c>
      <c r="E358" s="31" t="s">
        <v>167</v>
      </c>
      <c r="F358" s="31" t="s">
        <v>167</v>
      </c>
      <c r="G358" s="31" t="s">
        <v>167</v>
      </c>
      <c r="H358" s="31" t="s">
        <v>167</v>
      </c>
      <c r="I358" s="31" t="s">
        <v>167</v>
      </c>
      <c r="J358" s="31" t="s">
        <v>167</v>
      </c>
      <c r="K358" s="31" t="s">
        <v>167</v>
      </c>
      <c r="L358" s="31" t="s">
        <v>167</v>
      </c>
      <c r="M358" s="31" t="s">
        <v>167</v>
      </c>
      <c r="N358" s="31" t="s">
        <v>167</v>
      </c>
      <c r="O358" s="31" t="s">
        <v>167</v>
      </c>
      <c r="P358" s="31"/>
      <c r="Q358" s="31" t="s">
        <v>167</v>
      </c>
      <c r="R358" s="31"/>
      <c r="S358" s="31"/>
      <c r="T358" s="31"/>
      <c r="U358" s="31"/>
      <c r="V358" s="31"/>
      <c r="W358" s="31"/>
      <c r="X358" s="31"/>
      <c r="Y358" s="31"/>
    </row>
    <row r="359">
      <c r="A359" s="30"/>
      <c r="B359" s="31" t="s">
        <v>167</v>
      </c>
      <c r="C359" s="31" t="s">
        <v>167</v>
      </c>
      <c r="D359" s="31" t="s">
        <v>167</v>
      </c>
      <c r="E359" s="31" t="s">
        <v>167</v>
      </c>
      <c r="F359" s="31" t="s">
        <v>167</v>
      </c>
      <c r="G359" s="31" t="s">
        <v>167</v>
      </c>
      <c r="H359" s="31" t="s">
        <v>167</v>
      </c>
      <c r="I359" s="31" t="s">
        <v>167</v>
      </c>
      <c r="J359" s="31" t="s">
        <v>167</v>
      </c>
      <c r="K359" s="31" t="s">
        <v>167</v>
      </c>
      <c r="L359" s="31" t="s">
        <v>167</v>
      </c>
      <c r="M359" s="31" t="s">
        <v>167</v>
      </c>
      <c r="N359" s="31" t="s">
        <v>167</v>
      </c>
      <c r="O359" s="31" t="s">
        <v>167</v>
      </c>
      <c r="P359" s="31"/>
      <c r="Q359" s="31" t="s">
        <v>167</v>
      </c>
      <c r="R359" s="31"/>
      <c r="S359" s="31"/>
      <c r="T359" s="31"/>
      <c r="U359" s="31"/>
      <c r="V359" s="31"/>
      <c r="W359" s="31"/>
      <c r="X359" s="31"/>
      <c r="Y359" s="31"/>
    </row>
    <row r="360">
      <c r="A360" s="30"/>
      <c r="B360" s="31" t="s">
        <v>167</v>
      </c>
      <c r="C360" s="31" t="s">
        <v>167</v>
      </c>
      <c r="D360" s="31" t="s">
        <v>167</v>
      </c>
      <c r="E360" s="31" t="s">
        <v>167</v>
      </c>
      <c r="F360" s="31" t="s">
        <v>167</v>
      </c>
      <c r="G360" s="31" t="s">
        <v>167</v>
      </c>
      <c r="H360" s="31" t="s">
        <v>167</v>
      </c>
      <c r="I360" s="31" t="s">
        <v>167</v>
      </c>
      <c r="J360" s="31" t="s">
        <v>167</v>
      </c>
      <c r="K360" s="31" t="s">
        <v>167</v>
      </c>
      <c r="L360" s="31" t="s">
        <v>167</v>
      </c>
      <c r="M360" s="31" t="s">
        <v>167</v>
      </c>
      <c r="N360" s="31" t="s">
        <v>167</v>
      </c>
      <c r="O360" s="31" t="s">
        <v>167</v>
      </c>
      <c r="P360" s="31"/>
      <c r="Q360" s="31" t="s">
        <v>167</v>
      </c>
      <c r="R360" s="31"/>
      <c r="S360" s="31"/>
      <c r="T360" s="31"/>
      <c r="U360" s="31"/>
      <c r="V360" s="31"/>
      <c r="W360" s="31"/>
      <c r="X360" s="31"/>
      <c r="Y360" s="31"/>
    </row>
    <row r="361">
      <c r="A361" s="30"/>
      <c r="B361" s="31" t="s">
        <v>167</v>
      </c>
      <c r="C361" s="31" t="s">
        <v>167</v>
      </c>
      <c r="D361" s="31" t="s">
        <v>167</v>
      </c>
      <c r="E361" s="31" t="s">
        <v>167</v>
      </c>
      <c r="F361" s="31" t="s">
        <v>167</v>
      </c>
      <c r="G361" s="31" t="s">
        <v>167</v>
      </c>
      <c r="H361" s="31" t="s">
        <v>167</v>
      </c>
      <c r="I361" s="31" t="s">
        <v>167</v>
      </c>
      <c r="J361" s="31" t="s">
        <v>167</v>
      </c>
      <c r="K361" s="31" t="s">
        <v>167</v>
      </c>
      <c r="L361" s="31" t="s">
        <v>167</v>
      </c>
      <c r="M361" s="31" t="s">
        <v>167</v>
      </c>
      <c r="N361" s="31" t="s">
        <v>167</v>
      </c>
      <c r="O361" s="31" t="s">
        <v>167</v>
      </c>
      <c r="P361" s="31"/>
      <c r="Q361" s="31" t="s">
        <v>167</v>
      </c>
      <c r="R361" s="31"/>
      <c r="S361" s="31"/>
      <c r="T361" s="31"/>
      <c r="U361" s="31"/>
      <c r="V361" s="31"/>
      <c r="W361" s="31"/>
      <c r="X361" s="31"/>
      <c r="Y361" s="31"/>
    </row>
    <row r="362">
      <c r="A362" s="30"/>
      <c r="B362" s="31" t="s">
        <v>167</v>
      </c>
      <c r="C362" s="31" t="s">
        <v>167</v>
      </c>
      <c r="D362" s="31" t="s">
        <v>167</v>
      </c>
      <c r="E362" s="31" t="s">
        <v>167</v>
      </c>
      <c r="F362" s="31" t="s">
        <v>167</v>
      </c>
      <c r="G362" s="31" t="s">
        <v>167</v>
      </c>
      <c r="H362" s="31" t="s">
        <v>167</v>
      </c>
      <c r="I362" s="31" t="s">
        <v>167</v>
      </c>
      <c r="J362" s="31" t="s">
        <v>167</v>
      </c>
      <c r="K362" s="31" t="s">
        <v>167</v>
      </c>
      <c r="L362" s="31" t="s">
        <v>167</v>
      </c>
      <c r="M362" s="31" t="s">
        <v>167</v>
      </c>
      <c r="N362" s="31" t="s">
        <v>167</v>
      </c>
      <c r="O362" s="31" t="s">
        <v>167</v>
      </c>
      <c r="P362" s="31"/>
      <c r="Q362" s="31" t="s">
        <v>167</v>
      </c>
      <c r="R362" s="31"/>
      <c r="S362" s="31"/>
      <c r="T362" s="31"/>
      <c r="U362" s="31"/>
      <c r="V362" s="31"/>
      <c r="W362" s="31"/>
      <c r="X362" s="31"/>
      <c r="Y362" s="31"/>
    </row>
    <row r="363">
      <c r="A363" s="30"/>
      <c r="B363" s="31" t="s">
        <v>167</v>
      </c>
      <c r="C363" s="31" t="s">
        <v>167</v>
      </c>
      <c r="D363" s="31" t="s">
        <v>167</v>
      </c>
      <c r="E363" s="31" t="s">
        <v>167</v>
      </c>
      <c r="F363" s="31" t="s">
        <v>167</v>
      </c>
      <c r="G363" s="31" t="s">
        <v>167</v>
      </c>
      <c r="H363" s="31" t="s">
        <v>167</v>
      </c>
      <c r="I363" s="31" t="s">
        <v>167</v>
      </c>
      <c r="J363" s="31" t="s">
        <v>167</v>
      </c>
      <c r="K363" s="31" t="s">
        <v>167</v>
      </c>
      <c r="L363" s="31" t="s">
        <v>167</v>
      </c>
      <c r="M363" s="31" t="s">
        <v>167</v>
      </c>
      <c r="N363" s="31" t="s">
        <v>167</v>
      </c>
      <c r="O363" s="31" t="s">
        <v>167</v>
      </c>
      <c r="P363" s="31"/>
      <c r="Q363" s="31" t="s">
        <v>167</v>
      </c>
      <c r="R363" s="31"/>
      <c r="S363" s="31"/>
      <c r="T363" s="31"/>
      <c r="U363" s="31"/>
      <c r="V363" s="31"/>
      <c r="W363" s="31"/>
      <c r="X363" s="31"/>
      <c r="Y363" s="31"/>
    </row>
    <row r="364">
      <c r="A364" s="30"/>
      <c r="B364" s="31" t="s">
        <v>167</v>
      </c>
      <c r="C364" s="31" t="s">
        <v>167</v>
      </c>
      <c r="D364" s="31" t="s">
        <v>167</v>
      </c>
      <c r="E364" s="31" t="s">
        <v>167</v>
      </c>
      <c r="F364" s="31" t="s">
        <v>167</v>
      </c>
      <c r="G364" s="31" t="s">
        <v>167</v>
      </c>
      <c r="H364" s="31" t="s">
        <v>167</v>
      </c>
      <c r="I364" s="31" t="s">
        <v>167</v>
      </c>
      <c r="J364" s="31" t="s">
        <v>167</v>
      </c>
      <c r="K364" s="31" t="s">
        <v>167</v>
      </c>
      <c r="L364" s="31" t="s">
        <v>167</v>
      </c>
      <c r="M364" s="31" t="s">
        <v>167</v>
      </c>
      <c r="N364" s="31" t="s">
        <v>167</v>
      </c>
      <c r="O364" s="31" t="s">
        <v>167</v>
      </c>
      <c r="P364" s="31"/>
      <c r="Q364" s="31" t="s">
        <v>167</v>
      </c>
      <c r="R364" s="31"/>
      <c r="S364" s="31"/>
      <c r="T364" s="31"/>
      <c r="U364" s="31"/>
      <c r="V364" s="31"/>
      <c r="W364" s="31"/>
      <c r="X364" s="31"/>
      <c r="Y364" s="31"/>
    </row>
    <row r="365">
      <c r="A365" s="30"/>
      <c r="B365" s="31" t="s">
        <v>167</v>
      </c>
      <c r="C365" s="31" t="s">
        <v>167</v>
      </c>
      <c r="D365" s="31" t="s">
        <v>167</v>
      </c>
      <c r="E365" s="31" t="s">
        <v>167</v>
      </c>
      <c r="F365" s="31" t="s">
        <v>167</v>
      </c>
      <c r="G365" s="31" t="s">
        <v>167</v>
      </c>
      <c r="H365" s="31" t="s">
        <v>167</v>
      </c>
      <c r="I365" s="31" t="s">
        <v>167</v>
      </c>
      <c r="J365" s="31" t="s">
        <v>167</v>
      </c>
      <c r="K365" s="31" t="s">
        <v>167</v>
      </c>
      <c r="L365" s="31" t="s">
        <v>167</v>
      </c>
      <c r="M365" s="31" t="s">
        <v>167</v>
      </c>
      <c r="N365" s="31" t="s">
        <v>167</v>
      </c>
      <c r="O365" s="31" t="s">
        <v>167</v>
      </c>
      <c r="P365" s="31"/>
      <c r="Q365" s="31" t="s">
        <v>167</v>
      </c>
      <c r="R365" s="31"/>
      <c r="S365" s="31"/>
      <c r="T365" s="31"/>
      <c r="U365" s="31"/>
      <c r="V365" s="31"/>
      <c r="W365" s="31"/>
      <c r="X365" s="31"/>
      <c r="Y365" s="31"/>
    </row>
    <row r="366">
      <c r="A366" s="30"/>
      <c r="B366" s="31" t="s">
        <v>167</v>
      </c>
      <c r="C366" s="31" t="s">
        <v>167</v>
      </c>
      <c r="D366" s="31" t="s">
        <v>167</v>
      </c>
      <c r="E366" s="31" t="s">
        <v>167</v>
      </c>
      <c r="F366" s="31" t="s">
        <v>167</v>
      </c>
      <c r="G366" s="31" t="s">
        <v>167</v>
      </c>
      <c r="H366" s="31" t="s">
        <v>167</v>
      </c>
      <c r="I366" s="31" t="s">
        <v>167</v>
      </c>
      <c r="J366" s="31" t="s">
        <v>167</v>
      </c>
      <c r="K366" s="31" t="s">
        <v>167</v>
      </c>
      <c r="L366" s="31" t="s">
        <v>167</v>
      </c>
      <c r="M366" s="31" t="s">
        <v>167</v>
      </c>
      <c r="N366" s="31" t="s">
        <v>167</v>
      </c>
      <c r="O366" s="31" t="s">
        <v>167</v>
      </c>
      <c r="P366" s="31"/>
      <c r="Q366" s="31" t="s">
        <v>167</v>
      </c>
      <c r="R366" s="31"/>
      <c r="S366" s="31"/>
      <c r="T366" s="31"/>
      <c r="U366" s="31"/>
      <c r="V366" s="31"/>
      <c r="W366" s="31"/>
      <c r="X366" s="31"/>
      <c r="Y366" s="31"/>
    </row>
    <row r="367">
      <c r="A367" s="30"/>
      <c r="B367" s="31" t="s">
        <v>167</v>
      </c>
      <c r="C367" s="31" t="s">
        <v>167</v>
      </c>
      <c r="D367" s="31" t="s">
        <v>167</v>
      </c>
      <c r="E367" s="31" t="s">
        <v>167</v>
      </c>
      <c r="F367" s="31" t="s">
        <v>167</v>
      </c>
      <c r="G367" s="31" t="s">
        <v>167</v>
      </c>
      <c r="H367" s="31" t="s">
        <v>167</v>
      </c>
      <c r="I367" s="31" t="s">
        <v>167</v>
      </c>
      <c r="J367" s="31" t="s">
        <v>167</v>
      </c>
      <c r="K367" s="31" t="s">
        <v>167</v>
      </c>
      <c r="L367" s="31" t="s">
        <v>167</v>
      </c>
      <c r="M367" s="31" t="s">
        <v>167</v>
      </c>
      <c r="N367" s="31" t="s">
        <v>167</v>
      </c>
      <c r="O367" s="31" t="s">
        <v>167</v>
      </c>
      <c r="P367" s="31"/>
      <c r="Q367" s="31" t="s">
        <v>167</v>
      </c>
      <c r="R367" s="31"/>
      <c r="S367" s="31"/>
      <c r="T367" s="31"/>
      <c r="U367" s="31"/>
      <c r="V367" s="31"/>
      <c r="W367" s="31"/>
      <c r="X367" s="31"/>
      <c r="Y367" s="31"/>
    </row>
    <row r="368">
      <c r="A368" s="30"/>
      <c r="B368" s="31" t="s">
        <v>167</v>
      </c>
      <c r="C368" s="31" t="s">
        <v>167</v>
      </c>
      <c r="D368" s="31" t="s">
        <v>167</v>
      </c>
      <c r="E368" s="31" t="s">
        <v>167</v>
      </c>
      <c r="F368" s="31" t="s">
        <v>167</v>
      </c>
      <c r="G368" s="31" t="s">
        <v>167</v>
      </c>
      <c r="H368" s="31" t="s">
        <v>167</v>
      </c>
      <c r="I368" s="31" t="s">
        <v>167</v>
      </c>
      <c r="J368" s="31" t="s">
        <v>167</v>
      </c>
      <c r="K368" s="31" t="s">
        <v>167</v>
      </c>
      <c r="L368" s="31" t="s">
        <v>167</v>
      </c>
      <c r="M368" s="31" t="s">
        <v>167</v>
      </c>
      <c r="N368" s="31" t="s">
        <v>167</v>
      </c>
      <c r="O368" s="31" t="s">
        <v>167</v>
      </c>
      <c r="P368" s="31"/>
      <c r="Q368" s="31" t="s">
        <v>167</v>
      </c>
      <c r="R368" s="31"/>
      <c r="S368" s="31"/>
      <c r="T368" s="31"/>
      <c r="U368" s="31"/>
      <c r="V368" s="31"/>
      <c r="W368" s="31"/>
      <c r="X368" s="31"/>
      <c r="Y368" s="31"/>
    </row>
    <row r="369">
      <c r="A369" s="30"/>
      <c r="B369" s="31" t="s">
        <v>167</v>
      </c>
      <c r="C369" s="31" t="s">
        <v>167</v>
      </c>
      <c r="D369" s="31" t="s">
        <v>167</v>
      </c>
      <c r="E369" s="31" t="s">
        <v>167</v>
      </c>
      <c r="F369" s="31" t="s">
        <v>167</v>
      </c>
      <c r="G369" s="31" t="s">
        <v>167</v>
      </c>
      <c r="H369" s="31" t="s">
        <v>167</v>
      </c>
      <c r="I369" s="31" t="s">
        <v>167</v>
      </c>
      <c r="J369" s="31" t="s">
        <v>167</v>
      </c>
      <c r="K369" s="31" t="s">
        <v>167</v>
      </c>
      <c r="L369" s="31" t="s">
        <v>167</v>
      </c>
      <c r="M369" s="31" t="s">
        <v>167</v>
      </c>
      <c r="N369" s="31" t="s">
        <v>167</v>
      </c>
      <c r="O369" s="31" t="s">
        <v>167</v>
      </c>
      <c r="P369" s="31"/>
      <c r="Q369" s="31" t="s">
        <v>167</v>
      </c>
      <c r="R369" s="31"/>
      <c r="S369" s="31"/>
      <c r="T369" s="31"/>
      <c r="U369" s="31"/>
      <c r="V369" s="31"/>
      <c r="W369" s="31"/>
      <c r="X369" s="31"/>
      <c r="Y369" s="31"/>
    </row>
    <row r="370">
      <c r="A370" s="30"/>
      <c r="B370" s="31" t="s">
        <v>167</v>
      </c>
      <c r="C370" s="31" t="s">
        <v>167</v>
      </c>
      <c r="D370" s="31" t="s">
        <v>167</v>
      </c>
      <c r="E370" s="31" t="s">
        <v>167</v>
      </c>
      <c r="F370" s="31" t="s">
        <v>167</v>
      </c>
      <c r="G370" s="31" t="s">
        <v>167</v>
      </c>
      <c r="H370" s="31" t="s">
        <v>167</v>
      </c>
      <c r="I370" s="31" t="s">
        <v>167</v>
      </c>
      <c r="J370" s="31" t="s">
        <v>167</v>
      </c>
      <c r="K370" s="31" t="s">
        <v>167</v>
      </c>
      <c r="L370" s="31" t="s">
        <v>167</v>
      </c>
      <c r="M370" s="31" t="s">
        <v>167</v>
      </c>
      <c r="N370" s="31" t="s">
        <v>167</v>
      </c>
      <c r="O370" s="31" t="s">
        <v>167</v>
      </c>
      <c r="P370" s="31"/>
      <c r="Q370" s="31" t="s">
        <v>167</v>
      </c>
      <c r="R370" s="31"/>
      <c r="S370" s="31"/>
      <c r="T370" s="31"/>
      <c r="U370" s="31"/>
      <c r="V370" s="31"/>
      <c r="W370" s="31"/>
      <c r="X370" s="31"/>
      <c r="Y370" s="31"/>
    </row>
    <row r="371">
      <c r="A371" s="30"/>
      <c r="B371" s="31" t="s">
        <v>167</v>
      </c>
      <c r="C371" s="31" t="s">
        <v>167</v>
      </c>
      <c r="D371" s="31" t="s">
        <v>167</v>
      </c>
      <c r="E371" s="31" t="s">
        <v>167</v>
      </c>
      <c r="F371" s="31" t="s">
        <v>167</v>
      </c>
      <c r="G371" s="31" t="s">
        <v>167</v>
      </c>
      <c r="H371" s="31" t="s">
        <v>167</v>
      </c>
      <c r="I371" s="31" t="s">
        <v>167</v>
      </c>
      <c r="J371" s="31" t="s">
        <v>167</v>
      </c>
      <c r="K371" s="31" t="s">
        <v>167</v>
      </c>
      <c r="L371" s="31" t="s">
        <v>167</v>
      </c>
      <c r="M371" s="31" t="s">
        <v>167</v>
      </c>
      <c r="N371" s="31" t="s">
        <v>167</v>
      </c>
      <c r="O371" s="31" t="s">
        <v>167</v>
      </c>
      <c r="P371" s="31"/>
      <c r="Q371" s="31" t="s">
        <v>167</v>
      </c>
      <c r="R371" s="31"/>
      <c r="S371" s="31"/>
      <c r="T371" s="31"/>
      <c r="U371" s="31"/>
      <c r="V371" s="31"/>
      <c r="W371" s="31"/>
      <c r="X371" s="31"/>
      <c r="Y371" s="31"/>
    </row>
    <row r="372">
      <c r="A372" s="30"/>
      <c r="B372" s="31" t="s">
        <v>167</v>
      </c>
      <c r="C372" s="31" t="s">
        <v>167</v>
      </c>
      <c r="D372" s="31" t="s">
        <v>167</v>
      </c>
      <c r="E372" s="31" t="s">
        <v>167</v>
      </c>
      <c r="F372" s="31" t="s">
        <v>167</v>
      </c>
      <c r="G372" s="31" t="s">
        <v>167</v>
      </c>
      <c r="H372" s="31" t="s">
        <v>167</v>
      </c>
      <c r="I372" s="31" t="s">
        <v>167</v>
      </c>
      <c r="J372" s="31" t="s">
        <v>167</v>
      </c>
      <c r="K372" s="31" t="s">
        <v>167</v>
      </c>
      <c r="L372" s="31" t="s">
        <v>167</v>
      </c>
      <c r="M372" s="31" t="s">
        <v>167</v>
      </c>
      <c r="N372" s="31" t="s">
        <v>167</v>
      </c>
      <c r="O372" s="31" t="s">
        <v>167</v>
      </c>
      <c r="P372" s="31"/>
      <c r="Q372" s="31" t="s">
        <v>167</v>
      </c>
      <c r="R372" s="31"/>
      <c r="S372" s="31"/>
      <c r="T372" s="31"/>
      <c r="U372" s="31"/>
      <c r="V372" s="31"/>
      <c r="W372" s="31"/>
      <c r="X372" s="31"/>
      <c r="Y372" s="31"/>
    </row>
    <row r="373">
      <c r="A373" s="30"/>
      <c r="B373" s="31" t="s">
        <v>167</v>
      </c>
      <c r="C373" s="31" t="s">
        <v>167</v>
      </c>
      <c r="D373" s="31" t="s">
        <v>167</v>
      </c>
      <c r="E373" s="31" t="s">
        <v>167</v>
      </c>
      <c r="F373" s="31" t="s">
        <v>167</v>
      </c>
      <c r="G373" s="31" t="s">
        <v>167</v>
      </c>
      <c r="H373" s="31" t="s">
        <v>167</v>
      </c>
      <c r="I373" s="31" t="s">
        <v>167</v>
      </c>
      <c r="J373" s="31" t="s">
        <v>167</v>
      </c>
      <c r="K373" s="31" t="s">
        <v>167</v>
      </c>
      <c r="L373" s="31" t="s">
        <v>167</v>
      </c>
      <c r="M373" s="31" t="s">
        <v>167</v>
      </c>
      <c r="N373" s="31" t="s">
        <v>167</v>
      </c>
      <c r="O373" s="31" t="s">
        <v>167</v>
      </c>
      <c r="P373" s="31"/>
      <c r="Q373" s="31" t="s">
        <v>167</v>
      </c>
      <c r="R373" s="31"/>
      <c r="S373" s="31"/>
      <c r="T373" s="31"/>
      <c r="U373" s="31"/>
      <c r="V373" s="31"/>
      <c r="W373" s="31"/>
      <c r="X373" s="31"/>
      <c r="Y373" s="31"/>
    </row>
    <row r="374">
      <c r="A374" s="30"/>
      <c r="B374" s="31" t="s">
        <v>167</v>
      </c>
      <c r="C374" s="31" t="s">
        <v>167</v>
      </c>
      <c r="D374" s="31" t="s">
        <v>167</v>
      </c>
      <c r="E374" s="31" t="s">
        <v>167</v>
      </c>
      <c r="F374" s="31" t="s">
        <v>167</v>
      </c>
      <c r="G374" s="31" t="s">
        <v>167</v>
      </c>
      <c r="H374" s="31" t="s">
        <v>167</v>
      </c>
      <c r="I374" s="31" t="s">
        <v>167</v>
      </c>
      <c r="J374" s="31" t="s">
        <v>167</v>
      </c>
      <c r="K374" s="31" t="s">
        <v>167</v>
      </c>
      <c r="L374" s="31" t="s">
        <v>167</v>
      </c>
      <c r="M374" s="31" t="s">
        <v>167</v>
      </c>
      <c r="N374" s="31" t="s">
        <v>167</v>
      </c>
      <c r="O374" s="31" t="s">
        <v>167</v>
      </c>
      <c r="P374" s="31"/>
      <c r="Q374" s="31" t="s">
        <v>167</v>
      </c>
      <c r="R374" s="31"/>
      <c r="S374" s="31"/>
      <c r="T374" s="31"/>
      <c r="U374" s="31"/>
      <c r="V374" s="31"/>
      <c r="W374" s="31"/>
      <c r="X374" s="31"/>
      <c r="Y374" s="31"/>
    </row>
    <row r="375">
      <c r="A375" s="30"/>
      <c r="B375" s="31" t="s">
        <v>167</v>
      </c>
      <c r="C375" s="31" t="s">
        <v>167</v>
      </c>
      <c r="D375" s="31" t="s">
        <v>167</v>
      </c>
      <c r="E375" s="31" t="s">
        <v>167</v>
      </c>
      <c r="F375" s="31" t="s">
        <v>167</v>
      </c>
      <c r="G375" s="31" t="s">
        <v>167</v>
      </c>
      <c r="H375" s="31" t="s">
        <v>167</v>
      </c>
      <c r="I375" s="31" t="s">
        <v>167</v>
      </c>
      <c r="J375" s="31" t="s">
        <v>167</v>
      </c>
      <c r="K375" s="31" t="s">
        <v>167</v>
      </c>
      <c r="L375" s="31" t="s">
        <v>167</v>
      </c>
      <c r="M375" s="31" t="s">
        <v>167</v>
      </c>
      <c r="N375" s="31" t="s">
        <v>167</v>
      </c>
      <c r="O375" s="31" t="s">
        <v>167</v>
      </c>
      <c r="P375" s="31"/>
      <c r="Q375" s="31" t="s">
        <v>167</v>
      </c>
      <c r="R375" s="31"/>
      <c r="S375" s="31"/>
      <c r="T375" s="31"/>
      <c r="U375" s="31"/>
      <c r="V375" s="31"/>
      <c r="W375" s="31"/>
      <c r="X375" s="31"/>
      <c r="Y375" s="31"/>
    </row>
    <row r="376">
      <c r="A376" s="30"/>
      <c r="B376" s="31" t="s">
        <v>167</v>
      </c>
      <c r="C376" s="31" t="s">
        <v>167</v>
      </c>
      <c r="D376" s="31" t="s">
        <v>167</v>
      </c>
      <c r="E376" s="31" t="s">
        <v>167</v>
      </c>
      <c r="F376" s="31" t="s">
        <v>167</v>
      </c>
      <c r="G376" s="31" t="s">
        <v>167</v>
      </c>
      <c r="H376" s="31" t="s">
        <v>167</v>
      </c>
      <c r="I376" s="31" t="s">
        <v>167</v>
      </c>
      <c r="J376" s="31" t="s">
        <v>167</v>
      </c>
      <c r="K376" s="31" t="s">
        <v>167</v>
      </c>
      <c r="L376" s="31" t="s">
        <v>167</v>
      </c>
      <c r="M376" s="31" t="s">
        <v>167</v>
      </c>
      <c r="N376" s="31" t="s">
        <v>167</v>
      </c>
      <c r="O376" s="31" t="s">
        <v>167</v>
      </c>
      <c r="P376" s="31"/>
      <c r="Q376" s="31" t="s">
        <v>167</v>
      </c>
      <c r="R376" s="31"/>
      <c r="S376" s="31"/>
      <c r="T376" s="31"/>
      <c r="U376" s="31"/>
      <c r="V376" s="31"/>
      <c r="W376" s="31"/>
      <c r="X376" s="31"/>
      <c r="Y376" s="31"/>
    </row>
    <row r="377">
      <c r="A377" s="30"/>
      <c r="B377" s="31" t="s">
        <v>167</v>
      </c>
      <c r="C377" s="31" t="s">
        <v>167</v>
      </c>
      <c r="D377" s="31" t="s">
        <v>167</v>
      </c>
      <c r="E377" s="31" t="s">
        <v>167</v>
      </c>
      <c r="F377" s="31" t="s">
        <v>167</v>
      </c>
      <c r="G377" s="31" t="s">
        <v>167</v>
      </c>
      <c r="H377" s="31" t="s">
        <v>167</v>
      </c>
      <c r="I377" s="31" t="s">
        <v>167</v>
      </c>
      <c r="J377" s="31" t="s">
        <v>167</v>
      </c>
      <c r="K377" s="31" t="s">
        <v>167</v>
      </c>
      <c r="L377" s="31" t="s">
        <v>167</v>
      </c>
      <c r="M377" s="31" t="s">
        <v>167</v>
      </c>
      <c r="N377" s="31" t="s">
        <v>167</v>
      </c>
      <c r="O377" s="31" t="s">
        <v>167</v>
      </c>
      <c r="P377" s="31"/>
      <c r="Q377" s="31" t="s">
        <v>167</v>
      </c>
      <c r="R377" s="31"/>
      <c r="S377" s="31"/>
      <c r="T377" s="31"/>
      <c r="U377" s="31"/>
      <c r="V377" s="31"/>
      <c r="W377" s="31"/>
      <c r="X377" s="31"/>
      <c r="Y377" s="31"/>
    </row>
    <row r="378">
      <c r="A378" s="30"/>
      <c r="B378" s="31" t="s">
        <v>167</v>
      </c>
      <c r="C378" s="31" t="s">
        <v>167</v>
      </c>
      <c r="D378" s="31" t="s">
        <v>167</v>
      </c>
      <c r="E378" s="31" t="s">
        <v>167</v>
      </c>
      <c r="F378" s="31" t="s">
        <v>167</v>
      </c>
      <c r="G378" s="31" t="s">
        <v>167</v>
      </c>
      <c r="H378" s="31" t="s">
        <v>167</v>
      </c>
      <c r="I378" s="31" t="s">
        <v>167</v>
      </c>
      <c r="J378" s="31" t="s">
        <v>167</v>
      </c>
      <c r="K378" s="31" t="s">
        <v>167</v>
      </c>
      <c r="L378" s="31" t="s">
        <v>167</v>
      </c>
      <c r="M378" s="31" t="s">
        <v>167</v>
      </c>
      <c r="N378" s="31" t="s">
        <v>167</v>
      </c>
      <c r="O378" s="31" t="s">
        <v>167</v>
      </c>
      <c r="P378" s="31"/>
      <c r="Q378" s="31" t="s">
        <v>167</v>
      </c>
      <c r="R378" s="31"/>
      <c r="S378" s="31"/>
      <c r="T378" s="31"/>
      <c r="U378" s="31"/>
      <c r="V378" s="31"/>
      <c r="W378" s="31"/>
      <c r="X378" s="31"/>
      <c r="Y378" s="31"/>
    </row>
    <row r="379">
      <c r="A379" s="30"/>
      <c r="B379" s="31" t="s">
        <v>167</v>
      </c>
      <c r="C379" s="31" t="s">
        <v>167</v>
      </c>
      <c r="D379" s="31" t="s">
        <v>167</v>
      </c>
      <c r="E379" s="31" t="s">
        <v>167</v>
      </c>
      <c r="F379" s="31" t="s">
        <v>167</v>
      </c>
      <c r="G379" s="31" t="s">
        <v>167</v>
      </c>
      <c r="H379" s="31" t="s">
        <v>167</v>
      </c>
      <c r="I379" s="31" t="s">
        <v>167</v>
      </c>
      <c r="J379" s="31" t="s">
        <v>167</v>
      </c>
      <c r="K379" s="31" t="s">
        <v>167</v>
      </c>
      <c r="L379" s="31" t="s">
        <v>167</v>
      </c>
      <c r="M379" s="31" t="s">
        <v>167</v>
      </c>
      <c r="N379" s="31" t="s">
        <v>167</v>
      </c>
      <c r="O379" s="31" t="s">
        <v>167</v>
      </c>
      <c r="P379" s="31"/>
      <c r="Q379" s="31" t="s">
        <v>167</v>
      </c>
      <c r="R379" s="31"/>
      <c r="S379" s="31"/>
      <c r="T379" s="31"/>
      <c r="U379" s="31"/>
      <c r="V379" s="31"/>
      <c r="W379" s="31"/>
      <c r="X379" s="31"/>
      <c r="Y379" s="31"/>
    </row>
    <row r="380">
      <c r="A380" s="30"/>
      <c r="B380" s="31" t="s">
        <v>167</v>
      </c>
      <c r="C380" s="31" t="s">
        <v>167</v>
      </c>
      <c r="D380" s="31" t="s">
        <v>167</v>
      </c>
      <c r="E380" s="31" t="s">
        <v>167</v>
      </c>
      <c r="F380" s="31" t="s">
        <v>167</v>
      </c>
      <c r="G380" s="31" t="s">
        <v>167</v>
      </c>
      <c r="H380" s="31" t="s">
        <v>167</v>
      </c>
      <c r="I380" s="31" t="s">
        <v>167</v>
      </c>
      <c r="J380" s="31" t="s">
        <v>167</v>
      </c>
      <c r="K380" s="31" t="s">
        <v>167</v>
      </c>
      <c r="L380" s="31" t="s">
        <v>167</v>
      </c>
      <c r="M380" s="31" t="s">
        <v>167</v>
      </c>
      <c r="N380" s="31" t="s">
        <v>167</v>
      </c>
      <c r="O380" s="31" t="s">
        <v>167</v>
      </c>
      <c r="P380" s="31"/>
      <c r="Q380" s="31" t="s">
        <v>167</v>
      </c>
      <c r="R380" s="31"/>
      <c r="S380" s="31"/>
      <c r="T380" s="31"/>
      <c r="U380" s="31"/>
      <c r="V380" s="31"/>
      <c r="W380" s="31"/>
      <c r="X380" s="31"/>
      <c r="Y380" s="31"/>
    </row>
    <row r="381">
      <c r="A381" s="30"/>
      <c r="B381" s="31" t="s">
        <v>167</v>
      </c>
      <c r="C381" s="31" t="s">
        <v>167</v>
      </c>
      <c r="D381" s="31" t="s">
        <v>167</v>
      </c>
      <c r="E381" s="31" t="s">
        <v>167</v>
      </c>
      <c r="F381" s="31" t="s">
        <v>167</v>
      </c>
      <c r="G381" s="31" t="s">
        <v>167</v>
      </c>
      <c r="H381" s="31" t="s">
        <v>167</v>
      </c>
      <c r="I381" s="31" t="s">
        <v>167</v>
      </c>
      <c r="J381" s="31" t="s">
        <v>167</v>
      </c>
      <c r="K381" s="31" t="s">
        <v>167</v>
      </c>
      <c r="L381" s="31" t="s">
        <v>167</v>
      </c>
      <c r="M381" s="31" t="s">
        <v>167</v>
      </c>
      <c r="N381" s="31" t="s">
        <v>167</v>
      </c>
      <c r="O381" s="31" t="s">
        <v>167</v>
      </c>
      <c r="P381" s="31"/>
      <c r="Q381" s="31" t="s">
        <v>167</v>
      </c>
      <c r="R381" s="31"/>
      <c r="S381" s="31"/>
      <c r="T381" s="31"/>
      <c r="U381" s="31"/>
      <c r="V381" s="31"/>
      <c r="W381" s="31"/>
      <c r="X381" s="31"/>
      <c r="Y381" s="31"/>
    </row>
    <row r="382">
      <c r="A382" s="30"/>
      <c r="B382" s="31" t="s">
        <v>167</v>
      </c>
      <c r="C382" s="31" t="s">
        <v>167</v>
      </c>
      <c r="D382" s="31" t="s">
        <v>167</v>
      </c>
      <c r="E382" s="31" t="s">
        <v>167</v>
      </c>
      <c r="F382" s="31" t="s">
        <v>167</v>
      </c>
      <c r="G382" s="31" t="s">
        <v>167</v>
      </c>
      <c r="H382" s="31" t="s">
        <v>167</v>
      </c>
      <c r="I382" s="31" t="s">
        <v>167</v>
      </c>
      <c r="J382" s="31" t="s">
        <v>167</v>
      </c>
      <c r="K382" s="31" t="s">
        <v>167</v>
      </c>
      <c r="L382" s="31" t="s">
        <v>167</v>
      </c>
      <c r="M382" s="31" t="s">
        <v>167</v>
      </c>
      <c r="N382" s="31" t="s">
        <v>167</v>
      </c>
      <c r="O382" s="31" t="s">
        <v>167</v>
      </c>
      <c r="P382" s="31"/>
      <c r="Q382" s="31" t="s">
        <v>167</v>
      </c>
      <c r="R382" s="31"/>
      <c r="S382" s="31"/>
      <c r="T382" s="31"/>
      <c r="U382" s="31"/>
      <c r="V382" s="31"/>
      <c r="W382" s="31"/>
      <c r="X382" s="31"/>
      <c r="Y382" s="31"/>
    </row>
    <row r="383">
      <c r="A383" s="30"/>
      <c r="B383" s="31" t="s">
        <v>167</v>
      </c>
      <c r="C383" s="31" t="s">
        <v>167</v>
      </c>
      <c r="D383" s="31" t="s">
        <v>167</v>
      </c>
      <c r="E383" s="31" t="s">
        <v>167</v>
      </c>
      <c r="F383" s="31" t="s">
        <v>167</v>
      </c>
      <c r="G383" s="31" t="s">
        <v>167</v>
      </c>
      <c r="H383" s="31" t="s">
        <v>167</v>
      </c>
      <c r="I383" s="31" t="s">
        <v>167</v>
      </c>
      <c r="J383" s="31" t="s">
        <v>167</v>
      </c>
      <c r="K383" s="31" t="s">
        <v>167</v>
      </c>
      <c r="L383" s="31" t="s">
        <v>167</v>
      </c>
      <c r="M383" s="31" t="s">
        <v>167</v>
      </c>
      <c r="N383" s="31" t="s">
        <v>167</v>
      </c>
      <c r="O383" s="31" t="s">
        <v>167</v>
      </c>
      <c r="P383" s="31"/>
      <c r="Q383" s="31" t="s">
        <v>167</v>
      </c>
      <c r="R383" s="31"/>
      <c r="S383" s="31"/>
      <c r="T383" s="31"/>
      <c r="U383" s="31"/>
      <c r="V383" s="31"/>
      <c r="W383" s="31"/>
      <c r="X383" s="31"/>
      <c r="Y383" s="31"/>
    </row>
    <row r="384">
      <c r="A384" s="30"/>
      <c r="B384" s="31" t="s">
        <v>167</v>
      </c>
      <c r="C384" s="31" t="s">
        <v>167</v>
      </c>
      <c r="D384" s="31" t="s">
        <v>167</v>
      </c>
      <c r="E384" s="31" t="s">
        <v>167</v>
      </c>
      <c r="F384" s="31" t="s">
        <v>167</v>
      </c>
      <c r="G384" s="31" t="s">
        <v>167</v>
      </c>
      <c r="H384" s="31" t="s">
        <v>167</v>
      </c>
      <c r="I384" s="31" t="s">
        <v>167</v>
      </c>
      <c r="J384" s="31" t="s">
        <v>167</v>
      </c>
      <c r="K384" s="31" t="s">
        <v>167</v>
      </c>
      <c r="L384" s="31" t="s">
        <v>167</v>
      </c>
      <c r="M384" s="31" t="s">
        <v>167</v>
      </c>
      <c r="N384" s="31" t="s">
        <v>167</v>
      </c>
      <c r="O384" s="31" t="s">
        <v>167</v>
      </c>
      <c r="P384" s="31"/>
      <c r="Q384" s="31" t="s">
        <v>167</v>
      </c>
      <c r="R384" s="31"/>
      <c r="S384" s="31"/>
      <c r="T384" s="31"/>
      <c r="U384" s="31"/>
      <c r="V384" s="31"/>
      <c r="W384" s="31"/>
      <c r="X384" s="31"/>
      <c r="Y384" s="31"/>
    </row>
    <row r="385">
      <c r="A385" s="30"/>
      <c r="B385" s="31" t="s">
        <v>167</v>
      </c>
      <c r="C385" s="31" t="s">
        <v>167</v>
      </c>
      <c r="D385" s="31" t="s">
        <v>167</v>
      </c>
      <c r="E385" s="31" t="s">
        <v>167</v>
      </c>
      <c r="F385" s="31" t="s">
        <v>167</v>
      </c>
      <c r="G385" s="31" t="s">
        <v>167</v>
      </c>
      <c r="H385" s="31" t="s">
        <v>167</v>
      </c>
      <c r="I385" s="31" t="s">
        <v>167</v>
      </c>
      <c r="J385" s="31" t="s">
        <v>167</v>
      </c>
      <c r="K385" s="31" t="s">
        <v>167</v>
      </c>
      <c r="L385" s="31" t="s">
        <v>167</v>
      </c>
      <c r="M385" s="31" t="s">
        <v>167</v>
      </c>
      <c r="N385" s="31" t="s">
        <v>167</v>
      </c>
      <c r="O385" s="31" t="s">
        <v>167</v>
      </c>
      <c r="P385" s="31"/>
      <c r="Q385" s="31" t="s">
        <v>167</v>
      </c>
      <c r="R385" s="31"/>
      <c r="S385" s="31"/>
      <c r="T385" s="31"/>
      <c r="U385" s="31"/>
      <c r="V385" s="31"/>
      <c r="W385" s="31"/>
      <c r="X385" s="31"/>
      <c r="Y385" s="31"/>
    </row>
    <row r="386">
      <c r="A386" s="30"/>
      <c r="B386" s="31" t="s">
        <v>167</v>
      </c>
      <c r="C386" s="31" t="s">
        <v>167</v>
      </c>
      <c r="D386" s="31" t="s">
        <v>167</v>
      </c>
      <c r="E386" s="31" t="s">
        <v>167</v>
      </c>
      <c r="F386" s="31" t="s">
        <v>167</v>
      </c>
      <c r="G386" s="31" t="s">
        <v>167</v>
      </c>
      <c r="H386" s="31" t="s">
        <v>167</v>
      </c>
      <c r="I386" s="31" t="s">
        <v>167</v>
      </c>
      <c r="J386" s="31" t="s">
        <v>167</v>
      </c>
      <c r="K386" s="31" t="s">
        <v>167</v>
      </c>
      <c r="L386" s="31" t="s">
        <v>167</v>
      </c>
      <c r="M386" s="31" t="s">
        <v>167</v>
      </c>
      <c r="N386" s="31" t="s">
        <v>167</v>
      </c>
      <c r="O386" s="31" t="s">
        <v>167</v>
      </c>
      <c r="P386" s="31"/>
      <c r="Q386" s="31" t="s">
        <v>167</v>
      </c>
      <c r="R386" s="31"/>
      <c r="S386" s="31"/>
      <c r="T386" s="31"/>
      <c r="U386" s="31"/>
      <c r="V386" s="31"/>
      <c r="W386" s="31"/>
      <c r="X386" s="31"/>
      <c r="Y386" s="31"/>
    </row>
    <row r="387">
      <c r="A387" s="30"/>
      <c r="B387" s="31" t="s">
        <v>167</v>
      </c>
      <c r="C387" s="31" t="s">
        <v>167</v>
      </c>
      <c r="D387" s="31" t="s">
        <v>167</v>
      </c>
      <c r="E387" s="31" t="s">
        <v>167</v>
      </c>
      <c r="F387" s="31" t="s">
        <v>167</v>
      </c>
      <c r="G387" s="31" t="s">
        <v>167</v>
      </c>
      <c r="H387" s="31" t="s">
        <v>167</v>
      </c>
      <c r="I387" s="31" t="s">
        <v>167</v>
      </c>
      <c r="J387" s="31" t="s">
        <v>167</v>
      </c>
      <c r="K387" s="31" t="s">
        <v>167</v>
      </c>
      <c r="L387" s="31" t="s">
        <v>167</v>
      </c>
      <c r="M387" s="31" t="s">
        <v>167</v>
      </c>
      <c r="N387" s="31" t="s">
        <v>167</v>
      </c>
      <c r="O387" s="31" t="s">
        <v>167</v>
      </c>
      <c r="P387" s="31"/>
      <c r="Q387" s="31" t="s">
        <v>167</v>
      </c>
      <c r="R387" s="31"/>
      <c r="S387" s="31"/>
      <c r="T387" s="31"/>
      <c r="U387" s="31"/>
      <c r="V387" s="31"/>
      <c r="W387" s="31"/>
      <c r="X387" s="31"/>
      <c r="Y387" s="31"/>
    </row>
    <row r="388">
      <c r="A388" s="30"/>
      <c r="B388" s="31" t="s">
        <v>167</v>
      </c>
      <c r="C388" s="31" t="s">
        <v>167</v>
      </c>
      <c r="D388" s="31" t="s">
        <v>167</v>
      </c>
      <c r="E388" s="31" t="s">
        <v>167</v>
      </c>
      <c r="F388" s="31" t="s">
        <v>167</v>
      </c>
      <c r="G388" s="31" t="s">
        <v>167</v>
      </c>
      <c r="H388" s="31" t="s">
        <v>167</v>
      </c>
      <c r="I388" s="31" t="s">
        <v>167</v>
      </c>
      <c r="J388" s="31" t="s">
        <v>167</v>
      </c>
      <c r="K388" s="31" t="s">
        <v>167</v>
      </c>
      <c r="L388" s="31" t="s">
        <v>167</v>
      </c>
      <c r="M388" s="31" t="s">
        <v>167</v>
      </c>
      <c r="N388" s="31" t="s">
        <v>167</v>
      </c>
      <c r="O388" s="31" t="s">
        <v>167</v>
      </c>
      <c r="P388" s="31"/>
      <c r="Q388" s="31" t="s">
        <v>167</v>
      </c>
      <c r="R388" s="31"/>
      <c r="S388" s="31"/>
      <c r="T388" s="31"/>
      <c r="U388" s="31"/>
      <c r="V388" s="31"/>
      <c r="W388" s="31"/>
      <c r="X388" s="31"/>
      <c r="Y388" s="31"/>
    </row>
    <row r="389">
      <c r="A389" s="30"/>
      <c r="B389" s="31" t="s">
        <v>167</v>
      </c>
      <c r="C389" s="31" t="s">
        <v>167</v>
      </c>
      <c r="D389" s="31" t="s">
        <v>167</v>
      </c>
      <c r="E389" s="31" t="s">
        <v>167</v>
      </c>
      <c r="F389" s="31" t="s">
        <v>167</v>
      </c>
      <c r="G389" s="31" t="s">
        <v>167</v>
      </c>
      <c r="H389" s="31" t="s">
        <v>167</v>
      </c>
      <c r="I389" s="31" t="s">
        <v>167</v>
      </c>
      <c r="J389" s="31" t="s">
        <v>167</v>
      </c>
      <c r="K389" s="31" t="s">
        <v>167</v>
      </c>
      <c r="L389" s="31" t="s">
        <v>167</v>
      </c>
      <c r="M389" s="31" t="s">
        <v>167</v>
      </c>
      <c r="N389" s="31" t="s">
        <v>167</v>
      </c>
      <c r="O389" s="31" t="s">
        <v>167</v>
      </c>
      <c r="P389" s="31"/>
      <c r="Q389" s="31" t="s">
        <v>167</v>
      </c>
      <c r="R389" s="31"/>
      <c r="S389" s="31"/>
      <c r="T389" s="31"/>
      <c r="U389" s="31"/>
      <c r="V389" s="31"/>
      <c r="W389" s="31"/>
      <c r="X389" s="31"/>
      <c r="Y389" s="31"/>
    </row>
    <row r="390">
      <c r="A390" s="30"/>
      <c r="B390" s="31" t="s">
        <v>167</v>
      </c>
      <c r="C390" s="31" t="s">
        <v>167</v>
      </c>
      <c r="D390" s="31" t="s">
        <v>167</v>
      </c>
      <c r="E390" s="31" t="s">
        <v>167</v>
      </c>
      <c r="F390" s="31" t="s">
        <v>167</v>
      </c>
      <c r="G390" s="31" t="s">
        <v>167</v>
      </c>
      <c r="H390" s="31" t="s">
        <v>167</v>
      </c>
      <c r="I390" s="31" t="s">
        <v>167</v>
      </c>
      <c r="J390" s="31" t="s">
        <v>167</v>
      </c>
      <c r="K390" s="31" t="s">
        <v>167</v>
      </c>
      <c r="L390" s="31" t="s">
        <v>167</v>
      </c>
      <c r="M390" s="31" t="s">
        <v>167</v>
      </c>
      <c r="N390" s="31" t="s">
        <v>167</v>
      </c>
      <c r="O390" s="31" t="s">
        <v>167</v>
      </c>
      <c r="P390" s="31"/>
      <c r="Q390" s="31" t="s">
        <v>167</v>
      </c>
      <c r="R390" s="31"/>
      <c r="S390" s="31"/>
      <c r="T390" s="31"/>
      <c r="U390" s="31"/>
      <c r="V390" s="31"/>
      <c r="W390" s="31"/>
      <c r="X390" s="31"/>
      <c r="Y390" s="31"/>
    </row>
    <row r="391">
      <c r="A391" s="30"/>
      <c r="B391" s="31" t="s">
        <v>167</v>
      </c>
      <c r="C391" s="31" t="s">
        <v>167</v>
      </c>
      <c r="D391" s="31" t="s">
        <v>167</v>
      </c>
      <c r="E391" s="31" t="s">
        <v>167</v>
      </c>
      <c r="F391" s="31" t="s">
        <v>167</v>
      </c>
      <c r="G391" s="31" t="s">
        <v>167</v>
      </c>
      <c r="H391" s="31" t="s">
        <v>167</v>
      </c>
      <c r="I391" s="31" t="s">
        <v>167</v>
      </c>
      <c r="J391" s="31" t="s">
        <v>167</v>
      </c>
      <c r="K391" s="31" t="s">
        <v>167</v>
      </c>
      <c r="L391" s="31" t="s">
        <v>167</v>
      </c>
      <c r="M391" s="31" t="s">
        <v>167</v>
      </c>
      <c r="N391" s="31" t="s">
        <v>167</v>
      </c>
      <c r="O391" s="31" t="s">
        <v>167</v>
      </c>
      <c r="P391" s="31"/>
      <c r="Q391" s="31" t="s">
        <v>167</v>
      </c>
      <c r="R391" s="31"/>
      <c r="S391" s="31"/>
      <c r="T391" s="31"/>
      <c r="U391" s="31"/>
      <c r="V391" s="31"/>
      <c r="W391" s="31"/>
      <c r="X391" s="31"/>
      <c r="Y391" s="31"/>
    </row>
    <row r="392">
      <c r="A392" s="30"/>
      <c r="B392" s="31" t="s">
        <v>167</v>
      </c>
      <c r="C392" s="31" t="s">
        <v>167</v>
      </c>
      <c r="D392" s="31" t="s">
        <v>167</v>
      </c>
      <c r="E392" s="31" t="s">
        <v>167</v>
      </c>
      <c r="F392" s="31" t="s">
        <v>167</v>
      </c>
      <c r="G392" s="31" t="s">
        <v>167</v>
      </c>
      <c r="H392" s="31" t="s">
        <v>167</v>
      </c>
      <c r="I392" s="31" t="s">
        <v>167</v>
      </c>
      <c r="J392" s="31" t="s">
        <v>167</v>
      </c>
      <c r="K392" s="31" t="s">
        <v>167</v>
      </c>
      <c r="L392" s="31" t="s">
        <v>167</v>
      </c>
      <c r="M392" s="31" t="s">
        <v>167</v>
      </c>
      <c r="N392" s="31" t="s">
        <v>167</v>
      </c>
      <c r="O392" s="31" t="s">
        <v>167</v>
      </c>
      <c r="P392" s="31"/>
      <c r="Q392" s="31" t="s">
        <v>167</v>
      </c>
      <c r="R392" s="31"/>
      <c r="S392" s="31"/>
      <c r="T392" s="31"/>
      <c r="U392" s="31"/>
      <c r="V392" s="31"/>
      <c r="W392" s="31"/>
      <c r="X392" s="31"/>
      <c r="Y392" s="31"/>
    </row>
    <row r="393">
      <c r="A393" s="30"/>
      <c r="B393" s="31" t="s">
        <v>167</v>
      </c>
      <c r="C393" s="31" t="s">
        <v>167</v>
      </c>
      <c r="D393" s="31" t="s">
        <v>167</v>
      </c>
      <c r="E393" s="31" t="s">
        <v>167</v>
      </c>
      <c r="F393" s="31" t="s">
        <v>167</v>
      </c>
      <c r="G393" s="31" t="s">
        <v>167</v>
      </c>
      <c r="H393" s="31" t="s">
        <v>167</v>
      </c>
      <c r="I393" s="31" t="s">
        <v>167</v>
      </c>
      <c r="J393" s="31" t="s">
        <v>167</v>
      </c>
      <c r="K393" s="31" t="s">
        <v>167</v>
      </c>
      <c r="L393" s="31" t="s">
        <v>167</v>
      </c>
      <c r="M393" s="31" t="s">
        <v>167</v>
      </c>
      <c r="N393" s="31" t="s">
        <v>167</v>
      </c>
      <c r="O393" s="31" t="s">
        <v>167</v>
      </c>
      <c r="P393" s="31"/>
      <c r="Q393" s="31" t="s">
        <v>167</v>
      </c>
      <c r="R393" s="31"/>
      <c r="S393" s="31"/>
      <c r="T393" s="31"/>
      <c r="U393" s="31"/>
      <c r="V393" s="31"/>
      <c r="W393" s="31"/>
      <c r="X393" s="31"/>
      <c r="Y393" s="31"/>
    </row>
    <row r="394">
      <c r="A394" s="30"/>
      <c r="B394" s="31" t="s">
        <v>167</v>
      </c>
      <c r="C394" s="31" t="s">
        <v>167</v>
      </c>
      <c r="D394" s="31" t="s">
        <v>167</v>
      </c>
      <c r="E394" s="31" t="s">
        <v>167</v>
      </c>
      <c r="F394" s="31" t="s">
        <v>167</v>
      </c>
      <c r="G394" s="31" t="s">
        <v>167</v>
      </c>
      <c r="H394" s="31" t="s">
        <v>167</v>
      </c>
      <c r="I394" s="31" t="s">
        <v>167</v>
      </c>
      <c r="J394" s="31" t="s">
        <v>167</v>
      </c>
      <c r="K394" s="31" t="s">
        <v>167</v>
      </c>
      <c r="L394" s="31" t="s">
        <v>167</v>
      </c>
      <c r="M394" s="31" t="s">
        <v>167</v>
      </c>
      <c r="N394" s="31" t="s">
        <v>167</v>
      </c>
      <c r="O394" s="31" t="s">
        <v>167</v>
      </c>
      <c r="P394" s="31"/>
      <c r="Q394" s="31" t="s">
        <v>167</v>
      </c>
      <c r="R394" s="31"/>
      <c r="S394" s="31"/>
      <c r="T394" s="31"/>
      <c r="U394" s="31"/>
      <c r="V394" s="31"/>
      <c r="W394" s="31"/>
      <c r="X394" s="31"/>
      <c r="Y394" s="31"/>
    </row>
    <row r="395">
      <c r="A395" s="30"/>
      <c r="B395" s="31" t="s">
        <v>167</v>
      </c>
      <c r="C395" s="31" t="s">
        <v>167</v>
      </c>
      <c r="D395" s="31" t="s">
        <v>167</v>
      </c>
      <c r="E395" s="31" t="s">
        <v>167</v>
      </c>
      <c r="F395" s="31" t="s">
        <v>167</v>
      </c>
      <c r="G395" s="31" t="s">
        <v>167</v>
      </c>
      <c r="H395" s="31" t="s">
        <v>167</v>
      </c>
      <c r="I395" s="31" t="s">
        <v>167</v>
      </c>
      <c r="J395" s="31" t="s">
        <v>167</v>
      </c>
      <c r="K395" s="31" t="s">
        <v>167</v>
      </c>
      <c r="L395" s="31" t="s">
        <v>167</v>
      </c>
      <c r="M395" s="31" t="s">
        <v>167</v>
      </c>
      <c r="N395" s="31" t="s">
        <v>167</v>
      </c>
      <c r="O395" s="31" t="s">
        <v>167</v>
      </c>
      <c r="P395" s="31"/>
      <c r="Q395" s="31" t="s">
        <v>167</v>
      </c>
      <c r="R395" s="31"/>
      <c r="S395" s="31"/>
      <c r="T395" s="31"/>
      <c r="U395" s="31"/>
      <c r="V395" s="31"/>
      <c r="W395" s="31"/>
      <c r="X395" s="31"/>
      <c r="Y395" s="31"/>
    </row>
    <row r="396">
      <c r="A396" s="30"/>
      <c r="B396" s="31" t="s">
        <v>167</v>
      </c>
      <c r="C396" s="31" t="s">
        <v>167</v>
      </c>
      <c r="D396" s="31" t="s">
        <v>167</v>
      </c>
      <c r="E396" s="31" t="s">
        <v>167</v>
      </c>
      <c r="F396" s="31" t="s">
        <v>167</v>
      </c>
      <c r="G396" s="31" t="s">
        <v>167</v>
      </c>
      <c r="H396" s="31" t="s">
        <v>167</v>
      </c>
      <c r="I396" s="31" t="s">
        <v>167</v>
      </c>
      <c r="J396" s="31" t="s">
        <v>167</v>
      </c>
      <c r="K396" s="31" t="s">
        <v>167</v>
      </c>
      <c r="L396" s="31" t="s">
        <v>167</v>
      </c>
      <c r="M396" s="31" t="s">
        <v>167</v>
      </c>
      <c r="N396" s="31" t="s">
        <v>167</v>
      </c>
      <c r="O396" s="31" t="s">
        <v>167</v>
      </c>
      <c r="P396" s="31"/>
      <c r="Q396" s="31" t="s">
        <v>167</v>
      </c>
      <c r="R396" s="31"/>
      <c r="S396" s="31"/>
      <c r="T396" s="31"/>
      <c r="U396" s="31"/>
      <c r="V396" s="31"/>
      <c r="W396" s="31"/>
      <c r="X396" s="31"/>
      <c r="Y396" s="31"/>
    </row>
    <row r="397">
      <c r="A397" s="30"/>
      <c r="B397" s="31" t="s">
        <v>167</v>
      </c>
      <c r="C397" s="31" t="s">
        <v>167</v>
      </c>
      <c r="D397" s="31" t="s">
        <v>167</v>
      </c>
      <c r="E397" s="31" t="s">
        <v>167</v>
      </c>
      <c r="F397" s="31" t="s">
        <v>167</v>
      </c>
      <c r="G397" s="31" t="s">
        <v>167</v>
      </c>
      <c r="H397" s="31" t="s">
        <v>167</v>
      </c>
      <c r="I397" s="31" t="s">
        <v>167</v>
      </c>
      <c r="J397" s="31" t="s">
        <v>167</v>
      </c>
      <c r="K397" s="31" t="s">
        <v>167</v>
      </c>
      <c r="L397" s="31" t="s">
        <v>167</v>
      </c>
      <c r="M397" s="31" t="s">
        <v>167</v>
      </c>
      <c r="N397" s="31" t="s">
        <v>167</v>
      </c>
      <c r="O397" s="31" t="s">
        <v>167</v>
      </c>
      <c r="P397" s="31"/>
      <c r="Q397" s="31" t="s">
        <v>167</v>
      </c>
      <c r="R397" s="31"/>
      <c r="S397" s="31"/>
      <c r="T397" s="31"/>
      <c r="U397" s="31"/>
      <c r="V397" s="31"/>
      <c r="W397" s="31"/>
      <c r="X397" s="31"/>
      <c r="Y397" s="31"/>
    </row>
    <row r="398">
      <c r="A398" s="30"/>
      <c r="B398" s="31" t="s">
        <v>167</v>
      </c>
      <c r="C398" s="31" t="s">
        <v>167</v>
      </c>
      <c r="D398" s="31" t="s">
        <v>167</v>
      </c>
      <c r="E398" s="31" t="s">
        <v>167</v>
      </c>
      <c r="F398" s="31" t="s">
        <v>167</v>
      </c>
      <c r="G398" s="31" t="s">
        <v>167</v>
      </c>
      <c r="H398" s="31" t="s">
        <v>167</v>
      </c>
      <c r="I398" s="31" t="s">
        <v>167</v>
      </c>
      <c r="J398" s="31" t="s">
        <v>167</v>
      </c>
      <c r="K398" s="31" t="s">
        <v>167</v>
      </c>
      <c r="L398" s="31" t="s">
        <v>167</v>
      </c>
      <c r="M398" s="31" t="s">
        <v>167</v>
      </c>
      <c r="N398" s="31" t="s">
        <v>167</v>
      </c>
      <c r="O398" s="31" t="s">
        <v>167</v>
      </c>
      <c r="P398" s="31"/>
      <c r="Q398" s="31" t="s">
        <v>167</v>
      </c>
      <c r="R398" s="31"/>
      <c r="S398" s="31"/>
      <c r="T398" s="31"/>
      <c r="U398" s="31"/>
      <c r="V398" s="31"/>
      <c r="W398" s="31"/>
      <c r="X398" s="31"/>
      <c r="Y398" s="31"/>
    </row>
    <row r="399">
      <c r="A399" s="30"/>
      <c r="B399" s="31" t="s">
        <v>167</v>
      </c>
      <c r="C399" s="31" t="s">
        <v>167</v>
      </c>
      <c r="D399" s="31" t="s">
        <v>167</v>
      </c>
      <c r="E399" s="31" t="s">
        <v>167</v>
      </c>
      <c r="F399" s="31" t="s">
        <v>167</v>
      </c>
      <c r="G399" s="31" t="s">
        <v>167</v>
      </c>
      <c r="H399" s="31" t="s">
        <v>167</v>
      </c>
      <c r="I399" s="31" t="s">
        <v>167</v>
      </c>
      <c r="J399" s="31" t="s">
        <v>167</v>
      </c>
      <c r="K399" s="31" t="s">
        <v>167</v>
      </c>
      <c r="L399" s="31" t="s">
        <v>167</v>
      </c>
      <c r="M399" s="31" t="s">
        <v>167</v>
      </c>
      <c r="N399" s="31" t="s">
        <v>167</v>
      </c>
      <c r="O399" s="31" t="s">
        <v>167</v>
      </c>
      <c r="P399" s="31"/>
      <c r="Q399" s="31" t="s">
        <v>167</v>
      </c>
      <c r="R399" s="31"/>
      <c r="S399" s="31"/>
      <c r="T399" s="31"/>
      <c r="U399" s="31"/>
      <c r="V399" s="31"/>
      <c r="W399" s="31"/>
      <c r="X399" s="31"/>
      <c r="Y399" s="31"/>
    </row>
    <row r="400">
      <c r="A400" s="30"/>
      <c r="B400" s="31" t="s">
        <v>167</v>
      </c>
      <c r="C400" s="31" t="s">
        <v>167</v>
      </c>
      <c r="D400" s="31" t="s">
        <v>167</v>
      </c>
      <c r="E400" s="31" t="s">
        <v>167</v>
      </c>
      <c r="F400" s="31" t="s">
        <v>167</v>
      </c>
      <c r="G400" s="31" t="s">
        <v>167</v>
      </c>
      <c r="H400" s="31" t="s">
        <v>167</v>
      </c>
      <c r="I400" s="31" t="s">
        <v>167</v>
      </c>
      <c r="J400" s="31" t="s">
        <v>167</v>
      </c>
      <c r="K400" s="31" t="s">
        <v>167</v>
      </c>
      <c r="L400" s="31" t="s">
        <v>167</v>
      </c>
      <c r="M400" s="31" t="s">
        <v>167</v>
      </c>
      <c r="N400" s="31" t="s">
        <v>167</v>
      </c>
      <c r="O400" s="31" t="s">
        <v>167</v>
      </c>
      <c r="P400" s="31"/>
      <c r="Q400" s="31" t="s">
        <v>167</v>
      </c>
      <c r="R400" s="31"/>
      <c r="S400" s="31"/>
      <c r="T400" s="31"/>
      <c r="U400" s="31"/>
      <c r="V400" s="31"/>
      <c r="W400" s="31"/>
      <c r="X400" s="31"/>
      <c r="Y400" s="31"/>
    </row>
    <row r="401">
      <c r="A401" s="30"/>
      <c r="B401" s="31" t="s">
        <v>167</v>
      </c>
      <c r="C401" s="31" t="s">
        <v>167</v>
      </c>
      <c r="D401" s="31" t="s">
        <v>167</v>
      </c>
      <c r="E401" s="31" t="s">
        <v>167</v>
      </c>
      <c r="F401" s="31" t="s">
        <v>167</v>
      </c>
      <c r="G401" s="31" t="s">
        <v>167</v>
      </c>
      <c r="H401" s="31" t="s">
        <v>167</v>
      </c>
      <c r="I401" s="31" t="s">
        <v>167</v>
      </c>
      <c r="J401" s="31" t="s">
        <v>167</v>
      </c>
      <c r="K401" s="31" t="s">
        <v>167</v>
      </c>
      <c r="L401" s="31" t="s">
        <v>167</v>
      </c>
      <c r="M401" s="31" t="s">
        <v>167</v>
      </c>
      <c r="N401" s="31" t="s">
        <v>167</v>
      </c>
      <c r="O401" s="31" t="s">
        <v>167</v>
      </c>
      <c r="P401" s="31"/>
      <c r="Q401" s="31" t="s">
        <v>167</v>
      </c>
      <c r="R401" s="31"/>
      <c r="S401" s="31"/>
      <c r="T401" s="31"/>
      <c r="U401" s="31"/>
      <c r="V401" s="31"/>
      <c r="W401" s="31"/>
      <c r="X401" s="31"/>
      <c r="Y401" s="31"/>
    </row>
    <row r="402">
      <c r="A402" s="30"/>
      <c r="B402" s="31" t="s">
        <v>167</v>
      </c>
      <c r="C402" s="31" t="s">
        <v>167</v>
      </c>
      <c r="D402" s="31" t="s">
        <v>167</v>
      </c>
      <c r="E402" s="31" t="s">
        <v>167</v>
      </c>
      <c r="F402" s="31" t="s">
        <v>167</v>
      </c>
      <c r="G402" s="31" t="s">
        <v>167</v>
      </c>
      <c r="H402" s="31" t="s">
        <v>167</v>
      </c>
      <c r="I402" s="31" t="s">
        <v>167</v>
      </c>
      <c r="J402" s="31" t="s">
        <v>167</v>
      </c>
      <c r="K402" s="31" t="s">
        <v>167</v>
      </c>
      <c r="L402" s="31" t="s">
        <v>167</v>
      </c>
      <c r="M402" s="31" t="s">
        <v>167</v>
      </c>
      <c r="N402" s="31" t="s">
        <v>167</v>
      </c>
      <c r="O402" s="31" t="s">
        <v>167</v>
      </c>
      <c r="P402" s="31"/>
      <c r="Q402" s="31" t="s">
        <v>167</v>
      </c>
      <c r="R402" s="31"/>
      <c r="S402" s="31"/>
      <c r="T402" s="31"/>
      <c r="U402" s="31"/>
      <c r="V402" s="31"/>
      <c r="W402" s="31"/>
      <c r="X402" s="31"/>
      <c r="Y402" s="31"/>
    </row>
    <row r="403">
      <c r="A403" s="30"/>
      <c r="B403" s="31" t="s">
        <v>167</v>
      </c>
      <c r="C403" s="31" t="s">
        <v>167</v>
      </c>
      <c r="D403" s="31" t="s">
        <v>167</v>
      </c>
      <c r="E403" s="31" t="s">
        <v>167</v>
      </c>
      <c r="F403" s="31" t="s">
        <v>167</v>
      </c>
      <c r="G403" s="31" t="s">
        <v>167</v>
      </c>
      <c r="H403" s="31" t="s">
        <v>167</v>
      </c>
      <c r="I403" s="31" t="s">
        <v>167</v>
      </c>
      <c r="J403" s="31" t="s">
        <v>167</v>
      </c>
      <c r="K403" s="31" t="s">
        <v>167</v>
      </c>
      <c r="L403" s="31" t="s">
        <v>167</v>
      </c>
      <c r="M403" s="31" t="s">
        <v>167</v>
      </c>
      <c r="N403" s="31" t="s">
        <v>167</v>
      </c>
      <c r="O403" s="31" t="s">
        <v>167</v>
      </c>
      <c r="P403" s="31"/>
      <c r="Q403" s="31" t="s">
        <v>167</v>
      </c>
      <c r="R403" s="31"/>
      <c r="S403" s="31"/>
      <c r="T403" s="31"/>
      <c r="U403" s="31"/>
      <c r="V403" s="31"/>
      <c r="W403" s="31"/>
      <c r="X403" s="31"/>
      <c r="Y403" s="31"/>
    </row>
    <row r="404">
      <c r="A404" s="30"/>
      <c r="B404" s="31" t="s">
        <v>167</v>
      </c>
      <c r="C404" s="31" t="s">
        <v>167</v>
      </c>
      <c r="D404" s="31" t="s">
        <v>167</v>
      </c>
      <c r="E404" s="31" t="s">
        <v>167</v>
      </c>
      <c r="F404" s="31" t="s">
        <v>167</v>
      </c>
      <c r="G404" s="31" t="s">
        <v>167</v>
      </c>
      <c r="H404" s="31" t="s">
        <v>167</v>
      </c>
      <c r="I404" s="31" t="s">
        <v>167</v>
      </c>
      <c r="J404" s="31" t="s">
        <v>167</v>
      </c>
      <c r="K404" s="31" t="s">
        <v>167</v>
      </c>
      <c r="L404" s="31" t="s">
        <v>167</v>
      </c>
      <c r="M404" s="31" t="s">
        <v>167</v>
      </c>
      <c r="N404" s="31" t="s">
        <v>167</v>
      </c>
      <c r="O404" s="31" t="s">
        <v>167</v>
      </c>
      <c r="P404" s="31"/>
      <c r="Q404" s="31" t="s">
        <v>167</v>
      </c>
      <c r="R404" s="31"/>
      <c r="S404" s="31"/>
      <c r="T404" s="31"/>
      <c r="U404" s="31"/>
      <c r="V404" s="31"/>
      <c r="W404" s="31"/>
      <c r="X404" s="31"/>
      <c r="Y404" s="31"/>
    </row>
    <row r="405">
      <c r="A405" s="30"/>
      <c r="B405" s="31" t="s">
        <v>167</v>
      </c>
      <c r="C405" s="31" t="s">
        <v>167</v>
      </c>
      <c r="D405" s="31" t="s">
        <v>167</v>
      </c>
      <c r="E405" s="31" t="s">
        <v>167</v>
      </c>
      <c r="F405" s="31" t="s">
        <v>167</v>
      </c>
      <c r="G405" s="31" t="s">
        <v>167</v>
      </c>
      <c r="H405" s="31" t="s">
        <v>167</v>
      </c>
      <c r="I405" s="31" t="s">
        <v>167</v>
      </c>
      <c r="J405" s="31" t="s">
        <v>167</v>
      </c>
      <c r="K405" s="31" t="s">
        <v>167</v>
      </c>
      <c r="L405" s="31" t="s">
        <v>167</v>
      </c>
      <c r="M405" s="31" t="s">
        <v>167</v>
      </c>
      <c r="N405" s="31" t="s">
        <v>167</v>
      </c>
      <c r="O405" s="31" t="s">
        <v>167</v>
      </c>
      <c r="P405" s="31"/>
      <c r="Q405" s="31" t="s">
        <v>167</v>
      </c>
      <c r="R405" s="31"/>
      <c r="S405" s="31"/>
      <c r="T405" s="31"/>
      <c r="U405" s="31"/>
      <c r="V405" s="31"/>
      <c r="W405" s="31"/>
      <c r="X405" s="31"/>
      <c r="Y405" s="31"/>
    </row>
    <row r="406">
      <c r="A406" s="30"/>
      <c r="B406" s="31" t="s">
        <v>167</v>
      </c>
      <c r="C406" s="31" t="s">
        <v>167</v>
      </c>
      <c r="D406" s="31" t="s">
        <v>167</v>
      </c>
      <c r="E406" s="31" t="s">
        <v>167</v>
      </c>
      <c r="F406" s="31" t="s">
        <v>167</v>
      </c>
      <c r="G406" s="31" t="s">
        <v>167</v>
      </c>
      <c r="H406" s="31" t="s">
        <v>167</v>
      </c>
      <c r="I406" s="31" t="s">
        <v>167</v>
      </c>
      <c r="J406" s="31" t="s">
        <v>167</v>
      </c>
      <c r="K406" s="31" t="s">
        <v>167</v>
      </c>
      <c r="L406" s="31" t="s">
        <v>167</v>
      </c>
      <c r="M406" s="31" t="s">
        <v>167</v>
      </c>
      <c r="N406" s="31" t="s">
        <v>167</v>
      </c>
      <c r="O406" s="31" t="s">
        <v>167</v>
      </c>
      <c r="P406" s="31"/>
      <c r="Q406" s="31" t="s">
        <v>167</v>
      </c>
      <c r="R406" s="31"/>
      <c r="S406" s="31"/>
      <c r="T406" s="31"/>
      <c r="U406" s="31"/>
      <c r="V406" s="31"/>
      <c r="W406" s="31"/>
      <c r="X406" s="31"/>
      <c r="Y406" s="31"/>
    </row>
    <row r="407">
      <c r="A407" s="30"/>
      <c r="B407" s="31" t="s">
        <v>167</v>
      </c>
      <c r="C407" s="31" t="s">
        <v>167</v>
      </c>
      <c r="D407" s="31" t="s">
        <v>167</v>
      </c>
      <c r="E407" s="31" t="s">
        <v>167</v>
      </c>
      <c r="F407" s="31" t="s">
        <v>167</v>
      </c>
      <c r="G407" s="31" t="s">
        <v>167</v>
      </c>
      <c r="H407" s="31" t="s">
        <v>167</v>
      </c>
      <c r="I407" s="31" t="s">
        <v>167</v>
      </c>
      <c r="J407" s="31" t="s">
        <v>167</v>
      </c>
      <c r="K407" s="31" t="s">
        <v>167</v>
      </c>
      <c r="L407" s="31" t="s">
        <v>167</v>
      </c>
      <c r="M407" s="31" t="s">
        <v>167</v>
      </c>
      <c r="N407" s="31" t="s">
        <v>167</v>
      </c>
      <c r="O407" s="31" t="s">
        <v>167</v>
      </c>
      <c r="P407" s="31"/>
      <c r="Q407" s="31" t="s">
        <v>167</v>
      </c>
      <c r="R407" s="31"/>
      <c r="S407" s="31"/>
      <c r="T407" s="31"/>
      <c r="U407" s="31"/>
      <c r="V407" s="31"/>
      <c r="W407" s="31"/>
      <c r="X407" s="31"/>
      <c r="Y407" s="31"/>
    </row>
    <row r="408">
      <c r="A408" s="30"/>
      <c r="B408" s="31" t="s">
        <v>167</v>
      </c>
      <c r="C408" s="31" t="s">
        <v>167</v>
      </c>
      <c r="D408" s="31" t="s">
        <v>167</v>
      </c>
      <c r="E408" s="31" t="s">
        <v>167</v>
      </c>
      <c r="F408" s="31" t="s">
        <v>167</v>
      </c>
      <c r="G408" s="31" t="s">
        <v>167</v>
      </c>
      <c r="H408" s="31" t="s">
        <v>167</v>
      </c>
      <c r="I408" s="31" t="s">
        <v>167</v>
      </c>
      <c r="J408" s="31" t="s">
        <v>167</v>
      </c>
      <c r="K408" s="31" t="s">
        <v>167</v>
      </c>
      <c r="L408" s="31" t="s">
        <v>167</v>
      </c>
      <c r="M408" s="31" t="s">
        <v>167</v>
      </c>
      <c r="N408" s="31" t="s">
        <v>167</v>
      </c>
      <c r="O408" s="31" t="s">
        <v>167</v>
      </c>
      <c r="P408" s="31"/>
      <c r="Q408" s="31" t="s">
        <v>167</v>
      </c>
      <c r="R408" s="31"/>
      <c r="S408" s="31"/>
      <c r="T408" s="31"/>
      <c r="U408" s="31"/>
      <c r="V408" s="31"/>
      <c r="W408" s="31"/>
      <c r="X408" s="31"/>
      <c r="Y408" s="31"/>
    </row>
    <row r="409">
      <c r="A409" s="30"/>
      <c r="B409" s="31" t="s">
        <v>167</v>
      </c>
      <c r="C409" s="31" t="s">
        <v>167</v>
      </c>
      <c r="D409" s="31" t="s">
        <v>167</v>
      </c>
      <c r="E409" s="31" t="s">
        <v>167</v>
      </c>
      <c r="F409" s="31" t="s">
        <v>167</v>
      </c>
      <c r="G409" s="31" t="s">
        <v>167</v>
      </c>
      <c r="H409" s="31" t="s">
        <v>167</v>
      </c>
      <c r="I409" s="31" t="s">
        <v>167</v>
      </c>
      <c r="J409" s="31" t="s">
        <v>167</v>
      </c>
      <c r="K409" s="31" t="s">
        <v>167</v>
      </c>
      <c r="L409" s="31" t="s">
        <v>167</v>
      </c>
      <c r="M409" s="31" t="s">
        <v>167</v>
      </c>
      <c r="N409" s="31" t="s">
        <v>167</v>
      </c>
      <c r="O409" s="31" t="s">
        <v>167</v>
      </c>
      <c r="P409" s="31"/>
      <c r="Q409" s="31" t="s">
        <v>167</v>
      </c>
      <c r="R409" s="31"/>
      <c r="S409" s="31"/>
      <c r="T409" s="31"/>
      <c r="U409" s="31"/>
      <c r="V409" s="31"/>
      <c r="W409" s="31"/>
      <c r="X409" s="31"/>
      <c r="Y409" s="31"/>
    </row>
    <row r="410">
      <c r="A410" s="30"/>
      <c r="B410" s="31" t="s">
        <v>167</v>
      </c>
      <c r="C410" s="31" t="s">
        <v>167</v>
      </c>
      <c r="D410" s="31" t="s">
        <v>167</v>
      </c>
      <c r="E410" s="31" t="s">
        <v>167</v>
      </c>
      <c r="F410" s="31" t="s">
        <v>167</v>
      </c>
      <c r="G410" s="31" t="s">
        <v>167</v>
      </c>
      <c r="H410" s="31" t="s">
        <v>167</v>
      </c>
      <c r="I410" s="31" t="s">
        <v>167</v>
      </c>
      <c r="J410" s="31" t="s">
        <v>167</v>
      </c>
      <c r="K410" s="31" t="s">
        <v>167</v>
      </c>
      <c r="L410" s="31" t="s">
        <v>167</v>
      </c>
      <c r="M410" s="31" t="s">
        <v>167</v>
      </c>
      <c r="N410" s="31" t="s">
        <v>167</v>
      </c>
      <c r="O410" s="31" t="s">
        <v>167</v>
      </c>
      <c r="P410" s="31"/>
      <c r="Q410" s="31" t="s">
        <v>167</v>
      </c>
      <c r="R410" s="31"/>
      <c r="S410" s="31"/>
      <c r="T410" s="31"/>
      <c r="U410" s="31"/>
      <c r="V410" s="31"/>
      <c r="W410" s="31"/>
      <c r="X410" s="31"/>
      <c r="Y410" s="31"/>
    </row>
    <row r="411">
      <c r="A411" s="30"/>
      <c r="B411" s="31" t="s">
        <v>167</v>
      </c>
      <c r="C411" s="31" t="s">
        <v>167</v>
      </c>
      <c r="D411" s="31" t="s">
        <v>167</v>
      </c>
      <c r="E411" s="31" t="s">
        <v>167</v>
      </c>
      <c r="F411" s="31" t="s">
        <v>167</v>
      </c>
      <c r="G411" s="31" t="s">
        <v>167</v>
      </c>
      <c r="H411" s="31" t="s">
        <v>167</v>
      </c>
      <c r="I411" s="31" t="s">
        <v>167</v>
      </c>
      <c r="J411" s="31" t="s">
        <v>167</v>
      </c>
      <c r="K411" s="31" t="s">
        <v>167</v>
      </c>
      <c r="L411" s="31" t="s">
        <v>167</v>
      </c>
      <c r="M411" s="31" t="s">
        <v>167</v>
      </c>
      <c r="N411" s="31" t="s">
        <v>167</v>
      </c>
      <c r="O411" s="31" t="s">
        <v>167</v>
      </c>
      <c r="P411" s="31"/>
      <c r="Q411" s="31" t="s">
        <v>167</v>
      </c>
      <c r="R411" s="31"/>
      <c r="S411" s="31"/>
      <c r="T411" s="31"/>
      <c r="U411" s="31"/>
      <c r="V411" s="31"/>
      <c r="W411" s="31"/>
      <c r="X411" s="31"/>
      <c r="Y411" s="31"/>
    </row>
    <row r="412">
      <c r="A412" s="30"/>
      <c r="B412" s="31" t="s">
        <v>167</v>
      </c>
      <c r="C412" s="31" t="s">
        <v>167</v>
      </c>
      <c r="D412" s="31" t="s">
        <v>167</v>
      </c>
      <c r="E412" s="31" t="s">
        <v>167</v>
      </c>
      <c r="F412" s="31" t="s">
        <v>167</v>
      </c>
      <c r="G412" s="31" t="s">
        <v>167</v>
      </c>
      <c r="H412" s="31" t="s">
        <v>167</v>
      </c>
      <c r="I412" s="31" t="s">
        <v>167</v>
      </c>
      <c r="J412" s="31" t="s">
        <v>167</v>
      </c>
      <c r="K412" s="31" t="s">
        <v>167</v>
      </c>
      <c r="L412" s="31" t="s">
        <v>167</v>
      </c>
      <c r="M412" s="31" t="s">
        <v>167</v>
      </c>
      <c r="N412" s="31" t="s">
        <v>167</v>
      </c>
      <c r="O412" s="31" t="s">
        <v>167</v>
      </c>
      <c r="P412" s="31"/>
      <c r="Q412" s="31" t="s">
        <v>167</v>
      </c>
      <c r="R412" s="31"/>
      <c r="S412" s="31"/>
      <c r="T412" s="31"/>
      <c r="U412" s="31"/>
      <c r="V412" s="31"/>
      <c r="W412" s="31"/>
      <c r="X412" s="31"/>
      <c r="Y412" s="31"/>
    </row>
    <row r="413">
      <c r="A413" s="30"/>
      <c r="B413" s="31" t="s">
        <v>167</v>
      </c>
      <c r="C413" s="31" t="s">
        <v>167</v>
      </c>
      <c r="D413" s="31" t="s">
        <v>167</v>
      </c>
      <c r="E413" s="31" t="s">
        <v>167</v>
      </c>
      <c r="F413" s="31" t="s">
        <v>167</v>
      </c>
      <c r="G413" s="31" t="s">
        <v>167</v>
      </c>
      <c r="H413" s="31" t="s">
        <v>167</v>
      </c>
      <c r="I413" s="31" t="s">
        <v>167</v>
      </c>
      <c r="J413" s="31" t="s">
        <v>167</v>
      </c>
      <c r="K413" s="31" t="s">
        <v>167</v>
      </c>
      <c r="L413" s="31" t="s">
        <v>167</v>
      </c>
      <c r="M413" s="31" t="s">
        <v>167</v>
      </c>
      <c r="N413" s="31" t="s">
        <v>167</v>
      </c>
      <c r="O413" s="31" t="s">
        <v>167</v>
      </c>
      <c r="P413" s="31"/>
      <c r="Q413" s="31" t="s">
        <v>167</v>
      </c>
      <c r="R413" s="31"/>
      <c r="S413" s="31"/>
      <c r="T413" s="31"/>
      <c r="U413" s="31"/>
      <c r="V413" s="31"/>
      <c r="W413" s="31"/>
      <c r="X413" s="31"/>
      <c r="Y413" s="31"/>
    </row>
    <row r="414">
      <c r="A414" s="30"/>
      <c r="B414" s="31" t="s">
        <v>167</v>
      </c>
      <c r="C414" s="31" t="s">
        <v>167</v>
      </c>
      <c r="D414" s="31" t="s">
        <v>167</v>
      </c>
      <c r="E414" s="31" t="s">
        <v>167</v>
      </c>
      <c r="F414" s="31" t="s">
        <v>167</v>
      </c>
      <c r="G414" s="31" t="s">
        <v>167</v>
      </c>
      <c r="H414" s="31" t="s">
        <v>167</v>
      </c>
      <c r="I414" s="31" t="s">
        <v>167</v>
      </c>
      <c r="J414" s="31" t="s">
        <v>167</v>
      </c>
      <c r="K414" s="31" t="s">
        <v>167</v>
      </c>
      <c r="L414" s="31" t="s">
        <v>167</v>
      </c>
      <c r="M414" s="31" t="s">
        <v>167</v>
      </c>
      <c r="N414" s="31" t="s">
        <v>167</v>
      </c>
      <c r="O414" s="31" t="s">
        <v>167</v>
      </c>
      <c r="P414" s="31"/>
      <c r="Q414" s="31" t="s">
        <v>167</v>
      </c>
      <c r="R414" s="31"/>
      <c r="S414" s="31"/>
      <c r="T414" s="31"/>
      <c r="U414" s="31"/>
      <c r="V414" s="31"/>
      <c r="W414" s="31"/>
      <c r="X414" s="31"/>
      <c r="Y414" s="31"/>
    </row>
    <row r="415">
      <c r="A415" s="30"/>
      <c r="B415" s="31" t="s">
        <v>167</v>
      </c>
      <c r="C415" s="31" t="s">
        <v>167</v>
      </c>
      <c r="D415" s="31" t="s">
        <v>167</v>
      </c>
      <c r="E415" s="31" t="s">
        <v>167</v>
      </c>
      <c r="F415" s="31" t="s">
        <v>167</v>
      </c>
      <c r="G415" s="31" t="s">
        <v>167</v>
      </c>
      <c r="H415" s="31" t="s">
        <v>167</v>
      </c>
      <c r="I415" s="31" t="s">
        <v>167</v>
      </c>
      <c r="J415" s="31" t="s">
        <v>167</v>
      </c>
      <c r="K415" s="31" t="s">
        <v>167</v>
      </c>
      <c r="L415" s="31" t="s">
        <v>167</v>
      </c>
      <c r="M415" s="31" t="s">
        <v>167</v>
      </c>
      <c r="N415" s="31" t="s">
        <v>167</v>
      </c>
      <c r="O415" s="31" t="s">
        <v>167</v>
      </c>
      <c r="P415" s="31"/>
      <c r="Q415" s="31" t="s">
        <v>167</v>
      </c>
      <c r="R415" s="31"/>
      <c r="S415" s="31"/>
      <c r="T415" s="31"/>
      <c r="U415" s="31"/>
      <c r="V415" s="31"/>
      <c r="W415" s="31"/>
      <c r="X415" s="31"/>
      <c r="Y415" s="31"/>
    </row>
    <row r="416">
      <c r="A416" s="30"/>
      <c r="B416" s="31" t="s">
        <v>167</v>
      </c>
      <c r="C416" s="31" t="s">
        <v>167</v>
      </c>
      <c r="D416" s="31" t="s">
        <v>167</v>
      </c>
      <c r="E416" s="31" t="s">
        <v>167</v>
      </c>
      <c r="F416" s="31" t="s">
        <v>167</v>
      </c>
      <c r="G416" s="31" t="s">
        <v>167</v>
      </c>
      <c r="H416" s="31" t="s">
        <v>167</v>
      </c>
      <c r="I416" s="31" t="s">
        <v>167</v>
      </c>
      <c r="J416" s="31" t="s">
        <v>167</v>
      </c>
      <c r="K416" s="31" t="s">
        <v>167</v>
      </c>
      <c r="L416" s="31" t="s">
        <v>167</v>
      </c>
      <c r="M416" s="31" t="s">
        <v>167</v>
      </c>
      <c r="N416" s="31" t="s">
        <v>167</v>
      </c>
      <c r="O416" s="31" t="s">
        <v>167</v>
      </c>
      <c r="P416" s="31"/>
      <c r="Q416" s="31" t="s">
        <v>167</v>
      </c>
      <c r="R416" s="31"/>
      <c r="S416" s="31"/>
      <c r="T416" s="31"/>
      <c r="U416" s="31"/>
      <c r="V416" s="31"/>
      <c r="W416" s="31"/>
      <c r="X416" s="31"/>
      <c r="Y416" s="31"/>
    </row>
    <row r="417">
      <c r="A417" s="30"/>
      <c r="B417" s="31" t="s">
        <v>167</v>
      </c>
      <c r="C417" s="31" t="s">
        <v>167</v>
      </c>
      <c r="D417" s="31" t="s">
        <v>167</v>
      </c>
      <c r="E417" s="31" t="s">
        <v>167</v>
      </c>
      <c r="F417" s="31" t="s">
        <v>167</v>
      </c>
      <c r="G417" s="31" t="s">
        <v>167</v>
      </c>
      <c r="H417" s="31" t="s">
        <v>167</v>
      </c>
      <c r="I417" s="31" t="s">
        <v>167</v>
      </c>
      <c r="J417" s="31" t="s">
        <v>167</v>
      </c>
      <c r="K417" s="31" t="s">
        <v>167</v>
      </c>
      <c r="L417" s="31" t="s">
        <v>167</v>
      </c>
      <c r="M417" s="31" t="s">
        <v>167</v>
      </c>
      <c r="N417" s="31" t="s">
        <v>167</v>
      </c>
      <c r="O417" s="31" t="s">
        <v>167</v>
      </c>
      <c r="P417" s="31"/>
      <c r="Q417" s="31" t="s">
        <v>167</v>
      </c>
      <c r="R417" s="31"/>
      <c r="S417" s="31"/>
      <c r="T417" s="31"/>
      <c r="U417" s="31"/>
      <c r="V417" s="31"/>
      <c r="W417" s="31"/>
      <c r="X417" s="31"/>
      <c r="Y417" s="31"/>
    </row>
    <row r="418">
      <c r="A418" s="30"/>
      <c r="B418" s="31" t="s">
        <v>167</v>
      </c>
      <c r="C418" s="31" t="s">
        <v>167</v>
      </c>
      <c r="D418" s="31" t="s">
        <v>167</v>
      </c>
      <c r="E418" s="31" t="s">
        <v>167</v>
      </c>
      <c r="F418" s="31" t="s">
        <v>167</v>
      </c>
      <c r="G418" s="31" t="s">
        <v>167</v>
      </c>
      <c r="H418" s="31" t="s">
        <v>167</v>
      </c>
      <c r="I418" s="31" t="s">
        <v>167</v>
      </c>
      <c r="J418" s="31" t="s">
        <v>167</v>
      </c>
      <c r="K418" s="31" t="s">
        <v>167</v>
      </c>
      <c r="L418" s="31" t="s">
        <v>167</v>
      </c>
      <c r="M418" s="31" t="s">
        <v>167</v>
      </c>
      <c r="N418" s="31" t="s">
        <v>167</v>
      </c>
      <c r="O418" s="31" t="s">
        <v>167</v>
      </c>
      <c r="P418" s="31"/>
      <c r="Q418" s="31" t="s">
        <v>167</v>
      </c>
      <c r="R418" s="31"/>
      <c r="S418" s="31"/>
      <c r="T418" s="31"/>
      <c r="U418" s="31"/>
      <c r="V418" s="31"/>
      <c r="W418" s="31"/>
      <c r="X418" s="31"/>
      <c r="Y418" s="31"/>
    </row>
    <row r="419">
      <c r="A419" s="30"/>
      <c r="B419" s="31" t="s">
        <v>167</v>
      </c>
      <c r="C419" s="31" t="s">
        <v>167</v>
      </c>
      <c r="D419" s="31" t="s">
        <v>167</v>
      </c>
      <c r="E419" s="31" t="s">
        <v>167</v>
      </c>
      <c r="F419" s="31" t="s">
        <v>167</v>
      </c>
      <c r="G419" s="31" t="s">
        <v>167</v>
      </c>
      <c r="H419" s="31" t="s">
        <v>167</v>
      </c>
      <c r="I419" s="31" t="s">
        <v>167</v>
      </c>
      <c r="J419" s="31" t="s">
        <v>167</v>
      </c>
      <c r="K419" s="31" t="s">
        <v>167</v>
      </c>
      <c r="L419" s="31" t="s">
        <v>167</v>
      </c>
      <c r="M419" s="31" t="s">
        <v>167</v>
      </c>
      <c r="N419" s="31" t="s">
        <v>167</v>
      </c>
      <c r="O419" s="31" t="s">
        <v>167</v>
      </c>
      <c r="P419" s="31"/>
      <c r="Q419" s="31" t="s">
        <v>167</v>
      </c>
      <c r="R419" s="31"/>
      <c r="S419" s="31"/>
      <c r="T419" s="31"/>
      <c r="U419" s="31"/>
      <c r="V419" s="31"/>
      <c r="W419" s="31"/>
      <c r="X419" s="31"/>
      <c r="Y419" s="31"/>
    </row>
    <row r="420">
      <c r="A420" s="30"/>
      <c r="B420" s="31" t="s">
        <v>167</v>
      </c>
      <c r="C420" s="31" t="s">
        <v>167</v>
      </c>
      <c r="D420" s="31" t="s">
        <v>167</v>
      </c>
      <c r="E420" s="31" t="s">
        <v>167</v>
      </c>
      <c r="F420" s="31" t="s">
        <v>167</v>
      </c>
      <c r="G420" s="31" t="s">
        <v>167</v>
      </c>
      <c r="H420" s="31" t="s">
        <v>167</v>
      </c>
      <c r="I420" s="31" t="s">
        <v>167</v>
      </c>
      <c r="J420" s="31" t="s">
        <v>167</v>
      </c>
      <c r="K420" s="31" t="s">
        <v>167</v>
      </c>
      <c r="L420" s="31" t="s">
        <v>167</v>
      </c>
      <c r="M420" s="31" t="s">
        <v>167</v>
      </c>
      <c r="N420" s="31" t="s">
        <v>167</v>
      </c>
      <c r="O420" s="31" t="s">
        <v>167</v>
      </c>
      <c r="P420" s="31"/>
      <c r="Q420" s="31" t="s">
        <v>167</v>
      </c>
      <c r="R420" s="31"/>
      <c r="S420" s="31"/>
      <c r="T420" s="31"/>
      <c r="U420" s="31"/>
      <c r="V420" s="31"/>
      <c r="W420" s="31"/>
      <c r="X420" s="31"/>
      <c r="Y420" s="31"/>
    </row>
    <row r="421">
      <c r="A421" s="30"/>
      <c r="B421" s="31" t="s">
        <v>167</v>
      </c>
      <c r="C421" s="31" t="s">
        <v>167</v>
      </c>
      <c r="D421" s="31" t="s">
        <v>167</v>
      </c>
      <c r="E421" s="31" t="s">
        <v>167</v>
      </c>
      <c r="F421" s="31" t="s">
        <v>167</v>
      </c>
      <c r="G421" s="31" t="s">
        <v>167</v>
      </c>
      <c r="H421" s="31" t="s">
        <v>167</v>
      </c>
      <c r="I421" s="31" t="s">
        <v>167</v>
      </c>
      <c r="J421" s="31" t="s">
        <v>167</v>
      </c>
      <c r="K421" s="31" t="s">
        <v>167</v>
      </c>
      <c r="L421" s="31" t="s">
        <v>167</v>
      </c>
      <c r="M421" s="31" t="s">
        <v>167</v>
      </c>
      <c r="N421" s="31" t="s">
        <v>167</v>
      </c>
      <c r="O421" s="31" t="s">
        <v>167</v>
      </c>
      <c r="P421" s="31"/>
      <c r="Q421" s="31" t="s">
        <v>167</v>
      </c>
      <c r="R421" s="31"/>
      <c r="S421" s="31"/>
      <c r="T421" s="31"/>
      <c r="U421" s="31"/>
      <c r="V421" s="31"/>
      <c r="W421" s="31"/>
      <c r="X421" s="31"/>
      <c r="Y421" s="31"/>
    </row>
    <row r="422">
      <c r="A422" s="30"/>
      <c r="B422" s="31" t="s">
        <v>167</v>
      </c>
      <c r="C422" s="31" t="s">
        <v>167</v>
      </c>
      <c r="D422" s="31" t="s">
        <v>167</v>
      </c>
      <c r="E422" s="31" t="s">
        <v>167</v>
      </c>
      <c r="F422" s="31" t="s">
        <v>167</v>
      </c>
      <c r="G422" s="31" t="s">
        <v>167</v>
      </c>
      <c r="H422" s="31" t="s">
        <v>167</v>
      </c>
      <c r="I422" s="31" t="s">
        <v>167</v>
      </c>
      <c r="J422" s="31" t="s">
        <v>167</v>
      </c>
      <c r="K422" s="31" t="s">
        <v>167</v>
      </c>
      <c r="L422" s="31" t="s">
        <v>167</v>
      </c>
      <c r="M422" s="31" t="s">
        <v>167</v>
      </c>
      <c r="N422" s="31" t="s">
        <v>167</v>
      </c>
      <c r="O422" s="31" t="s">
        <v>167</v>
      </c>
      <c r="P422" s="31"/>
      <c r="Q422" s="31" t="s">
        <v>167</v>
      </c>
      <c r="R422" s="31"/>
      <c r="S422" s="31"/>
      <c r="T422" s="31"/>
      <c r="U422" s="31"/>
      <c r="V422" s="31"/>
      <c r="W422" s="31"/>
      <c r="X422" s="31"/>
      <c r="Y422" s="31"/>
    </row>
    <row r="423">
      <c r="A423" s="30"/>
      <c r="B423" s="31" t="s">
        <v>167</v>
      </c>
      <c r="C423" s="31" t="s">
        <v>167</v>
      </c>
      <c r="D423" s="31" t="s">
        <v>167</v>
      </c>
      <c r="E423" s="31" t="s">
        <v>167</v>
      </c>
      <c r="F423" s="31" t="s">
        <v>167</v>
      </c>
      <c r="G423" s="31" t="s">
        <v>167</v>
      </c>
      <c r="H423" s="31" t="s">
        <v>167</v>
      </c>
      <c r="I423" s="31" t="s">
        <v>167</v>
      </c>
      <c r="J423" s="31" t="s">
        <v>167</v>
      </c>
      <c r="K423" s="31" t="s">
        <v>167</v>
      </c>
      <c r="L423" s="31" t="s">
        <v>167</v>
      </c>
      <c r="M423" s="31" t="s">
        <v>167</v>
      </c>
      <c r="N423" s="31" t="s">
        <v>167</v>
      </c>
      <c r="O423" s="31" t="s">
        <v>167</v>
      </c>
      <c r="P423" s="31"/>
      <c r="Q423" s="31" t="s">
        <v>167</v>
      </c>
      <c r="R423" s="31"/>
      <c r="S423" s="31"/>
      <c r="T423" s="31"/>
      <c r="U423" s="31"/>
      <c r="V423" s="31"/>
      <c r="W423" s="31"/>
      <c r="X423" s="31"/>
      <c r="Y423" s="31"/>
    </row>
    <row r="424">
      <c r="A424" s="30"/>
      <c r="B424" s="31" t="s">
        <v>167</v>
      </c>
      <c r="C424" s="31" t="s">
        <v>167</v>
      </c>
      <c r="D424" s="31" t="s">
        <v>167</v>
      </c>
      <c r="E424" s="31" t="s">
        <v>167</v>
      </c>
      <c r="F424" s="31" t="s">
        <v>167</v>
      </c>
      <c r="G424" s="31" t="s">
        <v>167</v>
      </c>
      <c r="H424" s="31" t="s">
        <v>167</v>
      </c>
      <c r="I424" s="31" t="s">
        <v>167</v>
      </c>
      <c r="J424" s="31" t="s">
        <v>167</v>
      </c>
      <c r="K424" s="31" t="s">
        <v>167</v>
      </c>
      <c r="L424" s="31" t="s">
        <v>167</v>
      </c>
      <c r="M424" s="31" t="s">
        <v>167</v>
      </c>
      <c r="N424" s="31" t="s">
        <v>167</v>
      </c>
      <c r="O424" s="31" t="s">
        <v>167</v>
      </c>
      <c r="P424" s="31"/>
      <c r="Q424" s="31" t="s">
        <v>167</v>
      </c>
      <c r="R424" s="31"/>
      <c r="S424" s="31"/>
      <c r="T424" s="31"/>
      <c r="U424" s="31"/>
      <c r="V424" s="31"/>
      <c r="W424" s="31"/>
      <c r="X424" s="31"/>
      <c r="Y424" s="31"/>
    </row>
    <row r="425">
      <c r="A425" s="30"/>
      <c r="B425" s="31" t="s">
        <v>167</v>
      </c>
      <c r="C425" s="31" t="s">
        <v>167</v>
      </c>
      <c r="D425" s="31" t="s">
        <v>167</v>
      </c>
      <c r="E425" s="31" t="s">
        <v>167</v>
      </c>
      <c r="F425" s="31" t="s">
        <v>167</v>
      </c>
      <c r="G425" s="31" t="s">
        <v>167</v>
      </c>
      <c r="H425" s="31" t="s">
        <v>167</v>
      </c>
      <c r="I425" s="31" t="s">
        <v>167</v>
      </c>
      <c r="J425" s="31" t="s">
        <v>167</v>
      </c>
      <c r="K425" s="31" t="s">
        <v>167</v>
      </c>
      <c r="L425" s="31" t="s">
        <v>167</v>
      </c>
      <c r="M425" s="31" t="s">
        <v>167</v>
      </c>
      <c r="N425" s="31" t="s">
        <v>167</v>
      </c>
      <c r="O425" s="31" t="s">
        <v>167</v>
      </c>
      <c r="P425" s="31"/>
      <c r="Q425" s="31" t="s">
        <v>167</v>
      </c>
      <c r="R425" s="31"/>
      <c r="S425" s="31"/>
      <c r="T425" s="31"/>
      <c r="U425" s="31"/>
      <c r="V425" s="31"/>
      <c r="W425" s="31"/>
      <c r="X425" s="31"/>
      <c r="Y425" s="31"/>
    </row>
    <row r="426">
      <c r="A426" s="30"/>
      <c r="B426" s="31" t="s">
        <v>167</v>
      </c>
      <c r="C426" s="31" t="s">
        <v>167</v>
      </c>
      <c r="D426" s="31" t="s">
        <v>167</v>
      </c>
      <c r="E426" s="31" t="s">
        <v>167</v>
      </c>
      <c r="F426" s="31" t="s">
        <v>167</v>
      </c>
      <c r="G426" s="31" t="s">
        <v>167</v>
      </c>
      <c r="H426" s="31" t="s">
        <v>167</v>
      </c>
      <c r="I426" s="31" t="s">
        <v>167</v>
      </c>
      <c r="J426" s="31" t="s">
        <v>167</v>
      </c>
      <c r="K426" s="31" t="s">
        <v>167</v>
      </c>
      <c r="L426" s="31" t="s">
        <v>167</v>
      </c>
      <c r="M426" s="31" t="s">
        <v>167</v>
      </c>
      <c r="N426" s="31" t="s">
        <v>167</v>
      </c>
      <c r="O426" s="31" t="s">
        <v>167</v>
      </c>
      <c r="P426" s="31"/>
      <c r="Q426" s="31" t="s">
        <v>167</v>
      </c>
      <c r="R426" s="31"/>
      <c r="S426" s="31"/>
      <c r="T426" s="31"/>
      <c r="U426" s="31"/>
      <c r="V426" s="31"/>
      <c r="W426" s="31"/>
      <c r="X426" s="31"/>
      <c r="Y426" s="31"/>
    </row>
    <row r="427">
      <c r="A427" s="30"/>
      <c r="B427" s="31" t="s">
        <v>167</v>
      </c>
      <c r="C427" s="31" t="s">
        <v>167</v>
      </c>
      <c r="D427" s="31" t="s">
        <v>167</v>
      </c>
      <c r="E427" s="31" t="s">
        <v>167</v>
      </c>
      <c r="F427" s="31" t="s">
        <v>167</v>
      </c>
      <c r="G427" s="31" t="s">
        <v>167</v>
      </c>
      <c r="H427" s="31" t="s">
        <v>167</v>
      </c>
      <c r="I427" s="31" t="s">
        <v>167</v>
      </c>
      <c r="J427" s="31" t="s">
        <v>167</v>
      </c>
      <c r="K427" s="31" t="s">
        <v>167</v>
      </c>
      <c r="L427" s="31" t="s">
        <v>167</v>
      </c>
      <c r="M427" s="31" t="s">
        <v>167</v>
      </c>
      <c r="N427" s="31" t="s">
        <v>167</v>
      </c>
      <c r="O427" s="31" t="s">
        <v>167</v>
      </c>
      <c r="P427" s="31"/>
      <c r="Q427" s="31" t="s">
        <v>167</v>
      </c>
      <c r="R427" s="31"/>
      <c r="S427" s="31"/>
      <c r="T427" s="31"/>
      <c r="U427" s="31"/>
      <c r="V427" s="31"/>
      <c r="W427" s="31"/>
      <c r="X427" s="31"/>
      <c r="Y427" s="31"/>
    </row>
    <row r="428">
      <c r="A428" s="30"/>
      <c r="B428" s="31" t="s">
        <v>167</v>
      </c>
      <c r="C428" s="31" t="s">
        <v>167</v>
      </c>
      <c r="D428" s="31" t="s">
        <v>167</v>
      </c>
      <c r="E428" s="31" t="s">
        <v>167</v>
      </c>
      <c r="F428" s="31" t="s">
        <v>167</v>
      </c>
      <c r="G428" s="31" t="s">
        <v>167</v>
      </c>
      <c r="H428" s="31" t="s">
        <v>167</v>
      </c>
      <c r="I428" s="31" t="s">
        <v>167</v>
      </c>
      <c r="J428" s="31" t="s">
        <v>167</v>
      </c>
      <c r="K428" s="31" t="s">
        <v>167</v>
      </c>
      <c r="L428" s="31" t="s">
        <v>167</v>
      </c>
      <c r="M428" s="31" t="s">
        <v>167</v>
      </c>
      <c r="N428" s="31" t="s">
        <v>167</v>
      </c>
      <c r="O428" s="31" t="s">
        <v>167</v>
      </c>
      <c r="P428" s="31"/>
      <c r="Q428" s="31" t="s">
        <v>167</v>
      </c>
      <c r="R428" s="31"/>
      <c r="S428" s="31"/>
      <c r="T428" s="31"/>
      <c r="U428" s="31"/>
      <c r="V428" s="31"/>
      <c r="W428" s="31"/>
      <c r="X428" s="31"/>
      <c r="Y428" s="31"/>
    </row>
    <row r="429">
      <c r="A429" s="30"/>
      <c r="B429" s="31" t="s">
        <v>167</v>
      </c>
      <c r="C429" s="31" t="s">
        <v>167</v>
      </c>
      <c r="D429" s="31" t="s">
        <v>167</v>
      </c>
      <c r="E429" s="31" t="s">
        <v>167</v>
      </c>
      <c r="F429" s="31" t="s">
        <v>167</v>
      </c>
      <c r="G429" s="31" t="s">
        <v>167</v>
      </c>
      <c r="H429" s="31" t="s">
        <v>167</v>
      </c>
      <c r="I429" s="31" t="s">
        <v>167</v>
      </c>
      <c r="J429" s="31" t="s">
        <v>167</v>
      </c>
      <c r="K429" s="31" t="s">
        <v>167</v>
      </c>
      <c r="L429" s="31" t="s">
        <v>167</v>
      </c>
      <c r="M429" s="31" t="s">
        <v>167</v>
      </c>
      <c r="N429" s="31" t="s">
        <v>167</v>
      </c>
      <c r="O429" s="31" t="s">
        <v>167</v>
      </c>
      <c r="P429" s="31"/>
      <c r="Q429" s="31" t="s">
        <v>167</v>
      </c>
      <c r="R429" s="31"/>
      <c r="S429" s="31"/>
      <c r="T429" s="31"/>
      <c r="U429" s="31"/>
      <c r="V429" s="31"/>
      <c r="W429" s="31"/>
      <c r="X429" s="31"/>
      <c r="Y429" s="31"/>
    </row>
    <row r="430">
      <c r="A430" s="30"/>
      <c r="B430" s="31" t="s">
        <v>167</v>
      </c>
      <c r="C430" s="31" t="s">
        <v>167</v>
      </c>
      <c r="D430" s="31" t="s">
        <v>167</v>
      </c>
      <c r="E430" s="31" t="s">
        <v>167</v>
      </c>
      <c r="F430" s="31" t="s">
        <v>167</v>
      </c>
      <c r="G430" s="31" t="s">
        <v>167</v>
      </c>
      <c r="H430" s="31" t="s">
        <v>167</v>
      </c>
      <c r="I430" s="31" t="s">
        <v>167</v>
      </c>
      <c r="J430" s="31" t="s">
        <v>167</v>
      </c>
      <c r="K430" s="31" t="s">
        <v>167</v>
      </c>
      <c r="L430" s="31" t="s">
        <v>167</v>
      </c>
      <c r="M430" s="31" t="s">
        <v>167</v>
      </c>
      <c r="N430" s="31" t="s">
        <v>167</v>
      </c>
      <c r="O430" s="31" t="s">
        <v>167</v>
      </c>
      <c r="P430" s="31"/>
      <c r="Q430" s="31" t="s">
        <v>167</v>
      </c>
      <c r="R430" s="31"/>
      <c r="S430" s="31"/>
      <c r="T430" s="31"/>
      <c r="U430" s="31"/>
      <c r="V430" s="31"/>
      <c r="W430" s="31"/>
      <c r="X430" s="31"/>
      <c r="Y430" s="31"/>
    </row>
    <row r="431">
      <c r="A431" s="30"/>
      <c r="B431" s="31" t="s">
        <v>167</v>
      </c>
      <c r="C431" s="31" t="s">
        <v>167</v>
      </c>
      <c r="D431" s="31" t="s">
        <v>167</v>
      </c>
      <c r="E431" s="31" t="s">
        <v>167</v>
      </c>
      <c r="F431" s="31" t="s">
        <v>167</v>
      </c>
      <c r="G431" s="31" t="s">
        <v>167</v>
      </c>
      <c r="H431" s="31" t="s">
        <v>167</v>
      </c>
      <c r="I431" s="31" t="s">
        <v>167</v>
      </c>
      <c r="J431" s="31" t="s">
        <v>167</v>
      </c>
      <c r="K431" s="31" t="s">
        <v>167</v>
      </c>
      <c r="L431" s="31" t="s">
        <v>167</v>
      </c>
      <c r="M431" s="31" t="s">
        <v>167</v>
      </c>
      <c r="N431" s="31" t="s">
        <v>167</v>
      </c>
      <c r="O431" s="31" t="s">
        <v>167</v>
      </c>
      <c r="P431" s="31"/>
      <c r="Q431" s="31" t="s">
        <v>167</v>
      </c>
      <c r="R431" s="31"/>
      <c r="S431" s="31"/>
      <c r="T431" s="31"/>
      <c r="U431" s="31"/>
      <c r="V431" s="31"/>
      <c r="W431" s="31"/>
      <c r="X431" s="31"/>
      <c r="Y431" s="31"/>
    </row>
    <row r="432">
      <c r="A432" s="30"/>
      <c r="B432" s="31" t="s">
        <v>167</v>
      </c>
      <c r="C432" s="31" t="s">
        <v>167</v>
      </c>
      <c r="D432" s="31" t="s">
        <v>167</v>
      </c>
      <c r="E432" s="31" t="s">
        <v>167</v>
      </c>
      <c r="F432" s="31" t="s">
        <v>167</v>
      </c>
      <c r="G432" s="31" t="s">
        <v>167</v>
      </c>
      <c r="H432" s="31" t="s">
        <v>167</v>
      </c>
      <c r="I432" s="31" t="s">
        <v>167</v>
      </c>
      <c r="J432" s="31" t="s">
        <v>167</v>
      </c>
      <c r="K432" s="31" t="s">
        <v>167</v>
      </c>
      <c r="L432" s="31" t="s">
        <v>167</v>
      </c>
      <c r="M432" s="31" t="s">
        <v>167</v>
      </c>
      <c r="N432" s="31" t="s">
        <v>167</v>
      </c>
      <c r="O432" s="31" t="s">
        <v>167</v>
      </c>
      <c r="P432" s="31"/>
      <c r="Q432" s="31" t="s">
        <v>167</v>
      </c>
      <c r="R432" s="31"/>
      <c r="S432" s="31"/>
      <c r="T432" s="31"/>
      <c r="U432" s="31"/>
      <c r="V432" s="31"/>
      <c r="W432" s="31"/>
      <c r="X432" s="31"/>
      <c r="Y432" s="31"/>
    </row>
    <row r="433">
      <c r="A433" s="30"/>
      <c r="B433" s="31" t="s">
        <v>167</v>
      </c>
      <c r="C433" s="31" t="s">
        <v>167</v>
      </c>
      <c r="D433" s="31" t="s">
        <v>167</v>
      </c>
      <c r="E433" s="31" t="s">
        <v>167</v>
      </c>
      <c r="F433" s="31" t="s">
        <v>167</v>
      </c>
      <c r="G433" s="31" t="s">
        <v>167</v>
      </c>
      <c r="H433" s="31" t="s">
        <v>167</v>
      </c>
      <c r="I433" s="31" t="s">
        <v>167</v>
      </c>
      <c r="J433" s="31" t="s">
        <v>167</v>
      </c>
      <c r="K433" s="31" t="s">
        <v>167</v>
      </c>
      <c r="L433" s="31" t="s">
        <v>167</v>
      </c>
      <c r="M433" s="31" t="s">
        <v>167</v>
      </c>
      <c r="N433" s="31" t="s">
        <v>167</v>
      </c>
      <c r="O433" s="31" t="s">
        <v>167</v>
      </c>
      <c r="P433" s="31"/>
      <c r="Q433" s="31" t="s">
        <v>167</v>
      </c>
      <c r="R433" s="31"/>
      <c r="S433" s="31"/>
      <c r="T433" s="31"/>
      <c r="U433" s="31"/>
      <c r="V433" s="31"/>
      <c r="W433" s="31"/>
      <c r="X433" s="31"/>
      <c r="Y433" s="31"/>
    </row>
    <row r="434">
      <c r="A434" s="30"/>
      <c r="B434" s="31" t="s">
        <v>167</v>
      </c>
      <c r="C434" s="31" t="s">
        <v>167</v>
      </c>
      <c r="D434" s="31" t="s">
        <v>167</v>
      </c>
      <c r="E434" s="31" t="s">
        <v>167</v>
      </c>
      <c r="F434" s="31" t="s">
        <v>167</v>
      </c>
      <c r="G434" s="31" t="s">
        <v>167</v>
      </c>
      <c r="H434" s="31" t="s">
        <v>167</v>
      </c>
      <c r="I434" s="31" t="s">
        <v>167</v>
      </c>
      <c r="J434" s="31" t="s">
        <v>167</v>
      </c>
      <c r="K434" s="31" t="s">
        <v>167</v>
      </c>
      <c r="L434" s="31" t="s">
        <v>167</v>
      </c>
      <c r="M434" s="31" t="s">
        <v>167</v>
      </c>
      <c r="N434" s="31" t="s">
        <v>167</v>
      </c>
      <c r="O434" s="31" t="s">
        <v>167</v>
      </c>
      <c r="P434" s="31"/>
      <c r="Q434" s="31" t="s">
        <v>167</v>
      </c>
      <c r="R434" s="31"/>
      <c r="S434" s="31"/>
      <c r="T434" s="31"/>
      <c r="U434" s="31"/>
      <c r="V434" s="31"/>
      <c r="W434" s="31"/>
      <c r="X434" s="31"/>
      <c r="Y434" s="31"/>
    </row>
    <row r="435">
      <c r="A435" s="30"/>
      <c r="B435" s="31" t="s">
        <v>167</v>
      </c>
      <c r="C435" s="31" t="s">
        <v>167</v>
      </c>
      <c r="D435" s="31" t="s">
        <v>167</v>
      </c>
      <c r="E435" s="31" t="s">
        <v>167</v>
      </c>
      <c r="F435" s="31" t="s">
        <v>167</v>
      </c>
      <c r="G435" s="31" t="s">
        <v>167</v>
      </c>
      <c r="H435" s="31" t="s">
        <v>167</v>
      </c>
      <c r="I435" s="31" t="s">
        <v>167</v>
      </c>
      <c r="J435" s="31" t="s">
        <v>167</v>
      </c>
      <c r="K435" s="31" t="s">
        <v>167</v>
      </c>
      <c r="L435" s="31" t="s">
        <v>167</v>
      </c>
      <c r="M435" s="31" t="s">
        <v>167</v>
      </c>
      <c r="N435" s="31" t="s">
        <v>167</v>
      </c>
      <c r="O435" s="31" t="s">
        <v>167</v>
      </c>
      <c r="P435" s="31"/>
      <c r="Q435" s="31" t="s">
        <v>167</v>
      </c>
      <c r="R435" s="31"/>
      <c r="S435" s="31"/>
      <c r="T435" s="31"/>
      <c r="U435" s="31"/>
      <c r="V435" s="31"/>
      <c r="W435" s="31"/>
      <c r="X435" s="31"/>
      <c r="Y435" s="31"/>
    </row>
    <row r="436">
      <c r="A436" s="30"/>
      <c r="B436" s="31" t="s">
        <v>167</v>
      </c>
      <c r="C436" s="31" t="s">
        <v>167</v>
      </c>
      <c r="D436" s="31" t="s">
        <v>167</v>
      </c>
      <c r="E436" s="31" t="s">
        <v>167</v>
      </c>
      <c r="F436" s="31" t="s">
        <v>167</v>
      </c>
      <c r="G436" s="31" t="s">
        <v>167</v>
      </c>
      <c r="H436" s="31" t="s">
        <v>167</v>
      </c>
      <c r="I436" s="31" t="s">
        <v>167</v>
      </c>
      <c r="J436" s="31" t="s">
        <v>167</v>
      </c>
      <c r="K436" s="31" t="s">
        <v>167</v>
      </c>
      <c r="L436" s="31" t="s">
        <v>167</v>
      </c>
      <c r="M436" s="31" t="s">
        <v>167</v>
      </c>
      <c r="N436" s="31" t="s">
        <v>167</v>
      </c>
      <c r="O436" s="31" t="s">
        <v>167</v>
      </c>
      <c r="P436" s="31"/>
      <c r="Q436" s="31" t="s">
        <v>167</v>
      </c>
      <c r="R436" s="31"/>
      <c r="S436" s="31"/>
      <c r="T436" s="31"/>
      <c r="U436" s="31"/>
      <c r="V436" s="31"/>
      <c r="W436" s="31"/>
      <c r="X436" s="31"/>
      <c r="Y436" s="31"/>
    </row>
    <row r="437">
      <c r="A437" s="30"/>
      <c r="B437" s="31" t="s">
        <v>167</v>
      </c>
      <c r="C437" s="31" t="s">
        <v>167</v>
      </c>
      <c r="D437" s="31" t="s">
        <v>167</v>
      </c>
      <c r="E437" s="31" t="s">
        <v>167</v>
      </c>
      <c r="F437" s="31" t="s">
        <v>167</v>
      </c>
      <c r="G437" s="31" t="s">
        <v>167</v>
      </c>
      <c r="H437" s="31" t="s">
        <v>167</v>
      </c>
      <c r="I437" s="31" t="s">
        <v>167</v>
      </c>
      <c r="J437" s="31" t="s">
        <v>167</v>
      </c>
      <c r="K437" s="31" t="s">
        <v>167</v>
      </c>
      <c r="L437" s="31" t="s">
        <v>167</v>
      </c>
      <c r="M437" s="31" t="s">
        <v>167</v>
      </c>
      <c r="N437" s="31" t="s">
        <v>167</v>
      </c>
      <c r="O437" s="31" t="s">
        <v>167</v>
      </c>
      <c r="P437" s="31"/>
      <c r="Q437" s="31" t="s">
        <v>167</v>
      </c>
      <c r="R437" s="31"/>
      <c r="S437" s="31"/>
      <c r="T437" s="31"/>
      <c r="U437" s="31"/>
      <c r="V437" s="31"/>
      <c r="W437" s="31"/>
      <c r="X437" s="31"/>
      <c r="Y437" s="31"/>
    </row>
    <row r="438">
      <c r="A438" s="30"/>
      <c r="B438" s="31" t="s">
        <v>167</v>
      </c>
      <c r="C438" s="31" t="s">
        <v>167</v>
      </c>
      <c r="D438" s="31" t="s">
        <v>167</v>
      </c>
      <c r="E438" s="31" t="s">
        <v>167</v>
      </c>
      <c r="F438" s="31" t="s">
        <v>167</v>
      </c>
      <c r="G438" s="31" t="s">
        <v>167</v>
      </c>
      <c r="H438" s="31" t="s">
        <v>167</v>
      </c>
      <c r="I438" s="31" t="s">
        <v>167</v>
      </c>
      <c r="J438" s="31" t="s">
        <v>167</v>
      </c>
      <c r="K438" s="31" t="s">
        <v>167</v>
      </c>
      <c r="L438" s="31" t="s">
        <v>167</v>
      </c>
      <c r="M438" s="31" t="s">
        <v>167</v>
      </c>
      <c r="N438" s="31" t="s">
        <v>167</v>
      </c>
      <c r="O438" s="31" t="s">
        <v>167</v>
      </c>
      <c r="P438" s="31"/>
      <c r="Q438" s="31" t="s">
        <v>167</v>
      </c>
      <c r="R438" s="31"/>
      <c r="S438" s="31"/>
      <c r="T438" s="31"/>
      <c r="U438" s="31"/>
      <c r="V438" s="31"/>
      <c r="W438" s="31"/>
      <c r="X438" s="31"/>
      <c r="Y438" s="31"/>
    </row>
    <row r="439">
      <c r="A439" s="30"/>
      <c r="B439" s="31" t="s">
        <v>167</v>
      </c>
      <c r="C439" s="31" t="s">
        <v>167</v>
      </c>
      <c r="D439" s="31" t="s">
        <v>167</v>
      </c>
      <c r="E439" s="31" t="s">
        <v>167</v>
      </c>
      <c r="F439" s="31" t="s">
        <v>167</v>
      </c>
      <c r="G439" s="31" t="s">
        <v>167</v>
      </c>
      <c r="H439" s="31" t="s">
        <v>167</v>
      </c>
      <c r="I439" s="31" t="s">
        <v>167</v>
      </c>
      <c r="J439" s="31" t="s">
        <v>167</v>
      </c>
      <c r="K439" s="31" t="s">
        <v>167</v>
      </c>
      <c r="L439" s="31" t="s">
        <v>167</v>
      </c>
      <c r="M439" s="31" t="s">
        <v>167</v>
      </c>
      <c r="N439" s="31" t="s">
        <v>167</v>
      </c>
      <c r="O439" s="31" t="s">
        <v>167</v>
      </c>
      <c r="P439" s="31"/>
      <c r="Q439" s="31" t="s">
        <v>167</v>
      </c>
      <c r="R439" s="31"/>
      <c r="S439" s="31"/>
      <c r="T439" s="31"/>
      <c r="U439" s="31"/>
      <c r="V439" s="31"/>
      <c r="W439" s="31"/>
      <c r="X439" s="31"/>
      <c r="Y439" s="31"/>
    </row>
    <row r="440">
      <c r="A440" s="30"/>
      <c r="B440" s="31" t="s">
        <v>167</v>
      </c>
      <c r="C440" s="31" t="s">
        <v>167</v>
      </c>
      <c r="D440" s="31" t="s">
        <v>167</v>
      </c>
      <c r="E440" s="31" t="s">
        <v>167</v>
      </c>
      <c r="F440" s="31" t="s">
        <v>167</v>
      </c>
      <c r="G440" s="31" t="s">
        <v>167</v>
      </c>
      <c r="H440" s="31" t="s">
        <v>167</v>
      </c>
      <c r="I440" s="31" t="s">
        <v>167</v>
      </c>
      <c r="J440" s="31" t="s">
        <v>167</v>
      </c>
      <c r="K440" s="31" t="s">
        <v>167</v>
      </c>
      <c r="L440" s="31" t="s">
        <v>167</v>
      </c>
      <c r="M440" s="31" t="s">
        <v>167</v>
      </c>
      <c r="N440" s="31" t="s">
        <v>167</v>
      </c>
      <c r="O440" s="31" t="s">
        <v>167</v>
      </c>
      <c r="P440" s="31"/>
      <c r="Q440" s="31" t="s">
        <v>167</v>
      </c>
      <c r="R440" s="31"/>
      <c r="S440" s="31"/>
      <c r="T440" s="31"/>
      <c r="U440" s="31"/>
      <c r="V440" s="31"/>
      <c r="W440" s="31"/>
      <c r="X440" s="31"/>
      <c r="Y440" s="31"/>
    </row>
    <row r="441">
      <c r="A441" s="30"/>
      <c r="B441" s="31" t="s">
        <v>167</v>
      </c>
      <c r="C441" s="31" t="s">
        <v>167</v>
      </c>
      <c r="D441" s="31" t="s">
        <v>167</v>
      </c>
      <c r="E441" s="31" t="s">
        <v>167</v>
      </c>
      <c r="F441" s="31" t="s">
        <v>167</v>
      </c>
      <c r="G441" s="31" t="s">
        <v>167</v>
      </c>
      <c r="H441" s="31" t="s">
        <v>167</v>
      </c>
      <c r="I441" s="31" t="s">
        <v>167</v>
      </c>
      <c r="J441" s="31" t="s">
        <v>167</v>
      </c>
      <c r="K441" s="31" t="s">
        <v>167</v>
      </c>
      <c r="L441" s="31" t="s">
        <v>167</v>
      </c>
      <c r="M441" s="31" t="s">
        <v>167</v>
      </c>
      <c r="N441" s="31" t="s">
        <v>167</v>
      </c>
      <c r="O441" s="31" t="s">
        <v>167</v>
      </c>
      <c r="P441" s="31"/>
      <c r="Q441" s="31" t="s">
        <v>167</v>
      </c>
      <c r="R441" s="31"/>
      <c r="S441" s="31"/>
      <c r="T441" s="31"/>
      <c r="U441" s="31"/>
      <c r="V441" s="31"/>
      <c r="W441" s="31"/>
      <c r="X441" s="31"/>
      <c r="Y441" s="31"/>
    </row>
    <row r="442">
      <c r="A442" s="30"/>
      <c r="B442" s="31" t="s">
        <v>167</v>
      </c>
      <c r="C442" s="31" t="s">
        <v>167</v>
      </c>
      <c r="D442" s="31" t="s">
        <v>167</v>
      </c>
      <c r="E442" s="31" t="s">
        <v>167</v>
      </c>
      <c r="F442" s="31" t="s">
        <v>167</v>
      </c>
      <c r="G442" s="31" t="s">
        <v>167</v>
      </c>
      <c r="H442" s="31" t="s">
        <v>167</v>
      </c>
      <c r="I442" s="31" t="s">
        <v>167</v>
      </c>
      <c r="J442" s="31" t="s">
        <v>167</v>
      </c>
      <c r="K442" s="31" t="s">
        <v>167</v>
      </c>
      <c r="L442" s="31" t="s">
        <v>167</v>
      </c>
      <c r="M442" s="31" t="s">
        <v>167</v>
      </c>
      <c r="N442" s="31" t="s">
        <v>167</v>
      </c>
      <c r="O442" s="31" t="s">
        <v>167</v>
      </c>
      <c r="P442" s="31"/>
      <c r="Q442" s="31" t="s">
        <v>167</v>
      </c>
      <c r="R442" s="31"/>
      <c r="S442" s="31"/>
      <c r="T442" s="31"/>
      <c r="U442" s="31"/>
      <c r="V442" s="31"/>
      <c r="W442" s="31"/>
      <c r="X442" s="31"/>
      <c r="Y442" s="31"/>
    </row>
    <row r="443">
      <c r="A443" s="30"/>
      <c r="B443" s="31" t="s">
        <v>167</v>
      </c>
      <c r="C443" s="31" t="s">
        <v>167</v>
      </c>
      <c r="D443" s="31" t="s">
        <v>167</v>
      </c>
      <c r="E443" s="31" t="s">
        <v>167</v>
      </c>
      <c r="F443" s="31" t="s">
        <v>167</v>
      </c>
      <c r="G443" s="31" t="s">
        <v>167</v>
      </c>
      <c r="H443" s="31" t="s">
        <v>167</v>
      </c>
      <c r="I443" s="31" t="s">
        <v>167</v>
      </c>
      <c r="J443" s="31" t="s">
        <v>167</v>
      </c>
      <c r="K443" s="31" t="s">
        <v>167</v>
      </c>
      <c r="L443" s="31" t="s">
        <v>167</v>
      </c>
      <c r="M443" s="31" t="s">
        <v>167</v>
      </c>
      <c r="N443" s="31" t="s">
        <v>167</v>
      </c>
      <c r="O443" s="31" t="s">
        <v>167</v>
      </c>
      <c r="P443" s="31"/>
      <c r="Q443" s="31" t="s">
        <v>167</v>
      </c>
      <c r="R443" s="31"/>
      <c r="S443" s="31"/>
      <c r="T443" s="31"/>
      <c r="U443" s="31"/>
      <c r="V443" s="31"/>
      <c r="W443" s="31"/>
      <c r="X443" s="31"/>
      <c r="Y443" s="31"/>
    </row>
    <row r="444">
      <c r="A444" s="30"/>
      <c r="B444" s="31" t="s">
        <v>167</v>
      </c>
      <c r="C444" s="31" t="s">
        <v>167</v>
      </c>
      <c r="D444" s="31" t="s">
        <v>167</v>
      </c>
      <c r="E444" s="31" t="s">
        <v>167</v>
      </c>
      <c r="F444" s="31" t="s">
        <v>167</v>
      </c>
      <c r="G444" s="31" t="s">
        <v>167</v>
      </c>
      <c r="H444" s="31" t="s">
        <v>167</v>
      </c>
      <c r="I444" s="31" t="s">
        <v>167</v>
      </c>
      <c r="J444" s="31" t="s">
        <v>167</v>
      </c>
      <c r="K444" s="31" t="s">
        <v>167</v>
      </c>
      <c r="L444" s="31" t="s">
        <v>167</v>
      </c>
      <c r="M444" s="31" t="s">
        <v>167</v>
      </c>
      <c r="N444" s="31" t="s">
        <v>167</v>
      </c>
      <c r="O444" s="31" t="s">
        <v>167</v>
      </c>
      <c r="P444" s="31"/>
      <c r="Q444" s="31" t="s">
        <v>167</v>
      </c>
      <c r="R444" s="31"/>
      <c r="S444" s="31"/>
      <c r="T444" s="31"/>
      <c r="U444" s="31"/>
      <c r="V444" s="31"/>
      <c r="W444" s="31"/>
      <c r="X444" s="31"/>
      <c r="Y444" s="31"/>
    </row>
    <row r="445">
      <c r="A445" s="30"/>
      <c r="B445" s="31" t="s">
        <v>167</v>
      </c>
      <c r="C445" s="31" t="s">
        <v>167</v>
      </c>
      <c r="D445" s="31" t="s">
        <v>167</v>
      </c>
      <c r="E445" s="31" t="s">
        <v>167</v>
      </c>
      <c r="F445" s="31" t="s">
        <v>167</v>
      </c>
      <c r="G445" s="31" t="s">
        <v>167</v>
      </c>
      <c r="H445" s="31" t="s">
        <v>167</v>
      </c>
      <c r="I445" s="31" t="s">
        <v>167</v>
      </c>
      <c r="J445" s="31" t="s">
        <v>167</v>
      </c>
      <c r="K445" s="31" t="s">
        <v>167</v>
      </c>
      <c r="L445" s="31" t="s">
        <v>167</v>
      </c>
      <c r="M445" s="31" t="s">
        <v>167</v>
      </c>
      <c r="N445" s="31" t="s">
        <v>167</v>
      </c>
      <c r="O445" s="31" t="s">
        <v>167</v>
      </c>
      <c r="P445" s="31"/>
      <c r="Q445" s="31" t="s">
        <v>167</v>
      </c>
      <c r="R445" s="31"/>
      <c r="S445" s="31"/>
      <c r="T445" s="31"/>
      <c r="U445" s="31"/>
      <c r="V445" s="31"/>
      <c r="W445" s="31"/>
      <c r="X445" s="31"/>
      <c r="Y445" s="31"/>
    </row>
    <row r="446">
      <c r="A446" s="30"/>
      <c r="B446" s="31" t="s">
        <v>167</v>
      </c>
      <c r="C446" s="31" t="s">
        <v>167</v>
      </c>
      <c r="D446" s="31" t="s">
        <v>167</v>
      </c>
      <c r="E446" s="31" t="s">
        <v>167</v>
      </c>
      <c r="F446" s="31" t="s">
        <v>167</v>
      </c>
      <c r="G446" s="31" t="s">
        <v>167</v>
      </c>
      <c r="H446" s="31" t="s">
        <v>167</v>
      </c>
      <c r="I446" s="31" t="s">
        <v>167</v>
      </c>
      <c r="J446" s="31" t="s">
        <v>167</v>
      </c>
      <c r="K446" s="31" t="s">
        <v>167</v>
      </c>
      <c r="L446" s="31" t="s">
        <v>167</v>
      </c>
      <c r="M446" s="31" t="s">
        <v>167</v>
      </c>
      <c r="N446" s="31" t="s">
        <v>167</v>
      </c>
      <c r="O446" s="31" t="s">
        <v>167</v>
      </c>
      <c r="P446" s="31"/>
      <c r="Q446" s="31" t="s">
        <v>167</v>
      </c>
      <c r="R446" s="31"/>
      <c r="S446" s="31"/>
      <c r="T446" s="31"/>
      <c r="U446" s="31"/>
      <c r="V446" s="31"/>
      <c r="W446" s="31"/>
      <c r="X446" s="31"/>
      <c r="Y446" s="31"/>
    </row>
    <row r="447">
      <c r="A447" s="30"/>
      <c r="B447" s="31" t="s">
        <v>167</v>
      </c>
      <c r="C447" s="31" t="s">
        <v>167</v>
      </c>
      <c r="D447" s="31" t="s">
        <v>167</v>
      </c>
      <c r="E447" s="31" t="s">
        <v>167</v>
      </c>
      <c r="F447" s="31" t="s">
        <v>167</v>
      </c>
      <c r="G447" s="31" t="s">
        <v>167</v>
      </c>
      <c r="H447" s="31" t="s">
        <v>167</v>
      </c>
      <c r="I447" s="31" t="s">
        <v>167</v>
      </c>
      <c r="J447" s="31" t="s">
        <v>167</v>
      </c>
      <c r="K447" s="31" t="s">
        <v>167</v>
      </c>
      <c r="L447" s="31" t="s">
        <v>167</v>
      </c>
      <c r="M447" s="31" t="s">
        <v>167</v>
      </c>
      <c r="N447" s="31" t="s">
        <v>167</v>
      </c>
      <c r="O447" s="31" t="s">
        <v>167</v>
      </c>
      <c r="P447" s="31"/>
      <c r="Q447" s="31" t="s">
        <v>167</v>
      </c>
      <c r="R447" s="31"/>
      <c r="S447" s="31"/>
      <c r="T447" s="31"/>
      <c r="U447" s="31"/>
      <c r="V447" s="31"/>
      <c r="W447" s="31"/>
      <c r="X447" s="31"/>
      <c r="Y447" s="31"/>
    </row>
    <row r="448">
      <c r="A448" s="30"/>
      <c r="B448" s="31" t="s">
        <v>167</v>
      </c>
      <c r="C448" s="31" t="s">
        <v>167</v>
      </c>
      <c r="D448" s="31" t="s">
        <v>167</v>
      </c>
      <c r="E448" s="31" t="s">
        <v>167</v>
      </c>
      <c r="F448" s="31" t="s">
        <v>167</v>
      </c>
      <c r="G448" s="31" t="s">
        <v>167</v>
      </c>
      <c r="H448" s="31" t="s">
        <v>167</v>
      </c>
      <c r="I448" s="31" t="s">
        <v>167</v>
      </c>
      <c r="J448" s="31" t="s">
        <v>167</v>
      </c>
      <c r="K448" s="31" t="s">
        <v>167</v>
      </c>
      <c r="L448" s="31" t="s">
        <v>167</v>
      </c>
      <c r="M448" s="31" t="s">
        <v>167</v>
      </c>
      <c r="N448" s="31" t="s">
        <v>167</v>
      </c>
      <c r="O448" s="31" t="s">
        <v>167</v>
      </c>
      <c r="P448" s="31"/>
      <c r="Q448" s="31" t="s">
        <v>167</v>
      </c>
      <c r="R448" s="31"/>
      <c r="S448" s="31"/>
      <c r="T448" s="31"/>
      <c r="U448" s="31"/>
      <c r="V448" s="31"/>
      <c r="W448" s="31"/>
      <c r="X448" s="31"/>
      <c r="Y448" s="31"/>
    </row>
    <row r="449">
      <c r="A449" s="30"/>
      <c r="B449" s="31" t="s">
        <v>167</v>
      </c>
      <c r="C449" s="31" t="s">
        <v>167</v>
      </c>
      <c r="D449" s="31" t="s">
        <v>167</v>
      </c>
      <c r="E449" s="31" t="s">
        <v>167</v>
      </c>
      <c r="F449" s="31" t="s">
        <v>167</v>
      </c>
      <c r="G449" s="31" t="s">
        <v>167</v>
      </c>
      <c r="H449" s="31" t="s">
        <v>167</v>
      </c>
      <c r="I449" s="31" t="s">
        <v>167</v>
      </c>
      <c r="J449" s="31" t="s">
        <v>167</v>
      </c>
      <c r="K449" s="31" t="s">
        <v>167</v>
      </c>
      <c r="L449" s="31" t="s">
        <v>167</v>
      </c>
      <c r="M449" s="31" t="s">
        <v>167</v>
      </c>
      <c r="N449" s="31" t="s">
        <v>167</v>
      </c>
      <c r="O449" s="31" t="s">
        <v>167</v>
      </c>
      <c r="P449" s="31"/>
      <c r="Q449" s="31" t="s">
        <v>167</v>
      </c>
      <c r="R449" s="31"/>
      <c r="S449" s="31"/>
      <c r="T449" s="31"/>
      <c r="U449" s="31"/>
      <c r="V449" s="31"/>
      <c r="W449" s="31"/>
      <c r="X449" s="31"/>
      <c r="Y449" s="31"/>
    </row>
    <row r="450">
      <c r="A450" s="30"/>
      <c r="B450" s="31" t="s">
        <v>167</v>
      </c>
      <c r="C450" s="31" t="s">
        <v>167</v>
      </c>
      <c r="D450" s="31" t="s">
        <v>167</v>
      </c>
      <c r="E450" s="31" t="s">
        <v>167</v>
      </c>
      <c r="F450" s="31" t="s">
        <v>167</v>
      </c>
      <c r="G450" s="31" t="s">
        <v>167</v>
      </c>
      <c r="H450" s="31" t="s">
        <v>167</v>
      </c>
      <c r="I450" s="31" t="s">
        <v>167</v>
      </c>
      <c r="J450" s="31" t="s">
        <v>167</v>
      </c>
      <c r="K450" s="31" t="s">
        <v>167</v>
      </c>
      <c r="L450" s="31" t="s">
        <v>167</v>
      </c>
      <c r="M450" s="31" t="s">
        <v>167</v>
      </c>
      <c r="N450" s="31" t="s">
        <v>167</v>
      </c>
      <c r="O450" s="31" t="s">
        <v>167</v>
      </c>
      <c r="P450" s="31"/>
      <c r="Q450" s="31" t="s">
        <v>167</v>
      </c>
      <c r="R450" s="31"/>
      <c r="S450" s="31"/>
      <c r="T450" s="31"/>
      <c r="U450" s="31"/>
      <c r="V450" s="31"/>
      <c r="W450" s="31"/>
      <c r="X450" s="31"/>
      <c r="Y450" s="31"/>
    </row>
    <row r="451">
      <c r="A451" s="30"/>
      <c r="B451" s="31" t="s">
        <v>167</v>
      </c>
      <c r="C451" s="31" t="s">
        <v>167</v>
      </c>
      <c r="D451" s="31" t="s">
        <v>167</v>
      </c>
      <c r="E451" s="31" t="s">
        <v>167</v>
      </c>
      <c r="F451" s="31" t="s">
        <v>167</v>
      </c>
      <c r="G451" s="31" t="s">
        <v>167</v>
      </c>
      <c r="H451" s="31" t="s">
        <v>167</v>
      </c>
      <c r="I451" s="31" t="s">
        <v>167</v>
      </c>
      <c r="J451" s="31" t="s">
        <v>167</v>
      </c>
      <c r="K451" s="31" t="s">
        <v>167</v>
      </c>
      <c r="L451" s="31" t="s">
        <v>167</v>
      </c>
      <c r="M451" s="31" t="s">
        <v>167</v>
      </c>
      <c r="N451" s="31" t="s">
        <v>167</v>
      </c>
      <c r="O451" s="31" t="s">
        <v>167</v>
      </c>
      <c r="P451" s="31"/>
      <c r="Q451" s="31" t="s">
        <v>167</v>
      </c>
      <c r="R451" s="31"/>
      <c r="S451" s="31"/>
      <c r="T451" s="31"/>
      <c r="U451" s="31"/>
      <c r="V451" s="31"/>
      <c r="W451" s="31"/>
      <c r="X451" s="31"/>
      <c r="Y451" s="31"/>
    </row>
    <row r="452">
      <c r="A452" s="30"/>
      <c r="B452" s="31" t="s">
        <v>167</v>
      </c>
      <c r="C452" s="31" t="s">
        <v>167</v>
      </c>
      <c r="D452" s="31" t="s">
        <v>167</v>
      </c>
      <c r="E452" s="31" t="s">
        <v>167</v>
      </c>
      <c r="F452" s="31" t="s">
        <v>167</v>
      </c>
      <c r="G452" s="31" t="s">
        <v>167</v>
      </c>
      <c r="H452" s="31" t="s">
        <v>167</v>
      </c>
      <c r="I452" s="31" t="s">
        <v>167</v>
      </c>
      <c r="J452" s="31" t="s">
        <v>167</v>
      </c>
      <c r="K452" s="31" t="s">
        <v>167</v>
      </c>
      <c r="L452" s="31" t="s">
        <v>167</v>
      </c>
      <c r="M452" s="31" t="s">
        <v>167</v>
      </c>
      <c r="N452" s="31" t="s">
        <v>167</v>
      </c>
      <c r="O452" s="31" t="s">
        <v>167</v>
      </c>
      <c r="P452" s="31"/>
      <c r="Q452" s="31" t="s">
        <v>167</v>
      </c>
      <c r="R452" s="31"/>
      <c r="S452" s="31"/>
      <c r="T452" s="31"/>
      <c r="U452" s="31"/>
      <c r="V452" s="31"/>
      <c r="W452" s="31"/>
      <c r="X452" s="31"/>
      <c r="Y452" s="31"/>
    </row>
    <row r="453">
      <c r="A453" s="30"/>
      <c r="B453" s="31" t="s">
        <v>167</v>
      </c>
      <c r="C453" s="31" t="s">
        <v>167</v>
      </c>
      <c r="D453" s="31" t="s">
        <v>167</v>
      </c>
      <c r="E453" s="31" t="s">
        <v>167</v>
      </c>
      <c r="F453" s="31" t="s">
        <v>167</v>
      </c>
      <c r="G453" s="31" t="s">
        <v>167</v>
      </c>
      <c r="H453" s="31" t="s">
        <v>167</v>
      </c>
      <c r="I453" s="31" t="s">
        <v>167</v>
      </c>
      <c r="J453" s="31" t="s">
        <v>167</v>
      </c>
      <c r="K453" s="31" t="s">
        <v>167</v>
      </c>
      <c r="L453" s="31" t="s">
        <v>167</v>
      </c>
      <c r="M453" s="31" t="s">
        <v>167</v>
      </c>
      <c r="N453" s="31" t="s">
        <v>167</v>
      </c>
      <c r="O453" s="31" t="s">
        <v>167</v>
      </c>
      <c r="P453" s="31"/>
      <c r="Q453" s="31" t="s">
        <v>167</v>
      </c>
      <c r="R453" s="31"/>
      <c r="S453" s="31"/>
      <c r="T453" s="31"/>
      <c r="U453" s="31"/>
      <c r="V453" s="31"/>
      <c r="W453" s="31"/>
      <c r="X453" s="31"/>
      <c r="Y453" s="31"/>
    </row>
    <row r="454">
      <c r="A454" s="30"/>
      <c r="B454" s="31" t="s">
        <v>167</v>
      </c>
      <c r="C454" s="31" t="s">
        <v>167</v>
      </c>
      <c r="D454" s="31" t="s">
        <v>167</v>
      </c>
      <c r="E454" s="31" t="s">
        <v>167</v>
      </c>
      <c r="F454" s="31" t="s">
        <v>167</v>
      </c>
      <c r="G454" s="31" t="s">
        <v>167</v>
      </c>
      <c r="H454" s="31" t="s">
        <v>167</v>
      </c>
      <c r="I454" s="31" t="s">
        <v>167</v>
      </c>
      <c r="J454" s="31" t="s">
        <v>167</v>
      </c>
      <c r="K454" s="31" t="s">
        <v>167</v>
      </c>
      <c r="L454" s="31" t="s">
        <v>167</v>
      </c>
      <c r="M454" s="31" t="s">
        <v>167</v>
      </c>
      <c r="N454" s="31" t="s">
        <v>167</v>
      </c>
      <c r="O454" s="31" t="s">
        <v>167</v>
      </c>
      <c r="P454" s="31"/>
      <c r="Q454" s="31" t="s">
        <v>167</v>
      </c>
      <c r="R454" s="31"/>
      <c r="S454" s="31"/>
      <c r="T454" s="31"/>
      <c r="U454" s="31"/>
      <c r="V454" s="31"/>
      <c r="W454" s="31"/>
      <c r="X454" s="31"/>
      <c r="Y454" s="31"/>
    </row>
    <row r="455">
      <c r="A455" s="30"/>
      <c r="B455" s="31" t="s">
        <v>167</v>
      </c>
      <c r="C455" s="31" t="s">
        <v>167</v>
      </c>
      <c r="D455" s="31" t="s">
        <v>167</v>
      </c>
      <c r="E455" s="31" t="s">
        <v>167</v>
      </c>
      <c r="F455" s="31" t="s">
        <v>167</v>
      </c>
      <c r="G455" s="31" t="s">
        <v>167</v>
      </c>
      <c r="H455" s="31" t="s">
        <v>167</v>
      </c>
      <c r="I455" s="31" t="s">
        <v>167</v>
      </c>
      <c r="J455" s="31" t="s">
        <v>167</v>
      </c>
      <c r="K455" s="31" t="s">
        <v>167</v>
      </c>
      <c r="L455" s="31" t="s">
        <v>167</v>
      </c>
      <c r="M455" s="31" t="s">
        <v>167</v>
      </c>
      <c r="N455" s="31" t="s">
        <v>167</v>
      </c>
      <c r="O455" s="31" t="s">
        <v>167</v>
      </c>
      <c r="P455" s="31"/>
      <c r="Q455" s="31" t="s">
        <v>167</v>
      </c>
      <c r="R455" s="31"/>
      <c r="S455" s="31"/>
      <c r="T455" s="31"/>
      <c r="U455" s="31"/>
      <c r="V455" s="31"/>
      <c r="W455" s="31"/>
      <c r="X455" s="31"/>
      <c r="Y455" s="31"/>
    </row>
    <row r="456">
      <c r="A456" s="30"/>
      <c r="B456" s="31" t="s">
        <v>167</v>
      </c>
      <c r="C456" s="31" t="s">
        <v>167</v>
      </c>
      <c r="D456" s="31" t="s">
        <v>167</v>
      </c>
      <c r="E456" s="31" t="s">
        <v>167</v>
      </c>
      <c r="F456" s="31" t="s">
        <v>167</v>
      </c>
      <c r="G456" s="31" t="s">
        <v>167</v>
      </c>
      <c r="H456" s="31" t="s">
        <v>167</v>
      </c>
      <c r="I456" s="31" t="s">
        <v>167</v>
      </c>
      <c r="J456" s="31" t="s">
        <v>167</v>
      </c>
      <c r="K456" s="31" t="s">
        <v>167</v>
      </c>
      <c r="L456" s="31" t="s">
        <v>167</v>
      </c>
      <c r="M456" s="31" t="s">
        <v>167</v>
      </c>
      <c r="N456" s="31" t="s">
        <v>167</v>
      </c>
      <c r="O456" s="31" t="s">
        <v>167</v>
      </c>
      <c r="P456" s="31"/>
      <c r="Q456" s="31" t="s">
        <v>167</v>
      </c>
      <c r="R456" s="31"/>
      <c r="S456" s="31"/>
      <c r="T456" s="31"/>
      <c r="U456" s="31"/>
      <c r="V456" s="31"/>
      <c r="W456" s="31"/>
      <c r="X456" s="31"/>
      <c r="Y456" s="31"/>
    </row>
    <row r="457">
      <c r="A457" s="30"/>
      <c r="B457" s="31" t="s">
        <v>167</v>
      </c>
      <c r="C457" s="31" t="s">
        <v>167</v>
      </c>
      <c r="D457" s="31" t="s">
        <v>167</v>
      </c>
      <c r="E457" s="31" t="s">
        <v>167</v>
      </c>
      <c r="F457" s="31" t="s">
        <v>167</v>
      </c>
      <c r="G457" s="31" t="s">
        <v>167</v>
      </c>
      <c r="H457" s="31" t="s">
        <v>167</v>
      </c>
      <c r="I457" s="31" t="s">
        <v>167</v>
      </c>
      <c r="J457" s="31" t="s">
        <v>167</v>
      </c>
      <c r="K457" s="31" t="s">
        <v>167</v>
      </c>
      <c r="L457" s="31" t="s">
        <v>167</v>
      </c>
      <c r="M457" s="31" t="s">
        <v>167</v>
      </c>
      <c r="N457" s="31" t="s">
        <v>167</v>
      </c>
      <c r="O457" s="31" t="s">
        <v>167</v>
      </c>
      <c r="P457" s="31"/>
      <c r="Q457" s="31" t="s">
        <v>167</v>
      </c>
      <c r="R457" s="31"/>
      <c r="S457" s="31"/>
      <c r="T457" s="31"/>
      <c r="U457" s="31"/>
      <c r="V457" s="31"/>
      <c r="W457" s="31"/>
      <c r="X457" s="31"/>
      <c r="Y457" s="31"/>
    </row>
    <row r="458">
      <c r="A458" s="30"/>
      <c r="B458" s="31" t="s">
        <v>167</v>
      </c>
      <c r="C458" s="31" t="s">
        <v>167</v>
      </c>
      <c r="D458" s="31" t="s">
        <v>167</v>
      </c>
      <c r="E458" s="31" t="s">
        <v>167</v>
      </c>
      <c r="F458" s="31" t="s">
        <v>167</v>
      </c>
      <c r="G458" s="31" t="s">
        <v>167</v>
      </c>
      <c r="H458" s="31" t="s">
        <v>167</v>
      </c>
      <c r="I458" s="31" t="s">
        <v>167</v>
      </c>
      <c r="J458" s="31" t="s">
        <v>167</v>
      </c>
      <c r="K458" s="31" t="s">
        <v>167</v>
      </c>
      <c r="L458" s="31" t="s">
        <v>167</v>
      </c>
      <c r="M458" s="31" t="s">
        <v>167</v>
      </c>
      <c r="N458" s="31" t="s">
        <v>167</v>
      </c>
      <c r="O458" s="31" t="s">
        <v>167</v>
      </c>
      <c r="P458" s="31"/>
      <c r="Q458" s="31" t="s">
        <v>167</v>
      </c>
      <c r="R458" s="31"/>
      <c r="S458" s="31"/>
      <c r="T458" s="31"/>
      <c r="U458" s="31"/>
      <c r="V458" s="31"/>
      <c r="W458" s="31"/>
      <c r="X458" s="31"/>
      <c r="Y458" s="31"/>
    </row>
    <row r="459">
      <c r="A459" s="30"/>
      <c r="B459" s="31" t="s">
        <v>167</v>
      </c>
      <c r="C459" s="31" t="s">
        <v>167</v>
      </c>
      <c r="D459" s="31" t="s">
        <v>167</v>
      </c>
      <c r="E459" s="31" t="s">
        <v>167</v>
      </c>
      <c r="F459" s="31" t="s">
        <v>167</v>
      </c>
      <c r="G459" s="31" t="s">
        <v>167</v>
      </c>
      <c r="H459" s="31" t="s">
        <v>167</v>
      </c>
      <c r="I459" s="31" t="s">
        <v>167</v>
      </c>
      <c r="J459" s="31" t="s">
        <v>167</v>
      </c>
      <c r="K459" s="31" t="s">
        <v>167</v>
      </c>
      <c r="L459" s="31" t="s">
        <v>167</v>
      </c>
      <c r="M459" s="31" t="s">
        <v>167</v>
      </c>
      <c r="N459" s="31" t="s">
        <v>167</v>
      </c>
      <c r="O459" s="31" t="s">
        <v>167</v>
      </c>
      <c r="P459" s="31"/>
      <c r="Q459" s="31" t="s">
        <v>167</v>
      </c>
      <c r="R459" s="31"/>
      <c r="S459" s="31"/>
      <c r="T459" s="31"/>
      <c r="U459" s="31"/>
      <c r="V459" s="31"/>
      <c r="W459" s="31"/>
      <c r="X459" s="31"/>
      <c r="Y459" s="31"/>
    </row>
    <row r="460">
      <c r="A460" s="30"/>
      <c r="B460" s="31" t="s">
        <v>167</v>
      </c>
      <c r="C460" s="31" t="s">
        <v>167</v>
      </c>
      <c r="D460" s="31" t="s">
        <v>167</v>
      </c>
      <c r="E460" s="31" t="s">
        <v>167</v>
      </c>
      <c r="F460" s="31" t="s">
        <v>167</v>
      </c>
      <c r="G460" s="31" t="s">
        <v>167</v>
      </c>
      <c r="H460" s="31" t="s">
        <v>167</v>
      </c>
      <c r="I460" s="31" t="s">
        <v>167</v>
      </c>
      <c r="J460" s="31" t="s">
        <v>167</v>
      </c>
      <c r="K460" s="31" t="s">
        <v>167</v>
      </c>
      <c r="L460" s="31" t="s">
        <v>167</v>
      </c>
      <c r="M460" s="31" t="s">
        <v>167</v>
      </c>
      <c r="N460" s="31" t="s">
        <v>167</v>
      </c>
      <c r="O460" s="31" t="s">
        <v>167</v>
      </c>
      <c r="P460" s="31"/>
      <c r="Q460" s="31" t="s">
        <v>167</v>
      </c>
      <c r="R460" s="31"/>
      <c r="S460" s="31"/>
      <c r="T460" s="31"/>
      <c r="U460" s="31"/>
      <c r="V460" s="31"/>
      <c r="W460" s="31"/>
      <c r="X460" s="31"/>
      <c r="Y460" s="31"/>
    </row>
    <row r="461">
      <c r="A461" s="30"/>
      <c r="B461" s="31" t="s">
        <v>167</v>
      </c>
      <c r="C461" s="31" t="s">
        <v>167</v>
      </c>
      <c r="D461" s="31" t="s">
        <v>167</v>
      </c>
      <c r="E461" s="31" t="s">
        <v>167</v>
      </c>
      <c r="F461" s="31" t="s">
        <v>167</v>
      </c>
      <c r="G461" s="31" t="s">
        <v>167</v>
      </c>
      <c r="H461" s="31" t="s">
        <v>167</v>
      </c>
      <c r="I461" s="31" t="s">
        <v>167</v>
      </c>
      <c r="J461" s="31" t="s">
        <v>167</v>
      </c>
      <c r="K461" s="31" t="s">
        <v>167</v>
      </c>
      <c r="L461" s="31" t="s">
        <v>167</v>
      </c>
      <c r="M461" s="31" t="s">
        <v>167</v>
      </c>
      <c r="N461" s="31" t="s">
        <v>167</v>
      </c>
      <c r="O461" s="31" t="s">
        <v>167</v>
      </c>
      <c r="P461" s="31"/>
      <c r="Q461" s="31" t="s">
        <v>167</v>
      </c>
      <c r="R461" s="31"/>
      <c r="S461" s="31"/>
      <c r="T461" s="31"/>
      <c r="U461" s="31"/>
      <c r="V461" s="31"/>
      <c r="W461" s="31"/>
      <c r="X461" s="31"/>
      <c r="Y461" s="31"/>
    </row>
    <row r="462">
      <c r="A462" s="30"/>
      <c r="B462" s="31" t="s">
        <v>167</v>
      </c>
      <c r="C462" s="31" t="s">
        <v>167</v>
      </c>
      <c r="D462" s="31" t="s">
        <v>167</v>
      </c>
      <c r="E462" s="31" t="s">
        <v>167</v>
      </c>
      <c r="F462" s="31" t="s">
        <v>167</v>
      </c>
      <c r="G462" s="31" t="s">
        <v>167</v>
      </c>
      <c r="H462" s="31" t="s">
        <v>167</v>
      </c>
      <c r="I462" s="31" t="s">
        <v>167</v>
      </c>
      <c r="J462" s="31" t="s">
        <v>167</v>
      </c>
      <c r="K462" s="31" t="s">
        <v>167</v>
      </c>
      <c r="L462" s="31" t="s">
        <v>167</v>
      </c>
      <c r="M462" s="31" t="s">
        <v>167</v>
      </c>
      <c r="N462" s="31" t="s">
        <v>167</v>
      </c>
      <c r="O462" s="31" t="s">
        <v>167</v>
      </c>
      <c r="P462" s="31"/>
      <c r="Q462" s="31" t="s">
        <v>167</v>
      </c>
      <c r="R462" s="31"/>
      <c r="S462" s="31"/>
      <c r="T462" s="31"/>
      <c r="U462" s="31"/>
      <c r="V462" s="31"/>
      <c r="W462" s="31"/>
      <c r="X462" s="31"/>
      <c r="Y462" s="31"/>
    </row>
    <row r="463">
      <c r="A463" s="30"/>
      <c r="B463" s="31" t="s">
        <v>167</v>
      </c>
      <c r="C463" s="31" t="s">
        <v>167</v>
      </c>
      <c r="D463" s="31" t="s">
        <v>167</v>
      </c>
      <c r="E463" s="31" t="s">
        <v>167</v>
      </c>
      <c r="F463" s="31" t="s">
        <v>167</v>
      </c>
      <c r="G463" s="31" t="s">
        <v>167</v>
      </c>
      <c r="H463" s="31" t="s">
        <v>167</v>
      </c>
      <c r="I463" s="31" t="s">
        <v>167</v>
      </c>
      <c r="J463" s="31" t="s">
        <v>167</v>
      </c>
      <c r="K463" s="31" t="s">
        <v>167</v>
      </c>
      <c r="L463" s="31" t="s">
        <v>167</v>
      </c>
      <c r="M463" s="31" t="s">
        <v>167</v>
      </c>
      <c r="N463" s="31" t="s">
        <v>167</v>
      </c>
      <c r="O463" s="31" t="s">
        <v>167</v>
      </c>
      <c r="P463" s="31"/>
      <c r="Q463" s="31" t="s">
        <v>167</v>
      </c>
      <c r="R463" s="31"/>
      <c r="S463" s="31"/>
      <c r="T463" s="31"/>
      <c r="U463" s="31"/>
      <c r="V463" s="31"/>
      <c r="W463" s="31"/>
      <c r="X463" s="31"/>
      <c r="Y463" s="31"/>
    </row>
    <row r="464">
      <c r="A464" s="30"/>
      <c r="B464" s="31" t="s">
        <v>167</v>
      </c>
      <c r="C464" s="31" t="s">
        <v>167</v>
      </c>
      <c r="D464" s="31" t="s">
        <v>167</v>
      </c>
      <c r="E464" s="31" t="s">
        <v>167</v>
      </c>
      <c r="F464" s="31" t="s">
        <v>167</v>
      </c>
      <c r="G464" s="31" t="s">
        <v>167</v>
      </c>
      <c r="H464" s="31" t="s">
        <v>167</v>
      </c>
      <c r="I464" s="31" t="s">
        <v>167</v>
      </c>
      <c r="J464" s="31" t="s">
        <v>167</v>
      </c>
      <c r="K464" s="31" t="s">
        <v>167</v>
      </c>
      <c r="L464" s="31" t="s">
        <v>167</v>
      </c>
      <c r="M464" s="31" t="s">
        <v>167</v>
      </c>
      <c r="N464" s="31" t="s">
        <v>167</v>
      </c>
      <c r="O464" s="31" t="s">
        <v>167</v>
      </c>
      <c r="P464" s="31"/>
      <c r="Q464" s="31" t="s">
        <v>167</v>
      </c>
      <c r="R464" s="31"/>
      <c r="S464" s="31"/>
      <c r="T464" s="31"/>
      <c r="U464" s="31"/>
      <c r="V464" s="31"/>
      <c r="W464" s="31"/>
      <c r="X464" s="31"/>
      <c r="Y464" s="31"/>
    </row>
    <row r="465">
      <c r="A465" s="30"/>
      <c r="B465" s="31" t="s">
        <v>167</v>
      </c>
      <c r="C465" s="31" t="s">
        <v>167</v>
      </c>
      <c r="D465" s="31" t="s">
        <v>167</v>
      </c>
      <c r="E465" s="31" t="s">
        <v>167</v>
      </c>
      <c r="F465" s="31" t="s">
        <v>167</v>
      </c>
      <c r="G465" s="31" t="s">
        <v>167</v>
      </c>
      <c r="H465" s="31" t="s">
        <v>167</v>
      </c>
      <c r="I465" s="31" t="s">
        <v>167</v>
      </c>
      <c r="J465" s="31" t="s">
        <v>167</v>
      </c>
      <c r="K465" s="31" t="s">
        <v>167</v>
      </c>
      <c r="L465" s="31" t="s">
        <v>167</v>
      </c>
      <c r="M465" s="31" t="s">
        <v>167</v>
      </c>
      <c r="N465" s="31" t="s">
        <v>167</v>
      </c>
      <c r="O465" s="31" t="s">
        <v>167</v>
      </c>
      <c r="P465" s="31"/>
      <c r="Q465" s="31" t="s">
        <v>167</v>
      </c>
      <c r="R465" s="31"/>
      <c r="S465" s="31"/>
      <c r="T465" s="31"/>
      <c r="U465" s="31"/>
      <c r="V465" s="31"/>
      <c r="W465" s="31"/>
      <c r="X465" s="31"/>
      <c r="Y465" s="31"/>
    </row>
    <row r="466">
      <c r="A466" s="30"/>
      <c r="B466" s="31" t="s">
        <v>167</v>
      </c>
      <c r="C466" s="31" t="s">
        <v>167</v>
      </c>
      <c r="D466" s="31" t="s">
        <v>167</v>
      </c>
      <c r="E466" s="31" t="s">
        <v>167</v>
      </c>
      <c r="F466" s="31" t="s">
        <v>167</v>
      </c>
      <c r="G466" s="31" t="s">
        <v>167</v>
      </c>
      <c r="H466" s="31" t="s">
        <v>167</v>
      </c>
      <c r="I466" s="31" t="s">
        <v>167</v>
      </c>
      <c r="J466" s="31" t="s">
        <v>167</v>
      </c>
      <c r="K466" s="31" t="s">
        <v>167</v>
      </c>
      <c r="L466" s="31" t="s">
        <v>167</v>
      </c>
      <c r="M466" s="31" t="s">
        <v>167</v>
      </c>
      <c r="N466" s="31" t="s">
        <v>167</v>
      </c>
      <c r="O466" s="31" t="s">
        <v>167</v>
      </c>
      <c r="P466" s="31"/>
      <c r="Q466" s="31" t="s">
        <v>167</v>
      </c>
      <c r="R466" s="31"/>
      <c r="S466" s="31"/>
      <c r="T466" s="31"/>
      <c r="U466" s="31"/>
      <c r="V466" s="31"/>
      <c r="W466" s="31"/>
      <c r="X466" s="31"/>
      <c r="Y466" s="31"/>
    </row>
    <row r="467">
      <c r="A467" s="30"/>
      <c r="B467" s="31" t="s">
        <v>167</v>
      </c>
      <c r="C467" s="31" t="s">
        <v>167</v>
      </c>
      <c r="D467" s="31" t="s">
        <v>167</v>
      </c>
      <c r="E467" s="31" t="s">
        <v>167</v>
      </c>
      <c r="F467" s="31" t="s">
        <v>167</v>
      </c>
      <c r="G467" s="31" t="s">
        <v>167</v>
      </c>
      <c r="H467" s="31" t="s">
        <v>167</v>
      </c>
      <c r="I467" s="31" t="s">
        <v>167</v>
      </c>
      <c r="J467" s="31" t="s">
        <v>167</v>
      </c>
      <c r="K467" s="31" t="s">
        <v>167</v>
      </c>
      <c r="L467" s="31" t="s">
        <v>167</v>
      </c>
      <c r="M467" s="31" t="s">
        <v>167</v>
      </c>
      <c r="N467" s="31" t="s">
        <v>167</v>
      </c>
      <c r="O467" s="31" t="s">
        <v>167</v>
      </c>
      <c r="P467" s="31"/>
      <c r="Q467" s="31" t="s">
        <v>167</v>
      </c>
      <c r="R467" s="31"/>
      <c r="S467" s="31"/>
      <c r="T467" s="31"/>
      <c r="U467" s="31"/>
      <c r="V467" s="31"/>
      <c r="W467" s="31"/>
      <c r="X467" s="31"/>
      <c r="Y467" s="31"/>
    </row>
    <row r="468">
      <c r="A468" s="30"/>
      <c r="B468" s="31" t="s">
        <v>167</v>
      </c>
      <c r="C468" s="31" t="s">
        <v>167</v>
      </c>
      <c r="D468" s="31" t="s">
        <v>167</v>
      </c>
      <c r="E468" s="31" t="s">
        <v>167</v>
      </c>
      <c r="F468" s="31" t="s">
        <v>167</v>
      </c>
      <c r="G468" s="31" t="s">
        <v>167</v>
      </c>
      <c r="H468" s="31" t="s">
        <v>167</v>
      </c>
      <c r="I468" s="31" t="s">
        <v>167</v>
      </c>
      <c r="J468" s="31" t="s">
        <v>167</v>
      </c>
      <c r="K468" s="31" t="s">
        <v>167</v>
      </c>
      <c r="L468" s="31" t="s">
        <v>167</v>
      </c>
      <c r="M468" s="31" t="s">
        <v>167</v>
      </c>
      <c r="N468" s="31" t="s">
        <v>167</v>
      </c>
      <c r="O468" s="31" t="s">
        <v>167</v>
      </c>
      <c r="P468" s="31"/>
      <c r="Q468" s="31" t="s">
        <v>167</v>
      </c>
      <c r="R468" s="31"/>
      <c r="S468" s="31"/>
      <c r="T468" s="31"/>
      <c r="U468" s="31"/>
      <c r="V468" s="31"/>
      <c r="W468" s="31"/>
      <c r="X468" s="31"/>
      <c r="Y468" s="31"/>
    </row>
    <row r="469">
      <c r="A469" s="30"/>
      <c r="B469" s="31" t="s">
        <v>167</v>
      </c>
      <c r="C469" s="31" t="s">
        <v>167</v>
      </c>
      <c r="D469" s="31" t="s">
        <v>167</v>
      </c>
      <c r="E469" s="31" t="s">
        <v>167</v>
      </c>
      <c r="F469" s="31" t="s">
        <v>167</v>
      </c>
      <c r="G469" s="31" t="s">
        <v>167</v>
      </c>
      <c r="H469" s="31" t="s">
        <v>167</v>
      </c>
      <c r="I469" s="31" t="s">
        <v>167</v>
      </c>
      <c r="J469" s="31" t="s">
        <v>167</v>
      </c>
      <c r="K469" s="31" t="s">
        <v>167</v>
      </c>
      <c r="L469" s="31" t="s">
        <v>167</v>
      </c>
      <c r="M469" s="31" t="s">
        <v>167</v>
      </c>
      <c r="N469" s="31" t="s">
        <v>167</v>
      </c>
      <c r="O469" s="31" t="s">
        <v>167</v>
      </c>
      <c r="P469" s="31"/>
      <c r="Q469" s="31" t="s">
        <v>167</v>
      </c>
      <c r="R469" s="31"/>
      <c r="S469" s="31"/>
      <c r="T469" s="31"/>
      <c r="U469" s="31"/>
      <c r="V469" s="31"/>
      <c r="W469" s="31"/>
      <c r="X469" s="31"/>
      <c r="Y469" s="31"/>
    </row>
    <row r="470">
      <c r="A470" s="30"/>
      <c r="B470" s="31" t="s">
        <v>167</v>
      </c>
      <c r="C470" s="31" t="s">
        <v>167</v>
      </c>
      <c r="D470" s="31" t="s">
        <v>167</v>
      </c>
      <c r="E470" s="31" t="s">
        <v>167</v>
      </c>
      <c r="F470" s="31" t="s">
        <v>167</v>
      </c>
      <c r="G470" s="31" t="s">
        <v>167</v>
      </c>
      <c r="H470" s="31" t="s">
        <v>167</v>
      </c>
      <c r="I470" s="31" t="s">
        <v>167</v>
      </c>
      <c r="J470" s="31" t="s">
        <v>167</v>
      </c>
      <c r="K470" s="31" t="s">
        <v>167</v>
      </c>
      <c r="L470" s="31" t="s">
        <v>167</v>
      </c>
      <c r="M470" s="31" t="s">
        <v>167</v>
      </c>
      <c r="N470" s="31" t="s">
        <v>167</v>
      </c>
      <c r="O470" s="31" t="s">
        <v>167</v>
      </c>
      <c r="P470" s="31"/>
      <c r="Q470" s="31" t="s">
        <v>167</v>
      </c>
      <c r="R470" s="31"/>
      <c r="S470" s="31"/>
      <c r="T470" s="31"/>
      <c r="U470" s="31"/>
      <c r="V470" s="31"/>
      <c r="W470" s="31"/>
      <c r="X470" s="31"/>
      <c r="Y470" s="31"/>
    </row>
    <row r="471">
      <c r="A471" s="30"/>
      <c r="B471" s="31" t="s">
        <v>167</v>
      </c>
      <c r="C471" s="31" t="s">
        <v>167</v>
      </c>
      <c r="D471" s="31" t="s">
        <v>167</v>
      </c>
      <c r="E471" s="31" t="s">
        <v>167</v>
      </c>
      <c r="F471" s="31" t="s">
        <v>167</v>
      </c>
      <c r="G471" s="31" t="s">
        <v>167</v>
      </c>
      <c r="H471" s="31" t="s">
        <v>167</v>
      </c>
      <c r="I471" s="31" t="s">
        <v>167</v>
      </c>
      <c r="J471" s="31" t="s">
        <v>167</v>
      </c>
      <c r="K471" s="31" t="s">
        <v>167</v>
      </c>
      <c r="L471" s="31" t="s">
        <v>167</v>
      </c>
      <c r="M471" s="31" t="s">
        <v>167</v>
      </c>
      <c r="N471" s="31" t="s">
        <v>167</v>
      </c>
      <c r="O471" s="31" t="s">
        <v>167</v>
      </c>
      <c r="P471" s="31"/>
      <c r="Q471" s="31" t="s">
        <v>167</v>
      </c>
      <c r="R471" s="31"/>
      <c r="S471" s="31"/>
      <c r="T471" s="31"/>
      <c r="U471" s="31"/>
      <c r="V471" s="31"/>
      <c r="W471" s="31"/>
      <c r="X471" s="31"/>
      <c r="Y471" s="31"/>
    </row>
    <row r="472">
      <c r="A472" s="30"/>
      <c r="B472" s="31" t="s">
        <v>167</v>
      </c>
      <c r="C472" s="31" t="s">
        <v>167</v>
      </c>
      <c r="D472" s="31" t="s">
        <v>167</v>
      </c>
      <c r="E472" s="31" t="s">
        <v>167</v>
      </c>
      <c r="F472" s="31" t="s">
        <v>167</v>
      </c>
      <c r="G472" s="31" t="s">
        <v>167</v>
      </c>
      <c r="H472" s="31" t="s">
        <v>167</v>
      </c>
      <c r="I472" s="31" t="s">
        <v>167</v>
      </c>
      <c r="J472" s="31" t="s">
        <v>167</v>
      </c>
      <c r="K472" s="31" t="s">
        <v>167</v>
      </c>
      <c r="L472" s="31" t="s">
        <v>167</v>
      </c>
      <c r="M472" s="31" t="s">
        <v>167</v>
      </c>
      <c r="N472" s="31" t="s">
        <v>167</v>
      </c>
      <c r="O472" s="31" t="s">
        <v>167</v>
      </c>
      <c r="P472" s="31"/>
      <c r="Q472" s="31" t="s">
        <v>167</v>
      </c>
      <c r="R472" s="31"/>
      <c r="S472" s="31"/>
      <c r="T472" s="31"/>
      <c r="U472" s="31"/>
      <c r="V472" s="31"/>
      <c r="W472" s="31"/>
      <c r="X472" s="31"/>
      <c r="Y472" s="31"/>
    </row>
    <row r="473">
      <c r="A473" s="30"/>
      <c r="B473" s="31" t="s">
        <v>167</v>
      </c>
      <c r="C473" s="31" t="s">
        <v>167</v>
      </c>
      <c r="D473" s="31" t="s">
        <v>167</v>
      </c>
      <c r="E473" s="31" t="s">
        <v>167</v>
      </c>
      <c r="F473" s="31" t="s">
        <v>167</v>
      </c>
      <c r="G473" s="31" t="s">
        <v>167</v>
      </c>
      <c r="H473" s="31" t="s">
        <v>167</v>
      </c>
      <c r="I473" s="31" t="s">
        <v>167</v>
      </c>
      <c r="J473" s="31" t="s">
        <v>167</v>
      </c>
      <c r="K473" s="31" t="s">
        <v>167</v>
      </c>
      <c r="L473" s="31" t="s">
        <v>167</v>
      </c>
      <c r="M473" s="31" t="s">
        <v>167</v>
      </c>
      <c r="N473" s="31" t="s">
        <v>167</v>
      </c>
      <c r="O473" s="31" t="s">
        <v>167</v>
      </c>
      <c r="P473" s="31"/>
      <c r="Q473" s="31" t="s">
        <v>167</v>
      </c>
      <c r="R473" s="31"/>
      <c r="S473" s="31"/>
      <c r="T473" s="31"/>
      <c r="U473" s="31"/>
      <c r="V473" s="31"/>
      <c r="W473" s="31"/>
      <c r="X473" s="31"/>
      <c r="Y473" s="31"/>
    </row>
    <row r="474">
      <c r="A474" s="30"/>
      <c r="B474" s="31" t="s">
        <v>167</v>
      </c>
      <c r="C474" s="31" t="s">
        <v>167</v>
      </c>
      <c r="D474" s="31" t="s">
        <v>167</v>
      </c>
      <c r="E474" s="31" t="s">
        <v>167</v>
      </c>
      <c r="F474" s="31" t="s">
        <v>167</v>
      </c>
      <c r="G474" s="31" t="s">
        <v>167</v>
      </c>
      <c r="H474" s="31" t="s">
        <v>167</v>
      </c>
      <c r="I474" s="31" t="s">
        <v>167</v>
      </c>
      <c r="J474" s="31" t="s">
        <v>167</v>
      </c>
      <c r="K474" s="31" t="s">
        <v>167</v>
      </c>
      <c r="L474" s="31" t="s">
        <v>167</v>
      </c>
      <c r="M474" s="31" t="s">
        <v>167</v>
      </c>
      <c r="N474" s="31" t="s">
        <v>167</v>
      </c>
      <c r="O474" s="31" t="s">
        <v>167</v>
      </c>
      <c r="P474" s="31"/>
      <c r="Q474" s="31" t="s">
        <v>167</v>
      </c>
      <c r="R474" s="31"/>
      <c r="S474" s="31"/>
      <c r="T474" s="31"/>
      <c r="U474" s="31"/>
      <c r="V474" s="31"/>
      <c r="W474" s="31"/>
      <c r="X474" s="31"/>
      <c r="Y474" s="31"/>
    </row>
    <row r="475">
      <c r="A475" s="30"/>
      <c r="B475" s="31" t="s">
        <v>167</v>
      </c>
      <c r="C475" s="31" t="s">
        <v>167</v>
      </c>
      <c r="D475" s="31" t="s">
        <v>167</v>
      </c>
      <c r="E475" s="31" t="s">
        <v>167</v>
      </c>
      <c r="F475" s="31" t="s">
        <v>167</v>
      </c>
      <c r="G475" s="31" t="s">
        <v>167</v>
      </c>
      <c r="H475" s="31" t="s">
        <v>167</v>
      </c>
      <c r="I475" s="31" t="s">
        <v>167</v>
      </c>
      <c r="J475" s="31" t="s">
        <v>167</v>
      </c>
      <c r="K475" s="31" t="s">
        <v>167</v>
      </c>
      <c r="L475" s="31" t="s">
        <v>167</v>
      </c>
      <c r="M475" s="31" t="s">
        <v>167</v>
      </c>
      <c r="N475" s="31" t="s">
        <v>167</v>
      </c>
      <c r="O475" s="31" t="s">
        <v>167</v>
      </c>
      <c r="P475" s="31"/>
      <c r="Q475" s="31" t="s">
        <v>167</v>
      </c>
      <c r="R475" s="31"/>
      <c r="S475" s="31"/>
      <c r="T475" s="31"/>
      <c r="U475" s="31"/>
      <c r="V475" s="31"/>
      <c r="W475" s="31"/>
      <c r="X475" s="31"/>
      <c r="Y475" s="31"/>
    </row>
    <row r="476">
      <c r="A476" s="30"/>
      <c r="B476" s="31" t="s">
        <v>167</v>
      </c>
      <c r="C476" s="31" t="s">
        <v>167</v>
      </c>
      <c r="D476" s="31" t="s">
        <v>167</v>
      </c>
      <c r="E476" s="31" t="s">
        <v>167</v>
      </c>
      <c r="F476" s="31" t="s">
        <v>167</v>
      </c>
      <c r="G476" s="31" t="s">
        <v>167</v>
      </c>
      <c r="H476" s="31" t="s">
        <v>167</v>
      </c>
      <c r="I476" s="31" t="s">
        <v>167</v>
      </c>
      <c r="J476" s="31" t="s">
        <v>167</v>
      </c>
      <c r="K476" s="31" t="s">
        <v>167</v>
      </c>
      <c r="L476" s="31" t="s">
        <v>167</v>
      </c>
      <c r="M476" s="31" t="s">
        <v>167</v>
      </c>
      <c r="N476" s="31" t="s">
        <v>167</v>
      </c>
      <c r="O476" s="31" t="s">
        <v>167</v>
      </c>
      <c r="P476" s="31"/>
      <c r="Q476" s="31" t="s">
        <v>167</v>
      </c>
      <c r="R476" s="31"/>
      <c r="S476" s="31"/>
      <c r="T476" s="31"/>
      <c r="U476" s="31"/>
      <c r="V476" s="31"/>
      <c r="W476" s="31"/>
      <c r="X476" s="31"/>
      <c r="Y476" s="31"/>
    </row>
    <row r="477">
      <c r="A477" s="30"/>
      <c r="B477" s="31" t="s">
        <v>167</v>
      </c>
      <c r="C477" s="31" t="s">
        <v>167</v>
      </c>
      <c r="D477" s="31" t="s">
        <v>167</v>
      </c>
      <c r="E477" s="31" t="s">
        <v>167</v>
      </c>
      <c r="F477" s="31" t="s">
        <v>167</v>
      </c>
      <c r="G477" s="31" t="s">
        <v>167</v>
      </c>
      <c r="H477" s="31" t="s">
        <v>167</v>
      </c>
      <c r="I477" s="31" t="s">
        <v>167</v>
      </c>
      <c r="J477" s="31" t="s">
        <v>167</v>
      </c>
      <c r="K477" s="31" t="s">
        <v>167</v>
      </c>
      <c r="L477" s="31" t="s">
        <v>167</v>
      </c>
      <c r="M477" s="31" t="s">
        <v>167</v>
      </c>
      <c r="N477" s="31" t="s">
        <v>167</v>
      </c>
      <c r="O477" s="31" t="s">
        <v>167</v>
      </c>
      <c r="P477" s="31"/>
      <c r="Q477" s="31" t="s">
        <v>167</v>
      </c>
      <c r="R477" s="31"/>
      <c r="S477" s="31"/>
      <c r="T477" s="31"/>
      <c r="U477" s="31"/>
      <c r="V477" s="31"/>
      <c r="W477" s="31"/>
      <c r="X477" s="31"/>
      <c r="Y477" s="31"/>
    </row>
    <row r="478">
      <c r="A478" s="30"/>
      <c r="B478" s="31" t="s">
        <v>167</v>
      </c>
      <c r="C478" s="31" t="s">
        <v>167</v>
      </c>
      <c r="D478" s="31" t="s">
        <v>167</v>
      </c>
      <c r="E478" s="31" t="s">
        <v>167</v>
      </c>
      <c r="F478" s="31" t="s">
        <v>167</v>
      </c>
      <c r="G478" s="31" t="s">
        <v>167</v>
      </c>
      <c r="H478" s="31" t="s">
        <v>167</v>
      </c>
      <c r="I478" s="31" t="s">
        <v>167</v>
      </c>
      <c r="J478" s="31" t="s">
        <v>167</v>
      </c>
      <c r="K478" s="31" t="s">
        <v>167</v>
      </c>
      <c r="L478" s="31" t="s">
        <v>167</v>
      </c>
      <c r="M478" s="31" t="s">
        <v>167</v>
      </c>
      <c r="N478" s="31" t="s">
        <v>167</v>
      </c>
      <c r="O478" s="31" t="s">
        <v>167</v>
      </c>
      <c r="P478" s="31"/>
      <c r="Q478" s="31" t="s">
        <v>167</v>
      </c>
      <c r="R478" s="31"/>
      <c r="S478" s="31"/>
      <c r="T478" s="31"/>
      <c r="U478" s="31"/>
      <c r="V478" s="31"/>
      <c r="W478" s="31"/>
      <c r="X478" s="31"/>
      <c r="Y478" s="31"/>
    </row>
    <row r="479">
      <c r="A479" s="30"/>
      <c r="B479" s="31" t="s">
        <v>167</v>
      </c>
      <c r="C479" s="31" t="s">
        <v>167</v>
      </c>
      <c r="D479" s="31" t="s">
        <v>167</v>
      </c>
      <c r="E479" s="31" t="s">
        <v>167</v>
      </c>
      <c r="F479" s="31" t="s">
        <v>167</v>
      </c>
      <c r="G479" s="31" t="s">
        <v>167</v>
      </c>
      <c r="H479" s="31" t="s">
        <v>167</v>
      </c>
      <c r="I479" s="31" t="s">
        <v>167</v>
      </c>
      <c r="J479" s="31" t="s">
        <v>167</v>
      </c>
      <c r="K479" s="31" t="s">
        <v>167</v>
      </c>
      <c r="L479" s="31" t="s">
        <v>167</v>
      </c>
      <c r="M479" s="31" t="s">
        <v>167</v>
      </c>
      <c r="N479" s="31" t="s">
        <v>167</v>
      </c>
      <c r="O479" s="31" t="s">
        <v>167</v>
      </c>
      <c r="P479" s="31"/>
      <c r="Q479" s="31" t="s">
        <v>167</v>
      </c>
      <c r="R479" s="31"/>
      <c r="S479" s="31"/>
      <c r="T479" s="31"/>
      <c r="U479" s="31"/>
      <c r="V479" s="31"/>
      <c r="W479" s="31"/>
      <c r="X479" s="31"/>
      <c r="Y479" s="31"/>
    </row>
    <row r="480">
      <c r="A480" s="30"/>
      <c r="B480" s="31" t="s">
        <v>167</v>
      </c>
      <c r="C480" s="31" t="s">
        <v>167</v>
      </c>
      <c r="D480" s="31" t="s">
        <v>167</v>
      </c>
      <c r="E480" s="31" t="s">
        <v>167</v>
      </c>
      <c r="F480" s="31" t="s">
        <v>167</v>
      </c>
      <c r="G480" s="31" t="s">
        <v>167</v>
      </c>
      <c r="H480" s="31" t="s">
        <v>167</v>
      </c>
      <c r="I480" s="31" t="s">
        <v>167</v>
      </c>
      <c r="J480" s="31" t="s">
        <v>167</v>
      </c>
      <c r="K480" s="31" t="s">
        <v>167</v>
      </c>
      <c r="L480" s="31" t="s">
        <v>167</v>
      </c>
      <c r="M480" s="31" t="s">
        <v>167</v>
      </c>
      <c r="N480" s="31" t="s">
        <v>167</v>
      </c>
      <c r="O480" s="31" t="s">
        <v>167</v>
      </c>
      <c r="P480" s="31"/>
      <c r="Q480" s="31" t="s">
        <v>167</v>
      </c>
      <c r="R480" s="31"/>
      <c r="S480" s="31"/>
      <c r="T480" s="31"/>
      <c r="U480" s="31"/>
      <c r="V480" s="31"/>
      <c r="W480" s="31"/>
      <c r="X480" s="31"/>
      <c r="Y480" s="31"/>
    </row>
    <row r="481">
      <c r="A481" s="30"/>
      <c r="B481" s="31" t="s">
        <v>167</v>
      </c>
      <c r="C481" s="31" t="s">
        <v>167</v>
      </c>
      <c r="D481" s="31" t="s">
        <v>167</v>
      </c>
      <c r="E481" s="31" t="s">
        <v>167</v>
      </c>
      <c r="F481" s="31" t="s">
        <v>167</v>
      </c>
      <c r="G481" s="31" t="s">
        <v>167</v>
      </c>
      <c r="H481" s="31" t="s">
        <v>167</v>
      </c>
      <c r="I481" s="31" t="s">
        <v>167</v>
      </c>
      <c r="J481" s="31" t="s">
        <v>167</v>
      </c>
      <c r="K481" s="31" t="s">
        <v>167</v>
      </c>
      <c r="L481" s="31" t="s">
        <v>167</v>
      </c>
      <c r="M481" s="31" t="s">
        <v>167</v>
      </c>
      <c r="N481" s="31" t="s">
        <v>167</v>
      </c>
      <c r="O481" s="31" t="s">
        <v>167</v>
      </c>
      <c r="P481" s="31"/>
      <c r="Q481" s="31" t="s">
        <v>167</v>
      </c>
      <c r="R481" s="31"/>
      <c r="S481" s="31"/>
      <c r="T481" s="31"/>
      <c r="U481" s="31"/>
      <c r="V481" s="31"/>
      <c r="W481" s="31"/>
      <c r="X481" s="31"/>
      <c r="Y481" s="31"/>
    </row>
    <row r="482">
      <c r="A482" s="30"/>
      <c r="B482" s="31" t="s">
        <v>167</v>
      </c>
      <c r="C482" s="31" t="s">
        <v>167</v>
      </c>
      <c r="D482" s="31" t="s">
        <v>167</v>
      </c>
      <c r="E482" s="31" t="s">
        <v>167</v>
      </c>
      <c r="F482" s="31" t="s">
        <v>167</v>
      </c>
      <c r="G482" s="31" t="s">
        <v>167</v>
      </c>
      <c r="H482" s="31" t="s">
        <v>167</v>
      </c>
      <c r="I482" s="31" t="s">
        <v>167</v>
      </c>
      <c r="J482" s="31" t="s">
        <v>167</v>
      </c>
      <c r="K482" s="31" t="s">
        <v>167</v>
      </c>
      <c r="L482" s="31" t="s">
        <v>167</v>
      </c>
      <c r="M482" s="31" t="s">
        <v>167</v>
      </c>
      <c r="N482" s="31" t="s">
        <v>167</v>
      </c>
      <c r="O482" s="31" t="s">
        <v>167</v>
      </c>
      <c r="P482" s="31"/>
      <c r="Q482" s="31" t="s">
        <v>167</v>
      </c>
      <c r="R482" s="31"/>
      <c r="S482" s="31"/>
      <c r="T482" s="31"/>
      <c r="U482" s="31"/>
      <c r="V482" s="31"/>
      <c r="W482" s="31"/>
      <c r="X482" s="31"/>
      <c r="Y482" s="31"/>
    </row>
    <row r="483">
      <c r="A483" s="30"/>
      <c r="B483" s="31" t="s">
        <v>167</v>
      </c>
      <c r="C483" s="31" t="s">
        <v>167</v>
      </c>
      <c r="D483" s="31" t="s">
        <v>167</v>
      </c>
      <c r="E483" s="31" t="s">
        <v>167</v>
      </c>
      <c r="F483" s="31" t="s">
        <v>167</v>
      </c>
      <c r="G483" s="31" t="s">
        <v>167</v>
      </c>
      <c r="H483" s="31" t="s">
        <v>167</v>
      </c>
      <c r="I483" s="31" t="s">
        <v>167</v>
      </c>
      <c r="J483" s="31" t="s">
        <v>167</v>
      </c>
      <c r="K483" s="31" t="s">
        <v>167</v>
      </c>
      <c r="L483" s="31" t="s">
        <v>167</v>
      </c>
      <c r="M483" s="31" t="s">
        <v>167</v>
      </c>
      <c r="N483" s="31" t="s">
        <v>167</v>
      </c>
      <c r="O483" s="31" t="s">
        <v>167</v>
      </c>
      <c r="P483" s="31"/>
      <c r="Q483" s="31" t="s">
        <v>167</v>
      </c>
      <c r="R483" s="31"/>
      <c r="S483" s="31"/>
      <c r="T483" s="31"/>
      <c r="U483" s="31"/>
      <c r="V483" s="31"/>
      <c r="W483" s="31"/>
      <c r="X483" s="31"/>
      <c r="Y483" s="31"/>
    </row>
    <row r="484">
      <c r="A484" s="30"/>
      <c r="B484" s="31" t="s">
        <v>167</v>
      </c>
      <c r="C484" s="31" t="s">
        <v>167</v>
      </c>
      <c r="D484" s="31" t="s">
        <v>167</v>
      </c>
      <c r="E484" s="31" t="s">
        <v>167</v>
      </c>
      <c r="F484" s="31" t="s">
        <v>167</v>
      </c>
      <c r="G484" s="31" t="s">
        <v>167</v>
      </c>
      <c r="H484" s="31" t="s">
        <v>167</v>
      </c>
      <c r="I484" s="31" t="s">
        <v>167</v>
      </c>
      <c r="J484" s="31" t="s">
        <v>167</v>
      </c>
      <c r="K484" s="31" t="s">
        <v>167</v>
      </c>
      <c r="L484" s="31" t="s">
        <v>167</v>
      </c>
      <c r="M484" s="31" t="s">
        <v>167</v>
      </c>
      <c r="N484" s="31" t="s">
        <v>167</v>
      </c>
      <c r="O484" s="31" t="s">
        <v>167</v>
      </c>
      <c r="P484" s="31"/>
      <c r="Q484" s="31" t="s">
        <v>167</v>
      </c>
      <c r="R484" s="31"/>
      <c r="S484" s="31"/>
      <c r="T484" s="31"/>
      <c r="U484" s="31"/>
      <c r="V484" s="31"/>
      <c r="W484" s="31"/>
      <c r="X484" s="31"/>
      <c r="Y484" s="31"/>
    </row>
    <row r="485">
      <c r="A485" s="30"/>
      <c r="B485" s="31" t="s">
        <v>167</v>
      </c>
      <c r="C485" s="31" t="s">
        <v>167</v>
      </c>
      <c r="D485" s="31" t="s">
        <v>167</v>
      </c>
      <c r="E485" s="31" t="s">
        <v>167</v>
      </c>
      <c r="F485" s="31" t="s">
        <v>167</v>
      </c>
      <c r="G485" s="31" t="s">
        <v>167</v>
      </c>
      <c r="H485" s="31" t="s">
        <v>167</v>
      </c>
      <c r="I485" s="31" t="s">
        <v>167</v>
      </c>
      <c r="J485" s="31" t="s">
        <v>167</v>
      </c>
      <c r="K485" s="31" t="s">
        <v>167</v>
      </c>
      <c r="L485" s="31" t="s">
        <v>167</v>
      </c>
      <c r="M485" s="31" t="s">
        <v>167</v>
      </c>
      <c r="N485" s="31" t="s">
        <v>167</v>
      </c>
      <c r="O485" s="31" t="s">
        <v>167</v>
      </c>
      <c r="P485" s="31"/>
      <c r="Q485" s="31" t="s">
        <v>167</v>
      </c>
      <c r="R485" s="31"/>
      <c r="S485" s="31"/>
      <c r="T485" s="31"/>
      <c r="U485" s="31"/>
      <c r="V485" s="31"/>
      <c r="W485" s="31"/>
      <c r="X485" s="31"/>
      <c r="Y485" s="31"/>
    </row>
    <row r="486">
      <c r="A486" s="30"/>
      <c r="B486" s="31" t="s">
        <v>167</v>
      </c>
      <c r="C486" s="31" t="s">
        <v>167</v>
      </c>
      <c r="D486" s="31" t="s">
        <v>167</v>
      </c>
      <c r="E486" s="31" t="s">
        <v>167</v>
      </c>
      <c r="F486" s="31" t="s">
        <v>167</v>
      </c>
      <c r="G486" s="31" t="s">
        <v>167</v>
      </c>
      <c r="H486" s="31" t="s">
        <v>167</v>
      </c>
      <c r="I486" s="31" t="s">
        <v>167</v>
      </c>
      <c r="J486" s="31" t="s">
        <v>167</v>
      </c>
      <c r="K486" s="31" t="s">
        <v>167</v>
      </c>
      <c r="L486" s="31" t="s">
        <v>167</v>
      </c>
      <c r="M486" s="31" t="s">
        <v>167</v>
      </c>
      <c r="N486" s="31" t="s">
        <v>167</v>
      </c>
      <c r="O486" s="31" t="s">
        <v>167</v>
      </c>
      <c r="P486" s="31"/>
      <c r="Q486" s="31" t="s">
        <v>167</v>
      </c>
      <c r="R486" s="31"/>
      <c r="S486" s="31"/>
      <c r="T486" s="31"/>
      <c r="U486" s="31"/>
      <c r="V486" s="31"/>
      <c r="W486" s="31"/>
      <c r="X486" s="31"/>
      <c r="Y486" s="31"/>
    </row>
    <row r="487">
      <c r="A487" s="30"/>
      <c r="B487" s="31" t="s">
        <v>167</v>
      </c>
      <c r="C487" s="31" t="s">
        <v>167</v>
      </c>
      <c r="D487" s="31" t="s">
        <v>167</v>
      </c>
      <c r="E487" s="31" t="s">
        <v>167</v>
      </c>
      <c r="F487" s="31" t="s">
        <v>167</v>
      </c>
      <c r="G487" s="31" t="s">
        <v>167</v>
      </c>
      <c r="H487" s="31" t="s">
        <v>167</v>
      </c>
      <c r="I487" s="31" t="s">
        <v>167</v>
      </c>
      <c r="J487" s="31" t="s">
        <v>167</v>
      </c>
      <c r="K487" s="31" t="s">
        <v>167</v>
      </c>
      <c r="L487" s="31" t="s">
        <v>167</v>
      </c>
      <c r="M487" s="31" t="s">
        <v>167</v>
      </c>
      <c r="N487" s="31" t="s">
        <v>167</v>
      </c>
      <c r="O487" s="31" t="s">
        <v>167</v>
      </c>
      <c r="P487" s="31"/>
      <c r="Q487" s="31" t="s">
        <v>167</v>
      </c>
      <c r="R487" s="31"/>
      <c r="S487" s="31"/>
      <c r="T487" s="31"/>
      <c r="U487" s="31"/>
      <c r="V487" s="31"/>
      <c r="W487" s="31"/>
      <c r="X487" s="31"/>
      <c r="Y487" s="31"/>
    </row>
    <row r="488">
      <c r="A488" s="30"/>
      <c r="B488" s="31" t="s">
        <v>167</v>
      </c>
      <c r="C488" s="31" t="s">
        <v>167</v>
      </c>
      <c r="D488" s="31" t="s">
        <v>167</v>
      </c>
      <c r="E488" s="31" t="s">
        <v>167</v>
      </c>
      <c r="F488" s="31" t="s">
        <v>167</v>
      </c>
      <c r="G488" s="31" t="s">
        <v>167</v>
      </c>
      <c r="H488" s="31" t="s">
        <v>167</v>
      </c>
      <c r="I488" s="31" t="s">
        <v>167</v>
      </c>
      <c r="J488" s="31" t="s">
        <v>167</v>
      </c>
      <c r="K488" s="31" t="s">
        <v>167</v>
      </c>
      <c r="L488" s="31" t="s">
        <v>167</v>
      </c>
      <c r="M488" s="31" t="s">
        <v>167</v>
      </c>
      <c r="N488" s="31" t="s">
        <v>167</v>
      </c>
      <c r="O488" s="31" t="s">
        <v>167</v>
      </c>
      <c r="P488" s="31"/>
      <c r="Q488" s="31" t="s">
        <v>167</v>
      </c>
      <c r="R488" s="31"/>
      <c r="S488" s="31"/>
      <c r="T488" s="31"/>
      <c r="U488" s="31"/>
      <c r="V488" s="31"/>
      <c r="W488" s="31"/>
      <c r="X488" s="31"/>
      <c r="Y488" s="31"/>
    </row>
    <row r="489">
      <c r="A489" s="30"/>
      <c r="B489" s="31" t="s">
        <v>167</v>
      </c>
      <c r="C489" s="31" t="s">
        <v>167</v>
      </c>
      <c r="D489" s="31" t="s">
        <v>167</v>
      </c>
      <c r="E489" s="31" t="s">
        <v>167</v>
      </c>
      <c r="F489" s="31" t="s">
        <v>167</v>
      </c>
      <c r="G489" s="31" t="s">
        <v>167</v>
      </c>
      <c r="H489" s="31" t="s">
        <v>167</v>
      </c>
      <c r="I489" s="31" t="s">
        <v>167</v>
      </c>
      <c r="J489" s="31" t="s">
        <v>167</v>
      </c>
      <c r="K489" s="31" t="s">
        <v>167</v>
      </c>
      <c r="L489" s="31" t="s">
        <v>167</v>
      </c>
      <c r="M489" s="31" t="s">
        <v>167</v>
      </c>
      <c r="N489" s="31" t="s">
        <v>167</v>
      </c>
      <c r="O489" s="31" t="s">
        <v>167</v>
      </c>
      <c r="P489" s="31"/>
      <c r="Q489" s="31" t="s">
        <v>167</v>
      </c>
      <c r="R489" s="31"/>
      <c r="S489" s="31"/>
      <c r="T489" s="31"/>
      <c r="U489" s="31"/>
      <c r="V489" s="31"/>
      <c r="W489" s="31"/>
      <c r="X489" s="31"/>
      <c r="Y489" s="31"/>
    </row>
    <row r="490">
      <c r="A490" s="30"/>
      <c r="B490" s="31" t="s">
        <v>167</v>
      </c>
      <c r="C490" s="31" t="s">
        <v>167</v>
      </c>
      <c r="D490" s="31" t="s">
        <v>167</v>
      </c>
      <c r="E490" s="31" t="s">
        <v>167</v>
      </c>
      <c r="F490" s="31" t="s">
        <v>167</v>
      </c>
      <c r="G490" s="31" t="s">
        <v>167</v>
      </c>
      <c r="H490" s="31" t="s">
        <v>167</v>
      </c>
      <c r="I490" s="31" t="s">
        <v>167</v>
      </c>
      <c r="J490" s="31" t="s">
        <v>167</v>
      </c>
      <c r="K490" s="31" t="s">
        <v>167</v>
      </c>
      <c r="L490" s="31" t="s">
        <v>167</v>
      </c>
      <c r="M490" s="31" t="s">
        <v>167</v>
      </c>
      <c r="N490" s="31" t="s">
        <v>167</v>
      </c>
      <c r="O490" s="31" t="s">
        <v>167</v>
      </c>
      <c r="P490" s="31"/>
      <c r="Q490" s="31" t="s">
        <v>167</v>
      </c>
      <c r="R490" s="31"/>
      <c r="S490" s="31"/>
      <c r="T490" s="31"/>
      <c r="U490" s="31"/>
      <c r="V490" s="31"/>
      <c r="W490" s="31"/>
      <c r="X490" s="31"/>
      <c r="Y490" s="31"/>
    </row>
    <row r="491">
      <c r="A491" s="30"/>
      <c r="B491" s="31" t="s">
        <v>167</v>
      </c>
      <c r="C491" s="31" t="s">
        <v>167</v>
      </c>
      <c r="D491" s="31" t="s">
        <v>167</v>
      </c>
      <c r="E491" s="31" t="s">
        <v>167</v>
      </c>
      <c r="F491" s="31" t="s">
        <v>167</v>
      </c>
      <c r="G491" s="31" t="s">
        <v>167</v>
      </c>
      <c r="H491" s="31" t="s">
        <v>167</v>
      </c>
      <c r="I491" s="31" t="s">
        <v>167</v>
      </c>
      <c r="J491" s="31" t="s">
        <v>167</v>
      </c>
      <c r="K491" s="31" t="s">
        <v>167</v>
      </c>
      <c r="L491" s="31" t="s">
        <v>167</v>
      </c>
      <c r="M491" s="31" t="s">
        <v>167</v>
      </c>
      <c r="N491" s="31" t="s">
        <v>167</v>
      </c>
      <c r="O491" s="31" t="s">
        <v>167</v>
      </c>
      <c r="P491" s="31"/>
      <c r="Q491" s="31" t="s">
        <v>167</v>
      </c>
      <c r="R491" s="31"/>
      <c r="S491" s="31"/>
      <c r="T491" s="31"/>
      <c r="U491" s="31"/>
      <c r="V491" s="31"/>
      <c r="W491" s="31"/>
      <c r="X491" s="31"/>
      <c r="Y491" s="31"/>
    </row>
    <row r="492">
      <c r="A492" s="30"/>
      <c r="B492" s="31" t="s">
        <v>167</v>
      </c>
      <c r="C492" s="31" t="s">
        <v>167</v>
      </c>
      <c r="D492" s="31" t="s">
        <v>167</v>
      </c>
      <c r="E492" s="31" t="s">
        <v>167</v>
      </c>
      <c r="F492" s="31" t="s">
        <v>167</v>
      </c>
      <c r="G492" s="31" t="s">
        <v>167</v>
      </c>
      <c r="H492" s="31" t="s">
        <v>167</v>
      </c>
      <c r="I492" s="31" t="s">
        <v>167</v>
      </c>
      <c r="J492" s="31" t="s">
        <v>167</v>
      </c>
      <c r="K492" s="31" t="s">
        <v>167</v>
      </c>
      <c r="L492" s="31" t="s">
        <v>167</v>
      </c>
      <c r="M492" s="31" t="s">
        <v>167</v>
      </c>
      <c r="N492" s="31" t="s">
        <v>167</v>
      </c>
      <c r="O492" s="31" t="s">
        <v>167</v>
      </c>
      <c r="P492" s="31"/>
      <c r="Q492" s="31" t="s">
        <v>167</v>
      </c>
      <c r="R492" s="31"/>
      <c r="S492" s="31"/>
      <c r="T492" s="31"/>
      <c r="U492" s="31"/>
      <c r="V492" s="31"/>
      <c r="W492" s="31"/>
      <c r="X492" s="31"/>
      <c r="Y492" s="31"/>
    </row>
    <row r="493">
      <c r="A493" s="30"/>
      <c r="B493" s="31" t="s">
        <v>167</v>
      </c>
      <c r="C493" s="31" t="s">
        <v>167</v>
      </c>
      <c r="D493" s="31" t="s">
        <v>167</v>
      </c>
      <c r="E493" s="31" t="s">
        <v>167</v>
      </c>
      <c r="F493" s="31" t="s">
        <v>167</v>
      </c>
      <c r="G493" s="31" t="s">
        <v>167</v>
      </c>
      <c r="H493" s="31" t="s">
        <v>167</v>
      </c>
      <c r="I493" s="31" t="s">
        <v>167</v>
      </c>
      <c r="J493" s="31" t="s">
        <v>167</v>
      </c>
      <c r="K493" s="31" t="s">
        <v>167</v>
      </c>
      <c r="L493" s="31" t="s">
        <v>167</v>
      </c>
      <c r="M493" s="31" t="s">
        <v>167</v>
      </c>
      <c r="N493" s="31" t="s">
        <v>167</v>
      </c>
      <c r="O493" s="31" t="s">
        <v>167</v>
      </c>
      <c r="P493" s="31"/>
      <c r="Q493" s="31" t="s">
        <v>167</v>
      </c>
      <c r="R493" s="31"/>
      <c r="S493" s="31"/>
      <c r="T493" s="31"/>
      <c r="U493" s="31"/>
      <c r="V493" s="31"/>
      <c r="W493" s="31"/>
      <c r="X493" s="31"/>
      <c r="Y493" s="31"/>
    </row>
    <row r="494">
      <c r="A494" s="30"/>
      <c r="B494" s="31" t="s">
        <v>167</v>
      </c>
      <c r="C494" s="31" t="s">
        <v>167</v>
      </c>
      <c r="D494" s="31" t="s">
        <v>167</v>
      </c>
      <c r="E494" s="31" t="s">
        <v>167</v>
      </c>
      <c r="F494" s="31" t="s">
        <v>167</v>
      </c>
      <c r="G494" s="31" t="s">
        <v>167</v>
      </c>
      <c r="H494" s="31" t="s">
        <v>167</v>
      </c>
      <c r="I494" s="31" t="s">
        <v>167</v>
      </c>
      <c r="J494" s="31" t="s">
        <v>167</v>
      </c>
      <c r="K494" s="31" t="s">
        <v>167</v>
      </c>
      <c r="L494" s="31" t="s">
        <v>167</v>
      </c>
      <c r="M494" s="31" t="s">
        <v>167</v>
      </c>
      <c r="N494" s="31" t="s">
        <v>167</v>
      </c>
      <c r="O494" s="31" t="s">
        <v>167</v>
      </c>
      <c r="P494" s="31"/>
      <c r="Q494" s="31" t="s">
        <v>167</v>
      </c>
      <c r="R494" s="31"/>
      <c r="S494" s="31"/>
      <c r="T494" s="31"/>
      <c r="U494" s="31"/>
      <c r="V494" s="31"/>
      <c r="W494" s="31"/>
      <c r="X494" s="31"/>
      <c r="Y494" s="31"/>
    </row>
    <row r="495">
      <c r="A495" s="30"/>
      <c r="B495" s="31" t="s">
        <v>167</v>
      </c>
      <c r="C495" s="31" t="s">
        <v>167</v>
      </c>
      <c r="D495" s="31" t="s">
        <v>167</v>
      </c>
      <c r="E495" s="31" t="s">
        <v>167</v>
      </c>
      <c r="F495" s="31" t="s">
        <v>167</v>
      </c>
      <c r="G495" s="31" t="s">
        <v>167</v>
      </c>
      <c r="H495" s="31" t="s">
        <v>167</v>
      </c>
      <c r="I495" s="31" t="s">
        <v>167</v>
      </c>
      <c r="J495" s="31" t="s">
        <v>167</v>
      </c>
      <c r="K495" s="31" t="s">
        <v>167</v>
      </c>
      <c r="L495" s="31" t="s">
        <v>167</v>
      </c>
      <c r="M495" s="31" t="s">
        <v>167</v>
      </c>
      <c r="N495" s="31" t="s">
        <v>167</v>
      </c>
      <c r="O495" s="31" t="s">
        <v>167</v>
      </c>
      <c r="P495" s="31"/>
      <c r="Q495" s="31" t="s">
        <v>167</v>
      </c>
      <c r="R495" s="31"/>
      <c r="S495" s="31"/>
      <c r="T495" s="31"/>
      <c r="U495" s="31"/>
      <c r="V495" s="31"/>
      <c r="W495" s="31"/>
      <c r="X495" s="31"/>
      <c r="Y495" s="31"/>
    </row>
    <row r="496">
      <c r="A496" s="30"/>
      <c r="B496" s="31" t="s">
        <v>167</v>
      </c>
      <c r="C496" s="31" t="s">
        <v>167</v>
      </c>
      <c r="D496" s="31" t="s">
        <v>167</v>
      </c>
      <c r="E496" s="31" t="s">
        <v>167</v>
      </c>
      <c r="F496" s="31" t="s">
        <v>167</v>
      </c>
      <c r="G496" s="31" t="s">
        <v>167</v>
      </c>
      <c r="H496" s="31" t="s">
        <v>167</v>
      </c>
      <c r="I496" s="31" t="s">
        <v>167</v>
      </c>
      <c r="J496" s="31" t="s">
        <v>167</v>
      </c>
      <c r="K496" s="31" t="s">
        <v>167</v>
      </c>
      <c r="L496" s="31" t="s">
        <v>167</v>
      </c>
      <c r="M496" s="31" t="s">
        <v>167</v>
      </c>
      <c r="N496" s="31" t="s">
        <v>167</v>
      </c>
      <c r="O496" s="31" t="s">
        <v>167</v>
      </c>
      <c r="P496" s="31"/>
      <c r="Q496" s="31" t="s">
        <v>167</v>
      </c>
      <c r="R496" s="31"/>
      <c r="S496" s="31"/>
      <c r="T496" s="31"/>
      <c r="U496" s="31"/>
      <c r="V496" s="31"/>
      <c r="W496" s="31"/>
      <c r="X496" s="31"/>
      <c r="Y496" s="31"/>
    </row>
    <row r="497">
      <c r="A497" s="30"/>
      <c r="B497" s="31" t="s">
        <v>167</v>
      </c>
      <c r="C497" s="31" t="s">
        <v>167</v>
      </c>
      <c r="D497" s="31" t="s">
        <v>167</v>
      </c>
      <c r="E497" s="31" t="s">
        <v>167</v>
      </c>
      <c r="F497" s="31" t="s">
        <v>167</v>
      </c>
      <c r="G497" s="31" t="s">
        <v>167</v>
      </c>
      <c r="H497" s="31" t="s">
        <v>167</v>
      </c>
      <c r="I497" s="31" t="s">
        <v>167</v>
      </c>
      <c r="J497" s="31" t="s">
        <v>167</v>
      </c>
      <c r="K497" s="31" t="s">
        <v>167</v>
      </c>
      <c r="L497" s="31" t="s">
        <v>167</v>
      </c>
      <c r="M497" s="31" t="s">
        <v>167</v>
      </c>
      <c r="N497" s="31" t="s">
        <v>167</v>
      </c>
      <c r="O497" s="31" t="s">
        <v>167</v>
      </c>
      <c r="P497" s="31"/>
      <c r="Q497" s="31" t="s">
        <v>167</v>
      </c>
      <c r="R497" s="31"/>
      <c r="S497" s="31"/>
      <c r="T497" s="31"/>
      <c r="U497" s="31"/>
      <c r="V497" s="31"/>
      <c r="W497" s="31"/>
      <c r="X497" s="31"/>
      <c r="Y497" s="31"/>
    </row>
    <row r="498">
      <c r="A498" s="30"/>
      <c r="B498" s="31" t="s">
        <v>167</v>
      </c>
      <c r="C498" s="31" t="s">
        <v>167</v>
      </c>
      <c r="D498" s="31" t="s">
        <v>167</v>
      </c>
      <c r="E498" s="31" t="s">
        <v>167</v>
      </c>
      <c r="F498" s="31" t="s">
        <v>167</v>
      </c>
      <c r="G498" s="31" t="s">
        <v>167</v>
      </c>
      <c r="H498" s="31" t="s">
        <v>167</v>
      </c>
      <c r="I498" s="31" t="s">
        <v>167</v>
      </c>
      <c r="J498" s="31" t="s">
        <v>167</v>
      </c>
      <c r="K498" s="31" t="s">
        <v>167</v>
      </c>
      <c r="L498" s="31" t="s">
        <v>167</v>
      </c>
      <c r="M498" s="31" t="s">
        <v>167</v>
      </c>
      <c r="N498" s="31" t="s">
        <v>167</v>
      </c>
      <c r="O498" s="31" t="s">
        <v>167</v>
      </c>
      <c r="P498" s="31"/>
      <c r="Q498" s="31" t="s">
        <v>167</v>
      </c>
      <c r="R498" s="31"/>
      <c r="S498" s="31"/>
      <c r="T498" s="31"/>
      <c r="U498" s="31"/>
      <c r="V498" s="31"/>
      <c r="W498" s="31"/>
      <c r="X498" s="31"/>
      <c r="Y498" s="31"/>
    </row>
    <row r="499">
      <c r="A499" s="30"/>
      <c r="B499" s="31" t="s">
        <v>167</v>
      </c>
      <c r="C499" s="31" t="s">
        <v>167</v>
      </c>
      <c r="D499" s="31" t="s">
        <v>167</v>
      </c>
      <c r="E499" s="31" t="s">
        <v>167</v>
      </c>
      <c r="F499" s="31" t="s">
        <v>167</v>
      </c>
      <c r="G499" s="31" t="s">
        <v>167</v>
      </c>
      <c r="H499" s="31" t="s">
        <v>167</v>
      </c>
      <c r="I499" s="31" t="s">
        <v>167</v>
      </c>
      <c r="J499" s="31" t="s">
        <v>167</v>
      </c>
      <c r="K499" s="31" t="s">
        <v>167</v>
      </c>
      <c r="L499" s="31" t="s">
        <v>167</v>
      </c>
      <c r="M499" s="31" t="s">
        <v>167</v>
      </c>
      <c r="N499" s="31" t="s">
        <v>167</v>
      </c>
      <c r="O499" s="31" t="s">
        <v>167</v>
      </c>
      <c r="P499" s="31"/>
      <c r="Q499" s="31" t="s">
        <v>167</v>
      </c>
      <c r="R499" s="31"/>
      <c r="S499" s="31"/>
      <c r="T499" s="31"/>
      <c r="U499" s="31"/>
      <c r="V499" s="31"/>
      <c r="W499" s="31"/>
      <c r="X499" s="31"/>
      <c r="Y499" s="31"/>
    </row>
    <row r="500">
      <c r="A500" s="30"/>
      <c r="B500" s="31" t="s">
        <v>167</v>
      </c>
      <c r="C500" s="31" t="s">
        <v>167</v>
      </c>
      <c r="D500" s="31" t="s">
        <v>167</v>
      </c>
      <c r="E500" s="31" t="s">
        <v>167</v>
      </c>
      <c r="F500" s="31" t="s">
        <v>167</v>
      </c>
      <c r="G500" s="31" t="s">
        <v>167</v>
      </c>
      <c r="H500" s="31" t="s">
        <v>167</v>
      </c>
      <c r="I500" s="31" t="s">
        <v>167</v>
      </c>
      <c r="J500" s="31" t="s">
        <v>167</v>
      </c>
      <c r="K500" s="31" t="s">
        <v>167</v>
      </c>
      <c r="L500" s="31" t="s">
        <v>167</v>
      </c>
      <c r="M500" s="31" t="s">
        <v>167</v>
      </c>
      <c r="N500" s="31" t="s">
        <v>167</v>
      </c>
      <c r="O500" s="31" t="s">
        <v>167</v>
      </c>
      <c r="P500" s="31"/>
      <c r="Q500" s="31" t="s">
        <v>167</v>
      </c>
      <c r="R500" s="31"/>
      <c r="S500" s="31"/>
      <c r="T500" s="31"/>
      <c r="U500" s="31"/>
      <c r="V500" s="31"/>
      <c r="W500" s="31"/>
      <c r="X500" s="31"/>
      <c r="Y500" s="31"/>
    </row>
    <row r="501">
      <c r="A501" s="30"/>
      <c r="B501" s="31" t="s">
        <v>167</v>
      </c>
      <c r="C501" s="31" t="s">
        <v>167</v>
      </c>
      <c r="D501" s="31" t="s">
        <v>167</v>
      </c>
      <c r="E501" s="31" t="s">
        <v>167</v>
      </c>
      <c r="F501" s="31" t="s">
        <v>167</v>
      </c>
      <c r="G501" s="31" t="s">
        <v>167</v>
      </c>
      <c r="H501" s="31" t="s">
        <v>167</v>
      </c>
      <c r="I501" s="31" t="s">
        <v>167</v>
      </c>
      <c r="J501" s="31" t="s">
        <v>167</v>
      </c>
      <c r="K501" s="31" t="s">
        <v>167</v>
      </c>
      <c r="L501" s="31" t="s">
        <v>167</v>
      </c>
      <c r="M501" s="31" t="s">
        <v>167</v>
      </c>
      <c r="N501" s="31" t="s">
        <v>167</v>
      </c>
      <c r="O501" s="31" t="s">
        <v>167</v>
      </c>
      <c r="P501" s="31"/>
      <c r="Q501" s="31" t="s">
        <v>167</v>
      </c>
      <c r="R501" s="31"/>
      <c r="S501" s="31"/>
      <c r="T501" s="31"/>
      <c r="U501" s="31"/>
      <c r="V501" s="31"/>
      <c r="W501" s="31"/>
      <c r="X501" s="31"/>
      <c r="Y501" s="31"/>
    </row>
    <row r="502">
      <c r="A502" s="30"/>
      <c r="B502" s="31" t="s">
        <v>167</v>
      </c>
      <c r="C502" s="31" t="s">
        <v>167</v>
      </c>
      <c r="D502" s="31" t="s">
        <v>167</v>
      </c>
      <c r="E502" s="31" t="s">
        <v>167</v>
      </c>
      <c r="F502" s="31" t="s">
        <v>167</v>
      </c>
      <c r="G502" s="31" t="s">
        <v>167</v>
      </c>
      <c r="H502" s="31" t="s">
        <v>167</v>
      </c>
      <c r="I502" s="31" t="s">
        <v>167</v>
      </c>
      <c r="J502" s="31" t="s">
        <v>167</v>
      </c>
      <c r="K502" s="31" t="s">
        <v>167</v>
      </c>
      <c r="L502" s="31" t="s">
        <v>167</v>
      </c>
      <c r="M502" s="31" t="s">
        <v>167</v>
      </c>
      <c r="N502" s="31" t="s">
        <v>167</v>
      </c>
      <c r="O502" s="31" t="s">
        <v>167</v>
      </c>
      <c r="P502" s="31"/>
      <c r="Q502" s="31" t="s">
        <v>167</v>
      </c>
      <c r="R502" s="31"/>
      <c r="S502" s="31"/>
      <c r="T502" s="31"/>
      <c r="U502" s="31"/>
      <c r="V502" s="31"/>
      <c r="W502" s="31"/>
      <c r="X502" s="31"/>
      <c r="Y502" s="31"/>
    </row>
    <row r="503">
      <c r="A503" s="30"/>
      <c r="B503" s="31" t="s">
        <v>167</v>
      </c>
      <c r="C503" s="31" t="s">
        <v>167</v>
      </c>
      <c r="D503" s="31" t="s">
        <v>167</v>
      </c>
      <c r="E503" s="31" t="s">
        <v>167</v>
      </c>
      <c r="F503" s="31" t="s">
        <v>167</v>
      </c>
      <c r="G503" s="31" t="s">
        <v>167</v>
      </c>
      <c r="H503" s="31" t="s">
        <v>167</v>
      </c>
      <c r="I503" s="31" t="s">
        <v>167</v>
      </c>
      <c r="J503" s="31" t="s">
        <v>167</v>
      </c>
      <c r="K503" s="31" t="s">
        <v>167</v>
      </c>
      <c r="L503" s="31" t="s">
        <v>167</v>
      </c>
      <c r="M503" s="31" t="s">
        <v>167</v>
      </c>
      <c r="N503" s="31" t="s">
        <v>167</v>
      </c>
      <c r="O503" s="31" t="s">
        <v>167</v>
      </c>
      <c r="P503" s="31"/>
      <c r="Q503" s="31" t="s">
        <v>167</v>
      </c>
      <c r="R503" s="31"/>
      <c r="S503" s="31"/>
      <c r="T503" s="31"/>
      <c r="U503" s="31"/>
      <c r="V503" s="31"/>
      <c r="W503" s="31"/>
      <c r="X503" s="31"/>
      <c r="Y503" s="31"/>
    </row>
    <row r="504">
      <c r="A504" s="30"/>
      <c r="B504" s="31" t="s">
        <v>167</v>
      </c>
      <c r="C504" s="31" t="s">
        <v>167</v>
      </c>
      <c r="D504" s="31" t="s">
        <v>167</v>
      </c>
      <c r="E504" s="31" t="s">
        <v>167</v>
      </c>
      <c r="F504" s="31" t="s">
        <v>167</v>
      </c>
      <c r="G504" s="31" t="s">
        <v>167</v>
      </c>
      <c r="H504" s="31" t="s">
        <v>167</v>
      </c>
      <c r="I504" s="31" t="s">
        <v>167</v>
      </c>
      <c r="J504" s="31" t="s">
        <v>167</v>
      </c>
      <c r="K504" s="31" t="s">
        <v>167</v>
      </c>
      <c r="L504" s="31" t="s">
        <v>167</v>
      </c>
      <c r="M504" s="31" t="s">
        <v>167</v>
      </c>
      <c r="N504" s="31" t="s">
        <v>167</v>
      </c>
      <c r="O504" s="31" t="s">
        <v>167</v>
      </c>
      <c r="P504" s="31"/>
      <c r="Q504" s="31" t="s">
        <v>167</v>
      </c>
      <c r="R504" s="31"/>
      <c r="S504" s="31"/>
      <c r="T504" s="31"/>
      <c r="U504" s="31"/>
      <c r="V504" s="31"/>
      <c r="W504" s="31"/>
      <c r="X504" s="31"/>
      <c r="Y504" s="31"/>
    </row>
    <row r="505">
      <c r="A505" s="30"/>
      <c r="B505" s="31" t="s">
        <v>167</v>
      </c>
      <c r="C505" s="31" t="s">
        <v>167</v>
      </c>
      <c r="D505" s="31" t="s">
        <v>167</v>
      </c>
      <c r="E505" s="31" t="s">
        <v>167</v>
      </c>
      <c r="F505" s="31" t="s">
        <v>167</v>
      </c>
      <c r="G505" s="31" t="s">
        <v>167</v>
      </c>
      <c r="H505" s="31" t="s">
        <v>167</v>
      </c>
      <c r="I505" s="31" t="s">
        <v>167</v>
      </c>
      <c r="J505" s="31" t="s">
        <v>167</v>
      </c>
      <c r="K505" s="31" t="s">
        <v>167</v>
      </c>
      <c r="L505" s="31" t="s">
        <v>167</v>
      </c>
      <c r="M505" s="31" t="s">
        <v>167</v>
      </c>
      <c r="N505" s="31" t="s">
        <v>167</v>
      </c>
      <c r="O505" s="31" t="s">
        <v>167</v>
      </c>
      <c r="P505" s="31"/>
      <c r="Q505" s="31" t="s">
        <v>167</v>
      </c>
      <c r="R505" s="31"/>
      <c r="S505" s="31"/>
      <c r="T505" s="31"/>
      <c r="U505" s="31"/>
      <c r="V505" s="31"/>
      <c r="W505" s="31"/>
      <c r="X505" s="31"/>
      <c r="Y505" s="31"/>
    </row>
    <row r="506">
      <c r="A506" s="30"/>
      <c r="B506" s="31" t="s">
        <v>167</v>
      </c>
      <c r="C506" s="31" t="s">
        <v>167</v>
      </c>
      <c r="D506" s="31" t="s">
        <v>167</v>
      </c>
      <c r="E506" s="31" t="s">
        <v>167</v>
      </c>
      <c r="F506" s="31" t="s">
        <v>167</v>
      </c>
      <c r="G506" s="31" t="s">
        <v>167</v>
      </c>
      <c r="H506" s="31" t="s">
        <v>167</v>
      </c>
      <c r="I506" s="31" t="s">
        <v>167</v>
      </c>
      <c r="J506" s="31" t="s">
        <v>167</v>
      </c>
      <c r="K506" s="31" t="s">
        <v>167</v>
      </c>
      <c r="L506" s="31" t="s">
        <v>167</v>
      </c>
      <c r="M506" s="31" t="s">
        <v>167</v>
      </c>
      <c r="N506" s="31" t="s">
        <v>167</v>
      </c>
      <c r="O506" s="31" t="s">
        <v>167</v>
      </c>
      <c r="P506" s="31"/>
      <c r="Q506" s="31" t="s">
        <v>167</v>
      </c>
      <c r="R506" s="31"/>
      <c r="S506" s="31"/>
      <c r="T506" s="31"/>
      <c r="U506" s="31"/>
      <c r="V506" s="31"/>
      <c r="W506" s="31"/>
      <c r="X506" s="31"/>
      <c r="Y506" s="31"/>
    </row>
    <row r="507">
      <c r="A507" s="30"/>
      <c r="B507" s="31" t="s">
        <v>167</v>
      </c>
      <c r="C507" s="31" t="s">
        <v>167</v>
      </c>
      <c r="D507" s="31" t="s">
        <v>167</v>
      </c>
      <c r="E507" s="31" t="s">
        <v>167</v>
      </c>
      <c r="F507" s="31" t="s">
        <v>167</v>
      </c>
      <c r="G507" s="31" t="s">
        <v>167</v>
      </c>
      <c r="H507" s="31" t="s">
        <v>167</v>
      </c>
      <c r="I507" s="31" t="s">
        <v>167</v>
      </c>
      <c r="J507" s="31" t="s">
        <v>167</v>
      </c>
      <c r="K507" s="31" t="s">
        <v>167</v>
      </c>
      <c r="L507" s="31" t="s">
        <v>167</v>
      </c>
      <c r="M507" s="31" t="s">
        <v>167</v>
      </c>
      <c r="N507" s="31" t="s">
        <v>167</v>
      </c>
      <c r="O507" s="31" t="s">
        <v>167</v>
      </c>
      <c r="P507" s="31"/>
      <c r="Q507" s="31" t="s">
        <v>167</v>
      </c>
      <c r="R507" s="31"/>
      <c r="S507" s="31"/>
      <c r="T507" s="31"/>
      <c r="U507" s="31"/>
      <c r="V507" s="31"/>
      <c r="W507" s="31"/>
      <c r="X507" s="31"/>
      <c r="Y507" s="31"/>
    </row>
    <row r="508">
      <c r="A508" s="30"/>
      <c r="B508" s="31" t="s">
        <v>167</v>
      </c>
      <c r="C508" s="31" t="s">
        <v>167</v>
      </c>
      <c r="D508" s="31" t="s">
        <v>167</v>
      </c>
      <c r="E508" s="31" t="s">
        <v>167</v>
      </c>
      <c r="F508" s="31" t="s">
        <v>167</v>
      </c>
      <c r="G508" s="31" t="s">
        <v>167</v>
      </c>
      <c r="H508" s="31" t="s">
        <v>167</v>
      </c>
      <c r="I508" s="31" t="s">
        <v>167</v>
      </c>
      <c r="J508" s="31" t="s">
        <v>167</v>
      </c>
      <c r="K508" s="31" t="s">
        <v>167</v>
      </c>
      <c r="L508" s="31" t="s">
        <v>167</v>
      </c>
      <c r="M508" s="31" t="s">
        <v>167</v>
      </c>
      <c r="N508" s="31" t="s">
        <v>167</v>
      </c>
      <c r="O508" s="31" t="s">
        <v>167</v>
      </c>
      <c r="P508" s="31"/>
      <c r="Q508" s="31" t="s">
        <v>167</v>
      </c>
      <c r="R508" s="31"/>
      <c r="S508" s="31"/>
      <c r="T508" s="31"/>
      <c r="U508" s="31"/>
      <c r="V508" s="31"/>
      <c r="W508" s="31"/>
      <c r="X508" s="31"/>
      <c r="Y508" s="31"/>
    </row>
    <row r="509">
      <c r="A509" s="30"/>
      <c r="B509" s="31" t="s">
        <v>167</v>
      </c>
      <c r="C509" s="31" t="s">
        <v>167</v>
      </c>
      <c r="D509" s="31" t="s">
        <v>167</v>
      </c>
      <c r="E509" s="31" t="s">
        <v>167</v>
      </c>
      <c r="F509" s="31" t="s">
        <v>167</v>
      </c>
      <c r="G509" s="31" t="s">
        <v>167</v>
      </c>
      <c r="H509" s="31" t="s">
        <v>167</v>
      </c>
      <c r="I509" s="31" t="s">
        <v>167</v>
      </c>
      <c r="J509" s="31" t="s">
        <v>167</v>
      </c>
      <c r="K509" s="31" t="s">
        <v>167</v>
      </c>
      <c r="L509" s="31" t="s">
        <v>167</v>
      </c>
      <c r="M509" s="31" t="s">
        <v>167</v>
      </c>
      <c r="N509" s="31" t="s">
        <v>167</v>
      </c>
      <c r="O509" s="31" t="s">
        <v>167</v>
      </c>
      <c r="P509" s="31"/>
      <c r="Q509" s="31" t="s">
        <v>167</v>
      </c>
      <c r="R509" s="31"/>
      <c r="S509" s="31"/>
      <c r="T509" s="31"/>
      <c r="U509" s="31"/>
      <c r="V509" s="31"/>
      <c r="W509" s="31"/>
      <c r="X509" s="31"/>
      <c r="Y509" s="31"/>
    </row>
    <row r="510">
      <c r="A510" s="30"/>
      <c r="B510" s="31" t="s">
        <v>167</v>
      </c>
      <c r="C510" s="31" t="s">
        <v>167</v>
      </c>
      <c r="D510" s="31" t="s">
        <v>167</v>
      </c>
      <c r="E510" s="31" t="s">
        <v>167</v>
      </c>
      <c r="F510" s="31" t="s">
        <v>167</v>
      </c>
      <c r="G510" s="31" t="s">
        <v>167</v>
      </c>
      <c r="H510" s="31" t="s">
        <v>167</v>
      </c>
      <c r="I510" s="31" t="s">
        <v>167</v>
      </c>
      <c r="J510" s="31" t="s">
        <v>167</v>
      </c>
      <c r="K510" s="31" t="s">
        <v>167</v>
      </c>
      <c r="L510" s="31" t="s">
        <v>167</v>
      </c>
      <c r="M510" s="31" t="s">
        <v>167</v>
      </c>
      <c r="N510" s="31" t="s">
        <v>167</v>
      </c>
      <c r="O510" s="31" t="s">
        <v>167</v>
      </c>
      <c r="P510" s="31"/>
      <c r="Q510" s="31" t="s">
        <v>167</v>
      </c>
      <c r="R510" s="31"/>
      <c r="S510" s="31"/>
      <c r="T510" s="31"/>
      <c r="U510" s="31"/>
      <c r="V510" s="31"/>
      <c r="W510" s="31"/>
      <c r="X510" s="31"/>
      <c r="Y510" s="31"/>
    </row>
    <row r="511">
      <c r="A511" s="30"/>
      <c r="B511" s="31" t="s">
        <v>167</v>
      </c>
      <c r="C511" s="31" t="s">
        <v>167</v>
      </c>
      <c r="D511" s="31" t="s">
        <v>167</v>
      </c>
      <c r="E511" s="31" t="s">
        <v>167</v>
      </c>
      <c r="F511" s="31" t="s">
        <v>167</v>
      </c>
      <c r="G511" s="31" t="s">
        <v>167</v>
      </c>
      <c r="H511" s="31" t="s">
        <v>167</v>
      </c>
      <c r="I511" s="31" t="s">
        <v>167</v>
      </c>
      <c r="J511" s="31" t="s">
        <v>167</v>
      </c>
      <c r="K511" s="31" t="s">
        <v>167</v>
      </c>
      <c r="L511" s="31" t="s">
        <v>167</v>
      </c>
      <c r="M511" s="31" t="s">
        <v>167</v>
      </c>
      <c r="N511" s="31" t="s">
        <v>167</v>
      </c>
      <c r="O511" s="31" t="s">
        <v>167</v>
      </c>
      <c r="P511" s="31"/>
      <c r="Q511" s="31" t="s">
        <v>167</v>
      </c>
      <c r="R511" s="31"/>
      <c r="S511" s="31"/>
      <c r="T511" s="31"/>
      <c r="U511" s="31"/>
      <c r="V511" s="31"/>
      <c r="W511" s="31"/>
      <c r="X511" s="31"/>
      <c r="Y511" s="31"/>
    </row>
    <row r="512">
      <c r="A512" s="30"/>
      <c r="B512" s="31" t="s">
        <v>167</v>
      </c>
      <c r="C512" s="31" t="s">
        <v>167</v>
      </c>
      <c r="D512" s="31" t="s">
        <v>167</v>
      </c>
      <c r="E512" s="31" t="s">
        <v>167</v>
      </c>
      <c r="F512" s="31" t="s">
        <v>167</v>
      </c>
      <c r="G512" s="31" t="s">
        <v>167</v>
      </c>
      <c r="H512" s="31" t="s">
        <v>167</v>
      </c>
      <c r="I512" s="31" t="s">
        <v>167</v>
      </c>
      <c r="J512" s="31" t="s">
        <v>167</v>
      </c>
      <c r="K512" s="31" t="s">
        <v>167</v>
      </c>
      <c r="L512" s="31" t="s">
        <v>167</v>
      </c>
      <c r="M512" s="31" t="s">
        <v>167</v>
      </c>
      <c r="N512" s="31" t="s">
        <v>167</v>
      </c>
      <c r="O512" s="31" t="s">
        <v>167</v>
      </c>
      <c r="P512" s="31"/>
      <c r="Q512" s="31" t="s">
        <v>167</v>
      </c>
      <c r="R512" s="31"/>
      <c r="S512" s="31"/>
      <c r="T512" s="31"/>
      <c r="U512" s="31"/>
      <c r="V512" s="31"/>
      <c r="W512" s="31"/>
      <c r="X512" s="31"/>
      <c r="Y512" s="31"/>
    </row>
    <row r="513">
      <c r="A513" s="30"/>
      <c r="B513" s="31" t="s">
        <v>167</v>
      </c>
      <c r="C513" s="31" t="s">
        <v>167</v>
      </c>
      <c r="D513" s="31" t="s">
        <v>167</v>
      </c>
      <c r="E513" s="31" t="s">
        <v>167</v>
      </c>
      <c r="F513" s="31" t="s">
        <v>167</v>
      </c>
      <c r="G513" s="31" t="s">
        <v>167</v>
      </c>
      <c r="H513" s="31" t="s">
        <v>167</v>
      </c>
      <c r="I513" s="31" t="s">
        <v>167</v>
      </c>
      <c r="J513" s="31" t="s">
        <v>167</v>
      </c>
      <c r="K513" s="31" t="s">
        <v>167</v>
      </c>
      <c r="L513" s="31" t="s">
        <v>167</v>
      </c>
      <c r="M513" s="31" t="s">
        <v>167</v>
      </c>
      <c r="N513" s="31" t="s">
        <v>167</v>
      </c>
      <c r="O513" s="31" t="s">
        <v>167</v>
      </c>
      <c r="P513" s="31"/>
      <c r="Q513" s="31" t="s">
        <v>167</v>
      </c>
      <c r="R513" s="31"/>
      <c r="S513" s="31"/>
      <c r="T513" s="31"/>
      <c r="U513" s="31"/>
      <c r="V513" s="31"/>
      <c r="W513" s="31"/>
      <c r="X513" s="31"/>
      <c r="Y513" s="31"/>
    </row>
    <row r="514">
      <c r="A514" s="30"/>
      <c r="B514" s="31" t="s">
        <v>167</v>
      </c>
      <c r="C514" s="31" t="s">
        <v>167</v>
      </c>
      <c r="D514" s="31" t="s">
        <v>167</v>
      </c>
      <c r="E514" s="31" t="s">
        <v>167</v>
      </c>
      <c r="F514" s="31" t="s">
        <v>167</v>
      </c>
      <c r="G514" s="31" t="s">
        <v>167</v>
      </c>
      <c r="H514" s="31" t="s">
        <v>167</v>
      </c>
      <c r="I514" s="31" t="s">
        <v>167</v>
      </c>
      <c r="J514" s="31" t="s">
        <v>167</v>
      </c>
      <c r="K514" s="31" t="s">
        <v>167</v>
      </c>
      <c r="L514" s="31" t="s">
        <v>167</v>
      </c>
      <c r="M514" s="31" t="s">
        <v>167</v>
      </c>
      <c r="N514" s="31" t="s">
        <v>167</v>
      </c>
      <c r="O514" s="31" t="s">
        <v>167</v>
      </c>
      <c r="P514" s="31"/>
      <c r="Q514" s="31" t="s">
        <v>167</v>
      </c>
      <c r="R514" s="31"/>
      <c r="S514" s="31"/>
      <c r="T514" s="31"/>
      <c r="U514" s="31"/>
      <c r="V514" s="31"/>
      <c r="W514" s="31"/>
      <c r="X514" s="31"/>
      <c r="Y514" s="31"/>
    </row>
    <row r="515">
      <c r="A515" s="30"/>
      <c r="B515" s="31" t="s">
        <v>167</v>
      </c>
      <c r="C515" s="31" t="s">
        <v>167</v>
      </c>
      <c r="D515" s="31" t="s">
        <v>167</v>
      </c>
      <c r="E515" s="31" t="s">
        <v>167</v>
      </c>
      <c r="F515" s="31" t="s">
        <v>167</v>
      </c>
      <c r="G515" s="31" t="s">
        <v>167</v>
      </c>
      <c r="H515" s="31" t="s">
        <v>167</v>
      </c>
      <c r="I515" s="31" t="s">
        <v>167</v>
      </c>
      <c r="J515" s="31" t="s">
        <v>167</v>
      </c>
      <c r="K515" s="31" t="s">
        <v>167</v>
      </c>
      <c r="L515" s="31" t="s">
        <v>167</v>
      </c>
      <c r="M515" s="31" t="s">
        <v>167</v>
      </c>
      <c r="N515" s="31" t="s">
        <v>167</v>
      </c>
      <c r="O515" s="31" t="s">
        <v>167</v>
      </c>
      <c r="P515" s="31"/>
      <c r="Q515" s="31" t="s">
        <v>167</v>
      </c>
      <c r="R515" s="31"/>
      <c r="S515" s="31"/>
      <c r="T515" s="31"/>
      <c r="U515" s="31"/>
      <c r="V515" s="31"/>
      <c r="W515" s="31"/>
      <c r="X515" s="31"/>
      <c r="Y515" s="31"/>
    </row>
    <row r="516">
      <c r="A516" s="30"/>
      <c r="B516" s="31" t="s">
        <v>167</v>
      </c>
      <c r="C516" s="31" t="s">
        <v>167</v>
      </c>
      <c r="D516" s="31" t="s">
        <v>167</v>
      </c>
      <c r="E516" s="31" t="s">
        <v>167</v>
      </c>
      <c r="F516" s="31" t="s">
        <v>167</v>
      </c>
      <c r="G516" s="31" t="s">
        <v>167</v>
      </c>
      <c r="H516" s="31" t="s">
        <v>167</v>
      </c>
      <c r="I516" s="31" t="s">
        <v>167</v>
      </c>
      <c r="J516" s="31" t="s">
        <v>167</v>
      </c>
      <c r="K516" s="31" t="s">
        <v>167</v>
      </c>
      <c r="L516" s="31" t="s">
        <v>167</v>
      </c>
      <c r="M516" s="31" t="s">
        <v>167</v>
      </c>
      <c r="N516" s="31" t="s">
        <v>167</v>
      </c>
      <c r="O516" s="31" t="s">
        <v>167</v>
      </c>
      <c r="P516" s="31"/>
      <c r="Q516" s="31" t="s">
        <v>167</v>
      </c>
      <c r="R516" s="31"/>
      <c r="S516" s="31"/>
      <c r="T516" s="31"/>
      <c r="U516" s="31"/>
      <c r="V516" s="31"/>
      <c r="W516" s="31"/>
      <c r="X516" s="31"/>
      <c r="Y516" s="31"/>
    </row>
    <row r="517">
      <c r="A517" s="30"/>
      <c r="B517" s="31" t="s">
        <v>167</v>
      </c>
      <c r="C517" s="31" t="s">
        <v>167</v>
      </c>
      <c r="D517" s="31" t="s">
        <v>167</v>
      </c>
      <c r="E517" s="31" t="s">
        <v>167</v>
      </c>
      <c r="F517" s="31" t="s">
        <v>167</v>
      </c>
      <c r="G517" s="31" t="s">
        <v>167</v>
      </c>
      <c r="H517" s="31" t="s">
        <v>167</v>
      </c>
      <c r="I517" s="31" t="s">
        <v>167</v>
      </c>
      <c r="J517" s="31" t="s">
        <v>167</v>
      </c>
      <c r="K517" s="31" t="s">
        <v>167</v>
      </c>
      <c r="L517" s="31" t="s">
        <v>167</v>
      </c>
      <c r="M517" s="31" t="s">
        <v>167</v>
      </c>
      <c r="N517" s="31" t="s">
        <v>167</v>
      </c>
      <c r="O517" s="31" t="s">
        <v>167</v>
      </c>
      <c r="P517" s="31"/>
      <c r="Q517" s="31" t="s">
        <v>167</v>
      </c>
      <c r="R517" s="31"/>
      <c r="S517" s="31"/>
      <c r="T517" s="31"/>
      <c r="U517" s="31"/>
      <c r="V517" s="31"/>
      <c r="W517" s="31"/>
      <c r="X517" s="31"/>
      <c r="Y517" s="31"/>
    </row>
    <row r="518">
      <c r="A518" s="30"/>
      <c r="B518" s="31" t="s">
        <v>167</v>
      </c>
      <c r="C518" s="31" t="s">
        <v>167</v>
      </c>
      <c r="D518" s="31" t="s">
        <v>167</v>
      </c>
      <c r="E518" s="31" t="s">
        <v>167</v>
      </c>
      <c r="F518" s="31" t="s">
        <v>167</v>
      </c>
      <c r="G518" s="31" t="s">
        <v>167</v>
      </c>
      <c r="H518" s="31" t="s">
        <v>167</v>
      </c>
      <c r="I518" s="31" t="s">
        <v>167</v>
      </c>
      <c r="J518" s="31" t="s">
        <v>167</v>
      </c>
      <c r="K518" s="31" t="s">
        <v>167</v>
      </c>
      <c r="L518" s="31" t="s">
        <v>167</v>
      </c>
      <c r="M518" s="31" t="s">
        <v>167</v>
      </c>
      <c r="N518" s="31" t="s">
        <v>167</v>
      </c>
      <c r="O518" s="31" t="s">
        <v>167</v>
      </c>
      <c r="P518" s="31"/>
      <c r="Q518" s="31" t="s">
        <v>167</v>
      </c>
      <c r="R518" s="31"/>
      <c r="S518" s="31"/>
      <c r="T518" s="31"/>
      <c r="U518" s="31"/>
      <c r="V518" s="31"/>
      <c r="W518" s="31"/>
      <c r="X518" s="31"/>
      <c r="Y518" s="31"/>
    </row>
    <row r="519">
      <c r="A519" s="30"/>
      <c r="B519" s="31" t="s">
        <v>167</v>
      </c>
      <c r="C519" s="31" t="s">
        <v>167</v>
      </c>
      <c r="D519" s="31" t="s">
        <v>167</v>
      </c>
      <c r="E519" s="31" t="s">
        <v>167</v>
      </c>
      <c r="F519" s="31" t="s">
        <v>167</v>
      </c>
      <c r="G519" s="31" t="s">
        <v>167</v>
      </c>
      <c r="H519" s="31" t="s">
        <v>167</v>
      </c>
      <c r="I519" s="31" t="s">
        <v>167</v>
      </c>
      <c r="J519" s="31" t="s">
        <v>167</v>
      </c>
      <c r="K519" s="31" t="s">
        <v>167</v>
      </c>
      <c r="L519" s="31" t="s">
        <v>167</v>
      </c>
      <c r="M519" s="31" t="s">
        <v>167</v>
      </c>
      <c r="N519" s="31" t="s">
        <v>167</v>
      </c>
      <c r="O519" s="31" t="s">
        <v>167</v>
      </c>
      <c r="P519" s="31"/>
      <c r="Q519" s="31" t="s">
        <v>167</v>
      </c>
      <c r="R519" s="31"/>
      <c r="S519" s="31"/>
      <c r="T519" s="31"/>
      <c r="U519" s="31"/>
      <c r="V519" s="31"/>
      <c r="W519" s="31"/>
      <c r="X519" s="31"/>
      <c r="Y519" s="31"/>
    </row>
    <row r="520">
      <c r="A520" s="30"/>
      <c r="B520" s="31" t="s">
        <v>167</v>
      </c>
      <c r="C520" s="31" t="s">
        <v>167</v>
      </c>
      <c r="D520" s="31" t="s">
        <v>167</v>
      </c>
      <c r="E520" s="31" t="s">
        <v>167</v>
      </c>
      <c r="F520" s="31" t="s">
        <v>167</v>
      </c>
      <c r="G520" s="31" t="s">
        <v>167</v>
      </c>
      <c r="H520" s="31" t="s">
        <v>167</v>
      </c>
      <c r="I520" s="31" t="s">
        <v>167</v>
      </c>
      <c r="J520" s="31" t="s">
        <v>167</v>
      </c>
      <c r="K520" s="31" t="s">
        <v>167</v>
      </c>
      <c r="L520" s="31" t="s">
        <v>167</v>
      </c>
      <c r="M520" s="31" t="s">
        <v>167</v>
      </c>
      <c r="N520" s="31" t="s">
        <v>167</v>
      </c>
      <c r="O520" s="31" t="s">
        <v>167</v>
      </c>
      <c r="P520" s="31"/>
      <c r="Q520" s="31" t="s">
        <v>167</v>
      </c>
      <c r="R520" s="31"/>
      <c r="S520" s="31"/>
      <c r="T520" s="31"/>
      <c r="U520" s="31"/>
      <c r="V520" s="31"/>
      <c r="W520" s="31"/>
      <c r="X520" s="31"/>
      <c r="Y520" s="31"/>
    </row>
    <row r="521">
      <c r="A521" s="30"/>
      <c r="B521" s="31" t="s">
        <v>167</v>
      </c>
      <c r="C521" s="31" t="s">
        <v>167</v>
      </c>
      <c r="D521" s="31" t="s">
        <v>167</v>
      </c>
      <c r="E521" s="31" t="s">
        <v>167</v>
      </c>
      <c r="F521" s="31" t="s">
        <v>167</v>
      </c>
      <c r="G521" s="31" t="s">
        <v>167</v>
      </c>
      <c r="H521" s="31" t="s">
        <v>167</v>
      </c>
      <c r="I521" s="31" t="s">
        <v>167</v>
      </c>
      <c r="J521" s="31" t="s">
        <v>167</v>
      </c>
      <c r="K521" s="31" t="s">
        <v>167</v>
      </c>
      <c r="L521" s="31" t="s">
        <v>167</v>
      </c>
      <c r="M521" s="31" t="s">
        <v>167</v>
      </c>
      <c r="N521" s="31" t="s">
        <v>167</v>
      </c>
      <c r="O521" s="31" t="s">
        <v>167</v>
      </c>
      <c r="P521" s="31"/>
      <c r="Q521" s="31" t="s">
        <v>167</v>
      </c>
      <c r="R521" s="31"/>
      <c r="S521" s="31"/>
      <c r="T521" s="31"/>
      <c r="U521" s="31"/>
      <c r="V521" s="31"/>
      <c r="W521" s="31"/>
      <c r="X521" s="31"/>
      <c r="Y521" s="31"/>
    </row>
    <row r="522">
      <c r="A522" s="30"/>
      <c r="B522" s="31" t="s">
        <v>167</v>
      </c>
      <c r="C522" s="31" t="s">
        <v>167</v>
      </c>
      <c r="D522" s="31" t="s">
        <v>167</v>
      </c>
      <c r="E522" s="31" t="s">
        <v>167</v>
      </c>
      <c r="F522" s="31" t="s">
        <v>167</v>
      </c>
      <c r="G522" s="31" t="s">
        <v>167</v>
      </c>
      <c r="H522" s="31" t="s">
        <v>167</v>
      </c>
      <c r="I522" s="31" t="s">
        <v>167</v>
      </c>
      <c r="J522" s="31" t="s">
        <v>167</v>
      </c>
      <c r="K522" s="31" t="s">
        <v>167</v>
      </c>
      <c r="L522" s="31" t="s">
        <v>167</v>
      </c>
      <c r="M522" s="31" t="s">
        <v>167</v>
      </c>
      <c r="N522" s="31" t="s">
        <v>167</v>
      </c>
      <c r="O522" s="31" t="s">
        <v>167</v>
      </c>
      <c r="P522" s="31"/>
      <c r="Q522" s="31" t="s">
        <v>167</v>
      </c>
      <c r="R522" s="31"/>
      <c r="S522" s="31"/>
      <c r="T522" s="31"/>
      <c r="U522" s="31"/>
      <c r="V522" s="31"/>
      <c r="W522" s="31"/>
      <c r="X522" s="31"/>
      <c r="Y522" s="31"/>
    </row>
    <row r="523">
      <c r="A523" s="30"/>
      <c r="B523" s="31" t="s">
        <v>167</v>
      </c>
      <c r="C523" s="31" t="s">
        <v>167</v>
      </c>
      <c r="D523" s="31" t="s">
        <v>167</v>
      </c>
      <c r="E523" s="31" t="s">
        <v>167</v>
      </c>
      <c r="F523" s="31" t="s">
        <v>167</v>
      </c>
      <c r="G523" s="31" t="s">
        <v>167</v>
      </c>
      <c r="H523" s="31" t="s">
        <v>167</v>
      </c>
      <c r="I523" s="31" t="s">
        <v>167</v>
      </c>
      <c r="J523" s="31" t="s">
        <v>167</v>
      </c>
      <c r="K523" s="31" t="s">
        <v>167</v>
      </c>
      <c r="L523" s="31" t="s">
        <v>167</v>
      </c>
      <c r="M523" s="31" t="s">
        <v>167</v>
      </c>
      <c r="N523" s="31" t="s">
        <v>167</v>
      </c>
      <c r="O523" s="31" t="s">
        <v>167</v>
      </c>
      <c r="P523" s="31"/>
      <c r="Q523" s="31" t="s">
        <v>167</v>
      </c>
      <c r="R523" s="31"/>
      <c r="S523" s="31"/>
      <c r="T523" s="31"/>
      <c r="U523" s="31"/>
      <c r="V523" s="31"/>
      <c r="W523" s="31"/>
      <c r="X523" s="31"/>
      <c r="Y523" s="31"/>
    </row>
    <row r="524">
      <c r="A524" s="30"/>
      <c r="B524" s="31" t="s">
        <v>167</v>
      </c>
      <c r="C524" s="31" t="s">
        <v>167</v>
      </c>
      <c r="D524" s="31" t="s">
        <v>167</v>
      </c>
      <c r="E524" s="31" t="s">
        <v>167</v>
      </c>
      <c r="F524" s="31" t="s">
        <v>167</v>
      </c>
      <c r="G524" s="31" t="s">
        <v>167</v>
      </c>
      <c r="H524" s="31" t="s">
        <v>167</v>
      </c>
      <c r="I524" s="31" t="s">
        <v>167</v>
      </c>
      <c r="J524" s="31" t="s">
        <v>167</v>
      </c>
      <c r="K524" s="31" t="s">
        <v>167</v>
      </c>
      <c r="L524" s="31" t="s">
        <v>167</v>
      </c>
      <c r="M524" s="31" t="s">
        <v>167</v>
      </c>
      <c r="N524" s="31" t="s">
        <v>167</v>
      </c>
      <c r="O524" s="31" t="s">
        <v>167</v>
      </c>
      <c r="P524" s="31"/>
      <c r="Q524" s="31" t="s">
        <v>167</v>
      </c>
      <c r="R524" s="31"/>
      <c r="S524" s="31"/>
      <c r="T524" s="31"/>
      <c r="U524" s="31"/>
      <c r="V524" s="31"/>
      <c r="W524" s="31"/>
      <c r="X524" s="31"/>
      <c r="Y524" s="31"/>
    </row>
    <row r="525">
      <c r="A525" s="30"/>
      <c r="B525" s="31" t="s">
        <v>167</v>
      </c>
      <c r="C525" s="31" t="s">
        <v>167</v>
      </c>
      <c r="D525" s="31" t="s">
        <v>167</v>
      </c>
      <c r="E525" s="31" t="s">
        <v>167</v>
      </c>
      <c r="F525" s="31" t="s">
        <v>167</v>
      </c>
      <c r="G525" s="31" t="s">
        <v>167</v>
      </c>
      <c r="H525" s="31" t="s">
        <v>167</v>
      </c>
      <c r="I525" s="31" t="s">
        <v>167</v>
      </c>
      <c r="J525" s="31" t="s">
        <v>167</v>
      </c>
      <c r="K525" s="31" t="s">
        <v>167</v>
      </c>
      <c r="L525" s="31" t="s">
        <v>167</v>
      </c>
      <c r="M525" s="31" t="s">
        <v>167</v>
      </c>
      <c r="N525" s="31" t="s">
        <v>167</v>
      </c>
      <c r="O525" s="31" t="s">
        <v>167</v>
      </c>
      <c r="P525" s="31"/>
      <c r="Q525" s="31" t="s">
        <v>167</v>
      </c>
      <c r="R525" s="31"/>
      <c r="S525" s="31"/>
      <c r="T525" s="31"/>
      <c r="U525" s="31"/>
      <c r="V525" s="31"/>
      <c r="W525" s="31"/>
      <c r="X525" s="31"/>
      <c r="Y525" s="31"/>
    </row>
    <row r="526">
      <c r="A526" s="30"/>
      <c r="B526" s="31" t="s">
        <v>167</v>
      </c>
      <c r="C526" s="31" t="s">
        <v>167</v>
      </c>
      <c r="D526" s="31" t="s">
        <v>167</v>
      </c>
      <c r="E526" s="31" t="s">
        <v>167</v>
      </c>
      <c r="F526" s="31" t="s">
        <v>167</v>
      </c>
      <c r="G526" s="31" t="s">
        <v>167</v>
      </c>
      <c r="H526" s="31" t="s">
        <v>167</v>
      </c>
      <c r="I526" s="31" t="s">
        <v>167</v>
      </c>
      <c r="J526" s="31" t="s">
        <v>167</v>
      </c>
      <c r="K526" s="31" t="s">
        <v>167</v>
      </c>
      <c r="L526" s="31" t="s">
        <v>167</v>
      </c>
      <c r="M526" s="31" t="s">
        <v>167</v>
      </c>
      <c r="N526" s="31" t="s">
        <v>167</v>
      </c>
      <c r="O526" s="31" t="s">
        <v>167</v>
      </c>
      <c r="P526" s="31"/>
      <c r="Q526" s="31" t="s">
        <v>167</v>
      </c>
      <c r="R526" s="31"/>
      <c r="S526" s="31"/>
      <c r="T526" s="31"/>
      <c r="U526" s="31"/>
      <c r="V526" s="31"/>
      <c r="W526" s="31"/>
      <c r="X526" s="31"/>
      <c r="Y526" s="31"/>
    </row>
    <row r="527">
      <c r="A527" s="30"/>
      <c r="B527" s="31" t="s">
        <v>167</v>
      </c>
      <c r="C527" s="31" t="s">
        <v>167</v>
      </c>
      <c r="D527" s="31" t="s">
        <v>167</v>
      </c>
      <c r="E527" s="31" t="s">
        <v>167</v>
      </c>
      <c r="F527" s="31" t="s">
        <v>167</v>
      </c>
      <c r="G527" s="31" t="s">
        <v>167</v>
      </c>
      <c r="H527" s="31" t="s">
        <v>167</v>
      </c>
      <c r="I527" s="31" t="s">
        <v>167</v>
      </c>
      <c r="J527" s="31" t="s">
        <v>167</v>
      </c>
      <c r="K527" s="31" t="s">
        <v>167</v>
      </c>
      <c r="L527" s="31" t="s">
        <v>167</v>
      </c>
      <c r="M527" s="31" t="s">
        <v>167</v>
      </c>
      <c r="N527" s="31" t="s">
        <v>167</v>
      </c>
      <c r="O527" s="31" t="s">
        <v>167</v>
      </c>
      <c r="P527" s="31"/>
      <c r="Q527" s="31" t="s">
        <v>167</v>
      </c>
      <c r="R527" s="31"/>
      <c r="S527" s="31"/>
      <c r="T527" s="31"/>
      <c r="U527" s="31"/>
      <c r="V527" s="31"/>
      <c r="W527" s="31"/>
      <c r="X527" s="31"/>
      <c r="Y527" s="31"/>
    </row>
    <row r="528">
      <c r="A528" s="30"/>
      <c r="B528" s="31" t="s">
        <v>167</v>
      </c>
      <c r="C528" s="31" t="s">
        <v>167</v>
      </c>
      <c r="D528" s="31" t="s">
        <v>167</v>
      </c>
      <c r="E528" s="31" t="s">
        <v>167</v>
      </c>
      <c r="F528" s="31" t="s">
        <v>167</v>
      </c>
      <c r="G528" s="31" t="s">
        <v>167</v>
      </c>
      <c r="H528" s="31" t="s">
        <v>167</v>
      </c>
      <c r="I528" s="31" t="s">
        <v>167</v>
      </c>
      <c r="J528" s="31" t="s">
        <v>167</v>
      </c>
      <c r="K528" s="31" t="s">
        <v>167</v>
      </c>
      <c r="L528" s="31" t="s">
        <v>167</v>
      </c>
      <c r="M528" s="31" t="s">
        <v>167</v>
      </c>
      <c r="N528" s="31" t="s">
        <v>167</v>
      </c>
      <c r="O528" s="31" t="s">
        <v>167</v>
      </c>
      <c r="P528" s="31"/>
      <c r="Q528" s="31" t="s">
        <v>167</v>
      </c>
      <c r="R528" s="31"/>
      <c r="S528" s="31"/>
      <c r="T528" s="31"/>
      <c r="U528" s="31"/>
      <c r="V528" s="31"/>
      <c r="W528" s="31"/>
      <c r="X528" s="31"/>
      <c r="Y528" s="31"/>
    </row>
    <row r="529">
      <c r="A529" s="30"/>
      <c r="B529" s="31" t="s">
        <v>167</v>
      </c>
      <c r="C529" s="31" t="s">
        <v>167</v>
      </c>
      <c r="D529" s="31" t="s">
        <v>167</v>
      </c>
      <c r="E529" s="31" t="s">
        <v>167</v>
      </c>
      <c r="F529" s="31" t="s">
        <v>167</v>
      </c>
      <c r="G529" s="31" t="s">
        <v>167</v>
      </c>
      <c r="H529" s="31" t="s">
        <v>167</v>
      </c>
      <c r="I529" s="31" t="s">
        <v>167</v>
      </c>
      <c r="J529" s="31" t="s">
        <v>167</v>
      </c>
      <c r="K529" s="31" t="s">
        <v>167</v>
      </c>
      <c r="L529" s="31" t="s">
        <v>167</v>
      </c>
      <c r="M529" s="31" t="s">
        <v>167</v>
      </c>
      <c r="N529" s="31" t="s">
        <v>167</v>
      </c>
      <c r="O529" s="31" t="s">
        <v>167</v>
      </c>
      <c r="P529" s="31"/>
      <c r="Q529" s="31" t="s">
        <v>167</v>
      </c>
      <c r="R529" s="31"/>
      <c r="S529" s="31"/>
      <c r="T529" s="31"/>
      <c r="U529" s="31"/>
      <c r="V529" s="31"/>
      <c r="W529" s="31"/>
      <c r="X529" s="31"/>
      <c r="Y529" s="31"/>
    </row>
    <row r="530">
      <c r="A530" s="30"/>
      <c r="B530" s="31" t="s">
        <v>167</v>
      </c>
      <c r="C530" s="31" t="s">
        <v>167</v>
      </c>
      <c r="D530" s="31" t="s">
        <v>167</v>
      </c>
      <c r="E530" s="31" t="s">
        <v>167</v>
      </c>
      <c r="F530" s="31" t="s">
        <v>167</v>
      </c>
      <c r="G530" s="31" t="s">
        <v>167</v>
      </c>
      <c r="H530" s="31" t="s">
        <v>167</v>
      </c>
      <c r="I530" s="31" t="s">
        <v>167</v>
      </c>
      <c r="J530" s="31" t="s">
        <v>167</v>
      </c>
      <c r="K530" s="31" t="s">
        <v>167</v>
      </c>
      <c r="L530" s="31" t="s">
        <v>167</v>
      </c>
      <c r="M530" s="31" t="s">
        <v>167</v>
      </c>
      <c r="N530" s="31" t="s">
        <v>167</v>
      </c>
      <c r="O530" s="31" t="s">
        <v>167</v>
      </c>
      <c r="P530" s="31"/>
      <c r="Q530" s="31" t="s">
        <v>167</v>
      </c>
      <c r="R530" s="31"/>
      <c r="S530" s="31"/>
      <c r="T530" s="31"/>
      <c r="U530" s="31"/>
      <c r="V530" s="31"/>
      <c r="W530" s="31"/>
      <c r="X530" s="31"/>
      <c r="Y530" s="31"/>
    </row>
    <row r="531">
      <c r="A531" s="30"/>
      <c r="B531" s="31" t="s">
        <v>167</v>
      </c>
      <c r="C531" s="31" t="s">
        <v>167</v>
      </c>
      <c r="D531" s="31" t="s">
        <v>167</v>
      </c>
      <c r="E531" s="31" t="s">
        <v>167</v>
      </c>
      <c r="F531" s="31" t="s">
        <v>167</v>
      </c>
      <c r="G531" s="31" t="s">
        <v>167</v>
      </c>
      <c r="H531" s="31" t="s">
        <v>167</v>
      </c>
      <c r="I531" s="31" t="s">
        <v>167</v>
      </c>
      <c r="J531" s="31" t="s">
        <v>167</v>
      </c>
      <c r="K531" s="31" t="s">
        <v>167</v>
      </c>
      <c r="L531" s="31" t="s">
        <v>167</v>
      </c>
      <c r="M531" s="31" t="s">
        <v>167</v>
      </c>
      <c r="N531" s="31" t="s">
        <v>167</v>
      </c>
      <c r="O531" s="31" t="s">
        <v>167</v>
      </c>
      <c r="P531" s="31"/>
      <c r="Q531" s="31" t="s">
        <v>167</v>
      </c>
      <c r="R531" s="31"/>
      <c r="S531" s="31"/>
      <c r="T531" s="31"/>
      <c r="U531" s="31"/>
      <c r="V531" s="31"/>
      <c r="W531" s="31"/>
      <c r="X531" s="31"/>
      <c r="Y531" s="31"/>
    </row>
    <row r="532">
      <c r="A532" s="30"/>
      <c r="B532" s="31" t="s">
        <v>167</v>
      </c>
      <c r="C532" s="31" t="s">
        <v>167</v>
      </c>
      <c r="D532" s="31" t="s">
        <v>167</v>
      </c>
      <c r="E532" s="31" t="s">
        <v>167</v>
      </c>
      <c r="F532" s="31" t="s">
        <v>167</v>
      </c>
      <c r="G532" s="31" t="s">
        <v>167</v>
      </c>
      <c r="H532" s="31" t="s">
        <v>167</v>
      </c>
      <c r="I532" s="31" t="s">
        <v>167</v>
      </c>
      <c r="J532" s="31" t="s">
        <v>167</v>
      </c>
      <c r="K532" s="31" t="s">
        <v>167</v>
      </c>
      <c r="L532" s="31" t="s">
        <v>167</v>
      </c>
      <c r="M532" s="31" t="s">
        <v>167</v>
      </c>
      <c r="N532" s="31" t="s">
        <v>167</v>
      </c>
      <c r="O532" s="31" t="s">
        <v>167</v>
      </c>
      <c r="P532" s="31"/>
      <c r="Q532" s="31" t="s">
        <v>167</v>
      </c>
      <c r="R532" s="31"/>
      <c r="S532" s="31"/>
      <c r="T532" s="31"/>
      <c r="U532" s="31"/>
      <c r="V532" s="31"/>
      <c r="W532" s="31"/>
      <c r="X532" s="31"/>
      <c r="Y532" s="31"/>
    </row>
    <row r="533">
      <c r="A533" s="30"/>
      <c r="B533" s="31" t="s">
        <v>167</v>
      </c>
      <c r="C533" s="31" t="s">
        <v>167</v>
      </c>
      <c r="D533" s="31" t="s">
        <v>167</v>
      </c>
      <c r="E533" s="31" t="s">
        <v>167</v>
      </c>
      <c r="F533" s="31" t="s">
        <v>167</v>
      </c>
      <c r="G533" s="31" t="s">
        <v>167</v>
      </c>
      <c r="H533" s="31" t="s">
        <v>167</v>
      </c>
      <c r="I533" s="31" t="s">
        <v>167</v>
      </c>
      <c r="J533" s="31" t="s">
        <v>167</v>
      </c>
      <c r="K533" s="31" t="s">
        <v>167</v>
      </c>
      <c r="L533" s="31" t="s">
        <v>167</v>
      </c>
      <c r="M533" s="31" t="s">
        <v>167</v>
      </c>
      <c r="N533" s="31" t="s">
        <v>167</v>
      </c>
      <c r="O533" s="31" t="s">
        <v>167</v>
      </c>
      <c r="P533" s="31"/>
      <c r="Q533" s="31" t="s">
        <v>167</v>
      </c>
      <c r="R533" s="31"/>
      <c r="S533" s="31"/>
      <c r="T533" s="31"/>
      <c r="U533" s="31"/>
      <c r="V533" s="31"/>
      <c r="W533" s="31"/>
      <c r="X533" s="31"/>
      <c r="Y533" s="31"/>
    </row>
    <row r="534">
      <c r="A534" s="30"/>
      <c r="B534" s="31" t="s">
        <v>167</v>
      </c>
      <c r="C534" s="31" t="s">
        <v>167</v>
      </c>
      <c r="D534" s="31" t="s">
        <v>167</v>
      </c>
      <c r="E534" s="31" t="s">
        <v>167</v>
      </c>
      <c r="F534" s="31" t="s">
        <v>167</v>
      </c>
      <c r="G534" s="31" t="s">
        <v>167</v>
      </c>
      <c r="H534" s="31" t="s">
        <v>167</v>
      </c>
      <c r="I534" s="31" t="s">
        <v>167</v>
      </c>
      <c r="J534" s="31" t="s">
        <v>167</v>
      </c>
      <c r="K534" s="31" t="s">
        <v>167</v>
      </c>
      <c r="L534" s="31" t="s">
        <v>167</v>
      </c>
      <c r="M534" s="31" t="s">
        <v>167</v>
      </c>
      <c r="N534" s="31" t="s">
        <v>167</v>
      </c>
      <c r="O534" s="31" t="s">
        <v>167</v>
      </c>
      <c r="P534" s="31"/>
      <c r="Q534" s="31" t="s">
        <v>167</v>
      </c>
      <c r="R534" s="31"/>
      <c r="S534" s="31"/>
      <c r="T534" s="31"/>
      <c r="U534" s="31"/>
      <c r="V534" s="31"/>
      <c r="W534" s="31"/>
      <c r="X534" s="31"/>
      <c r="Y534" s="31"/>
    </row>
    <row r="535">
      <c r="A535" s="30"/>
      <c r="B535" s="31" t="s">
        <v>167</v>
      </c>
      <c r="C535" s="31" t="s">
        <v>167</v>
      </c>
      <c r="D535" s="31" t="s">
        <v>167</v>
      </c>
      <c r="E535" s="31" t="s">
        <v>167</v>
      </c>
      <c r="F535" s="31" t="s">
        <v>167</v>
      </c>
      <c r="G535" s="31" t="s">
        <v>167</v>
      </c>
      <c r="H535" s="31" t="s">
        <v>167</v>
      </c>
      <c r="I535" s="31" t="s">
        <v>167</v>
      </c>
      <c r="J535" s="31" t="s">
        <v>167</v>
      </c>
      <c r="K535" s="31" t="s">
        <v>167</v>
      </c>
      <c r="L535" s="31" t="s">
        <v>167</v>
      </c>
      <c r="M535" s="31" t="s">
        <v>167</v>
      </c>
      <c r="N535" s="31" t="s">
        <v>167</v>
      </c>
      <c r="O535" s="31" t="s">
        <v>167</v>
      </c>
      <c r="P535" s="31"/>
      <c r="Q535" s="31" t="s">
        <v>167</v>
      </c>
      <c r="R535" s="31"/>
      <c r="S535" s="31"/>
      <c r="T535" s="31"/>
      <c r="U535" s="31"/>
      <c r="V535" s="31"/>
      <c r="W535" s="31"/>
      <c r="X535" s="31"/>
      <c r="Y535" s="31"/>
    </row>
    <row r="536">
      <c r="A536" s="30"/>
      <c r="B536" s="31" t="s">
        <v>167</v>
      </c>
      <c r="C536" s="31" t="s">
        <v>167</v>
      </c>
      <c r="D536" s="31" t="s">
        <v>167</v>
      </c>
      <c r="E536" s="31" t="s">
        <v>167</v>
      </c>
      <c r="F536" s="31" t="s">
        <v>167</v>
      </c>
      <c r="G536" s="31" t="s">
        <v>167</v>
      </c>
      <c r="H536" s="31" t="s">
        <v>167</v>
      </c>
      <c r="I536" s="31" t="s">
        <v>167</v>
      </c>
      <c r="J536" s="31" t="s">
        <v>167</v>
      </c>
      <c r="K536" s="31" t="s">
        <v>167</v>
      </c>
      <c r="L536" s="31" t="s">
        <v>167</v>
      </c>
      <c r="M536" s="31" t="s">
        <v>167</v>
      </c>
      <c r="N536" s="31" t="s">
        <v>167</v>
      </c>
      <c r="O536" s="31" t="s">
        <v>167</v>
      </c>
      <c r="P536" s="31"/>
      <c r="Q536" s="31" t="s">
        <v>167</v>
      </c>
      <c r="R536" s="31"/>
      <c r="S536" s="31"/>
      <c r="T536" s="31"/>
      <c r="U536" s="31"/>
      <c r="V536" s="31"/>
      <c r="W536" s="31"/>
      <c r="X536" s="31"/>
      <c r="Y536" s="31"/>
    </row>
    <row r="537">
      <c r="A537" s="30"/>
      <c r="B537" s="31" t="s">
        <v>167</v>
      </c>
      <c r="C537" s="31" t="s">
        <v>167</v>
      </c>
      <c r="D537" s="31" t="s">
        <v>167</v>
      </c>
      <c r="E537" s="31" t="s">
        <v>167</v>
      </c>
      <c r="F537" s="31" t="s">
        <v>167</v>
      </c>
      <c r="G537" s="31" t="s">
        <v>167</v>
      </c>
      <c r="H537" s="31" t="s">
        <v>167</v>
      </c>
      <c r="I537" s="31" t="s">
        <v>167</v>
      </c>
      <c r="J537" s="31" t="s">
        <v>167</v>
      </c>
      <c r="K537" s="31" t="s">
        <v>167</v>
      </c>
      <c r="L537" s="31" t="s">
        <v>167</v>
      </c>
      <c r="M537" s="31" t="s">
        <v>167</v>
      </c>
      <c r="N537" s="31" t="s">
        <v>167</v>
      </c>
      <c r="O537" s="31" t="s">
        <v>167</v>
      </c>
      <c r="P537" s="31"/>
      <c r="Q537" s="31" t="s">
        <v>167</v>
      </c>
      <c r="R537" s="31"/>
      <c r="S537" s="31"/>
      <c r="T537" s="31"/>
      <c r="U537" s="31"/>
      <c r="V537" s="31"/>
      <c r="W537" s="31"/>
      <c r="X537" s="31"/>
      <c r="Y537" s="31"/>
    </row>
    <row r="538">
      <c r="A538" s="30"/>
      <c r="B538" s="31" t="s">
        <v>167</v>
      </c>
      <c r="C538" s="31" t="s">
        <v>167</v>
      </c>
      <c r="D538" s="31" t="s">
        <v>167</v>
      </c>
      <c r="E538" s="31" t="s">
        <v>167</v>
      </c>
      <c r="F538" s="31" t="s">
        <v>167</v>
      </c>
      <c r="G538" s="31" t="s">
        <v>167</v>
      </c>
      <c r="H538" s="31" t="s">
        <v>167</v>
      </c>
      <c r="I538" s="31" t="s">
        <v>167</v>
      </c>
      <c r="J538" s="31" t="s">
        <v>167</v>
      </c>
      <c r="K538" s="31" t="s">
        <v>167</v>
      </c>
      <c r="L538" s="31" t="s">
        <v>167</v>
      </c>
      <c r="M538" s="31" t="s">
        <v>167</v>
      </c>
      <c r="N538" s="31" t="s">
        <v>167</v>
      </c>
      <c r="O538" s="31" t="s">
        <v>167</v>
      </c>
      <c r="P538" s="31"/>
      <c r="Q538" s="31" t="s">
        <v>167</v>
      </c>
      <c r="R538" s="31"/>
      <c r="S538" s="31"/>
      <c r="T538" s="31"/>
      <c r="U538" s="31"/>
      <c r="V538" s="31"/>
      <c r="W538" s="31"/>
      <c r="X538" s="31"/>
      <c r="Y538" s="31"/>
    </row>
    <row r="539">
      <c r="A539" s="30"/>
      <c r="B539" s="31" t="s">
        <v>167</v>
      </c>
      <c r="C539" s="31" t="s">
        <v>167</v>
      </c>
      <c r="D539" s="31" t="s">
        <v>167</v>
      </c>
      <c r="E539" s="31" t="s">
        <v>167</v>
      </c>
      <c r="F539" s="31" t="s">
        <v>167</v>
      </c>
      <c r="G539" s="31" t="s">
        <v>167</v>
      </c>
      <c r="H539" s="31" t="s">
        <v>167</v>
      </c>
      <c r="I539" s="31" t="s">
        <v>167</v>
      </c>
      <c r="J539" s="31" t="s">
        <v>167</v>
      </c>
      <c r="K539" s="31" t="s">
        <v>167</v>
      </c>
      <c r="L539" s="31" t="s">
        <v>167</v>
      </c>
      <c r="M539" s="31" t="s">
        <v>167</v>
      </c>
      <c r="N539" s="31" t="s">
        <v>167</v>
      </c>
      <c r="O539" s="31" t="s">
        <v>167</v>
      </c>
      <c r="P539" s="31"/>
      <c r="Q539" s="31" t="s">
        <v>167</v>
      </c>
      <c r="R539" s="31"/>
      <c r="S539" s="31"/>
      <c r="T539" s="31"/>
      <c r="U539" s="31"/>
      <c r="V539" s="31"/>
      <c r="W539" s="31"/>
      <c r="X539" s="31"/>
      <c r="Y539" s="31"/>
    </row>
    <row r="540">
      <c r="A540" s="30"/>
      <c r="B540" s="31" t="s">
        <v>167</v>
      </c>
      <c r="C540" s="31" t="s">
        <v>167</v>
      </c>
      <c r="D540" s="31" t="s">
        <v>167</v>
      </c>
      <c r="E540" s="31" t="s">
        <v>167</v>
      </c>
      <c r="F540" s="31" t="s">
        <v>167</v>
      </c>
      <c r="G540" s="31" t="s">
        <v>167</v>
      </c>
      <c r="H540" s="31" t="s">
        <v>167</v>
      </c>
      <c r="I540" s="31" t="s">
        <v>167</v>
      </c>
      <c r="J540" s="31" t="s">
        <v>167</v>
      </c>
      <c r="K540" s="31" t="s">
        <v>167</v>
      </c>
      <c r="L540" s="31" t="s">
        <v>167</v>
      </c>
      <c r="M540" s="31" t="s">
        <v>167</v>
      </c>
      <c r="N540" s="31" t="s">
        <v>167</v>
      </c>
      <c r="O540" s="31" t="s">
        <v>167</v>
      </c>
      <c r="P540" s="31"/>
      <c r="Q540" s="31" t="s">
        <v>167</v>
      </c>
      <c r="R540" s="31"/>
      <c r="S540" s="31"/>
      <c r="T540" s="31"/>
      <c r="U540" s="31"/>
      <c r="V540" s="31"/>
      <c r="W540" s="31"/>
      <c r="X540" s="31"/>
      <c r="Y540" s="31"/>
    </row>
    <row r="541">
      <c r="A541" s="30"/>
      <c r="B541" s="31" t="s">
        <v>167</v>
      </c>
      <c r="C541" s="31" t="s">
        <v>167</v>
      </c>
      <c r="D541" s="31" t="s">
        <v>167</v>
      </c>
      <c r="E541" s="31" t="s">
        <v>167</v>
      </c>
      <c r="F541" s="31" t="s">
        <v>167</v>
      </c>
      <c r="G541" s="31" t="s">
        <v>167</v>
      </c>
      <c r="H541" s="31" t="s">
        <v>167</v>
      </c>
      <c r="I541" s="31" t="s">
        <v>167</v>
      </c>
      <c r="J541" s="31" t="s">
        <v>167</v>
      </c>
      <c r="K541" s="31" t="s">
        <v>167</v>
      </c>
      <c r="L541" s="31" t="s">
        <v>167</v>
      </c>
      <c r="M541" s="31" t="s">
        <v>167</v>
      </c>
      <c r="N541" s="31" t="s">
        <v>167</v>
      </c>
      <c r="O541" s="31" t="s">
        <v>167</v>
      </c>
      <c r="P541" s="31"/>
      <c r="Q541" s="31" t="s">
        <v>167</v>
      </c>
      <c r="R541" s="31"/>
      <c r="S541" s="31"/>
      <c r="T541" s="31"/>
      <c r="U541" s="31"/>
      <c r="V541" s="31"/>
      <c r="W541" s="31"/>
      <c r="X541" s="31"/>
      <c r="Y541" s="31"/>
    </row>
    <row r="542">
      <c r="A542" s="30"/>
      <c r="B542" s="31" t="s">
        <v>167</v>
      </c>
      <c r="C542" s="31" t="s">
        <v>167</v>
      </c>
      <c r="D542" s="31" t="s">
        <v>167</v>
      </c>
      <c r="E542" s="31" t="s">
        <v>167</v>
      </c>
      <c r="F542" s="31" t="s">
        <v>167</v>
      </c>
      <c r="G542" s="31" t="s">
        <v>167</v>
      </c>
      <c r="H542" s="31" t="s">
        <v>167</v>
      </c>
      <c r="I542" s="31" t="s">
        <v>167</v>
      </c>
      <c r="J542" s="31" t="s">
        <v>167</v>
      </c>
      <c r="K542" s="31" t="s">
        <v>167</v>
      </c>
      <c r="L542" s="31" t="s">
        <v>167</v>
      </c>
      <c r="M542" s="31" t="s">
        <v>167</v>
      </c>
      <c r="N542" s="31" t="s">
        <v>167</v>
      </c>
      <c r="O542" s="31" t="s">
        <v>167</v>
      </c>
      <c r="P542" s="31"/>
      <c r="Q542" s="31" t="s">
        <v>167</v>
      </c>
      <c r="R542" s="31"/>
      <c r="S542" s="31"/>
      <c r="T542" s="31"/>
      <c r="U542" s="31"/>
      <c r="V542" s="31"/>
      <c r="W542" s="31"/>
      <c r="X542" s="31"/>
      <c r="Y542" s="31"/>
    </row>
    <row r="543">
      <c r="A543" s="30"/>
      <c r="B543" s="31" t="s">
        <v>167</v>
      </c>
      <c r="C543" s="31" t="s">
        <v>167</v>
      </c>
      <c r="D543" s="31" t="s">
        <v>167</v>
      </c>
      <c r="E543" s="31" t="s">
        <v>167</v>
      </c>
      <c r="F543" s="31" t="s">
        <v>167</v>
      </c>
      <c r="G543" s="31" t="s">
        <v>167</v>
      </c>
      <c r="H543" s="31" t="s">
        <v>167</v>
      </c>
      <c r="I543" s="31" t="s">
        <v>167</v>
      </c>
      <c r="J543" s="31" t="s">
        <v>167</v>
      </c>
      <c r="K543" s="31" t="s">
        <v>167</v>
      </c>
      <c r="L543" s="31" t="s">
        <v>167</v>
      </c>
      <c r="M543" s="31" t="s">
        <v>167</v>
      </c>
      <c r="N543" s="31" t="s">
        <v>167</v>
      </c>
      <c r="O543" s="31" t="s">
        <v>167</v>
      </c>
      <c r="P543" s="31"/>
      <c r="Q543" s="31" t="s">
        <v>167</v>
      </c>
      <c r="R543" s="31"/>
      <c r="S543" s="31"/>
      <c r="T543" s="31"/>
      <c r="U543" s="31"/>
      <c r="V543" s="31"/>
      <c r="W543" s="31"/>
      <c r="X543" s="31"/>
      <c r="Y543" s="31"/>
    </row>
    <row r="544">
      <c r="A544" s="30"/>
      <c r="B544" s="31" t="s">
        <v>167</v>
      </c>
      <c r="C544" s="31" t="s">
        <v>167</v>
      </c>
      <c r="D544" s="31" t="s">
        <v>167</v>
      </c>
      <c r="E544" s="31" t="s">
        <v>167</v>
      </c>
      <c r="F544" s="31" t="s">
        <v>167</v>
      </c>
      <c r="G544" s="31" t="s">
        <v>167</v>
      </c>
      <c r="H544" s="31" t="s">
        <v>167</v>
      </c>
      <c r="I544" s="31" t="s">
        <v>167</v>
      </c>
      <c r="J544" s="31" t="s">
        <v>167</v>
      </c>
      <c r="K544" s="31" t="s">
        <v>167</v>
      </c>
      <c r="L544" s="31" t="s">
        <v>167</v>
      </c>
      <c r="M544" s="31" t="s">
        <v>167</v>
      </c>
      <c r="N544" s="31" t="s">
        <v>167</v>
      </c>
      <c r="O544" s="31" t="s">
        <v>167</v>
      </c>
      <c r="P544" s="31"/>
      <c r="Q544" s="31" t="s">
        <v>167</v>
      </c>
      <c r="R544" s="31"/>
      <c r="S544" s="31"/>
      <c r="T544" s="31"/>
      <c r="U544" s="31"/>
      <c r="V544" s="31"/>
      <c r="W544" s="31"/>
      <c r="X544" s="31"/>
      <c r="Y544" s="31"/>
    </row>
    <row r="545">
      <c r="A545" s="30"/>
      <c r="B545" s="31" t="s">
        <v>167</v>
      </c>
      <c r="C545" s="31" t="s">
        <v>167</v>
      </c>
      <c r="D545" s="31" t="s">
        <v>167</v>
      </c>
      <c r="E545" s="31" t="s">
        <v>167</v>
      </c>
      <c r="F545" s="31" t="s">
        <v>167</v>
      </c>
      <c r="G545" s="31" t="s">
        <v>167</v>
      </c>
      <c r="H545" s="31" t="s">
        <v>167</v>
      </c>
      <c r="I545" s="31" t="s">
        <v>167</v>
      </c>
      <c r="J545" s="31" t="s">
        <v>167</v>
      </c>
      <c r="K545" s="31" t="s">
        <v>167</v>
      </c>
      <c r="L545" s="31" t="s">
        <v>167</v>
      </c>
      <c r="M545" s="31" t="s">
        <v>167</v>
      </c>
      <c r="N545" s="31" t="s">
        <v>167</v>
      </c>
      <c r="O545" s="31" t="s">
        <v>167</v>
      </c>
      <c r="P545" s="31"/>
      <c r="Q545" s="31" t="s">
        <v>167</v>
      </c>
      <c r="R545" s="31"/>
      <c r="S545" s="31"/>
      <c r="T545" s="31"/>
      <c r="U545" s="31"/>
      <c r="V545" s="31"/>
      <c r="W545" s="31"/>
      <c r="X545" s="31"/>
      <c r="Y545" s="31"/>
    </row>
    <row r="546">
      <c r="A546" s="30"/>
      <c r="B546" s="31" t="s">
        <v>167</v>
      </c>
      <c r="C546" s="31" t="s">
        <v>167</v>
      </c>
      <c r="D546" s="31" t="s">
        <v>167</v>
      </c>
      <c r="E546" s="31" t="s">
        <v>167</v>
      </c>
      <c r="F546" s="31" t="s">
        <v>167</v>
      </c>
      <c r="G546" s="31" t="s">
        <v>167</v>
      </c>
      <c r="H546" s="31" t="s">
        <v>167</v>
      </c>
      <c r="I546" s="31" t="s">
        <v>167</v>
      </c>
      <c r="J546" s="31" t="s">
        <v>167</v>
      </c>
      <c r="K546" s="31" t="s">
        <v>167</v>
      </c>
      <c r="L546" s="31" t="s">
        <v>167</v>
      </c>
      <c r="M546" s="31" t="s">
        <v>167</v>
      </c>
      <c r="N546" s="31" t="s">
        <v>167</v>
      </c>
      <c r="O546" s="31" t="s">
        <v>167</v>
      </c>
      <c r="P546" s="31"/>
      <c r="Q546" s="31" t="s">
        <v>167</v>
      </c>
      <c r="R546" s="31"/>
      <c r="S546" s="31"/>
      <c r="T546" s="31"/>
      <c r="U546" s="31"/>
      <c r="V546" s="31"/>
      <c r="W546" s="31"/>
      <c r="X546" s="31"/>
      <c r="Y546" s="31"/>
    </row>
    <row r="547">
      <c r="A547" s="30"/>
      <c r="B547" s="31" t="s">
        <v>167</v>
      </c>
      <c r="C547" s="31" t="s">
        <v>167</v>
      </c>
      <c r="D547" s="31" t="s">
        <v>167</v>
      </c>
      <c r="E547" s="31" t="s">
        <v>167</v>
      </c>
      <c r="F547" s="31" t="s">
        <v>167</v>
      </c>
      <c r="G547" s="31" t="s">
        <v>167</v>
      </c>
      <c r="H547" s="31" t="s">
        <v>167</v>
      </c>
      <c r="I547" s="31" t="s">
        <v>167</v>
      </c>
      <c r="J547" s="31" t="s">
        <v>167</v>
      </c>
      <c r="K547" s="31" t="s">
        <v>167</v>
      </c>
      <c r="L547" s="31" t="s">
        <v>167</v>
      </c>
      <c r="M547" s="31" t="s">
        <v>167</v>
      </c>
      <c r="N547" s="31" t="s">
        <v>167</v>
      </c>
      <c r="O547" s="31" t="s">
        <v>167</v>
      </c>
      <c r="P547" s="31"/>
      <c r="Q547" s="31" t="s">
        <v>167</v>
      </c>
      <c r="R547" s="31"/>
      <c r="S547" s="31"/>
      <c r="T547" s="31"/>
      <c r="U547" s="31"/>
      <c r="V547" s="31"/>
      <c r="W547" s="31"/>
      <c r="X547" s="31"/>
      <c r="Y547" s="31"/>
    </row>
    <row r="548">
      <c r="A548" s="30"/>
      <c r="B548" s="31" t="s">
        <v>167</v>
      </c>
      <c r="C548" s="31" t="s">
        <v>167</v>
      </c>
      <c r="D548" s="31" t="s">
        <v>167</v>
      </c>
      <c r="E548" s="31" t="s">
        <v>167</v>
      </c>
      <c r="F548" s="31" t="s">
        <v>167</v>
      </c>
      <c r="G548" s="31" t="s">
        <v>167</v>
      </c>
      <c r="H548" s="31" t="s">
        <v>167</v>
      </c>
      <c r="I548" s="31" t="s">
        <v>167</v>
      </c>
      <c r="J548" s="31" t="s">
        <v>167</v>
      </c>
      <c r="K548" s="31" t="s">
        <v>167</v>
      </c>
      <c r="L548" s="31" t="s">
        <v>167</v>
      </c>
      <c r="M548" s="31" t="s">
        <v>167</v>
      </c>
      <c r="N548" s="31" t="s">
        <v>167</v>
      </c>
      <c r="O548" s="31" t="s">
        <v>167</v>
      </c>
      <c r="P548" s="31"/>
      <c r="Q548" s="31" t="s">
        <v>167</v>
      </c>
      <c r="R548" s="31"/>
      <c r="S548" s="31"/>
      <c r="T548" s="31"/>
      <c r="U548" s="31"/>
      <c r="V548" s="31"/>
      <c r="W548" s="31"/>
      <c r="X548" s="31"/>
      <c r="Y548" s="31"/>
    </row>
    <row r="549">
      <c r="A549" s="30"/>
      <c r="B549" s="31" t="s">
        <v>167</v>
      </c>
      <c r="C549" s="31" t="s">
        <v>167</v>
      </c>
      <c r="D549" s="31" t="s">
        <v>167</v>
      </c>
      <c r="E549" s="31" t="s">
        <v>167</v>
      </c>
      <c r="F549" s="31" t="s">
        <v>167</v>
      </c>
      <c r="G549" s="31" t="s">
        <v>167</v>
      </c>
      <c r="H549" s="31" t="s">
        <v>167</v>
      </c>
      <c r="I549" s="31" t="s">
        <v>167</v>
      </c>
      <c r="J549" s="31" t="s">
        <v>167</v>
      </c>
      <c r="K549" s="31" t="s">
        <v>167</v>
      </c>
      <c r="L549" s="31" t="s">
        <v>167</v>
      </c>
      <c r="M549" s="31" t="s">
        <v>167</v>
      </c>
      <c r="N549" s="31" t="s">
        <v>167</v>
      </c>
      <c r="O549" s="31" t="s">
        <v>167</v>
      </c>
      <c r="P549" s="31"/>
      <c r="Q549" s="31" t="s">
        <v>167</v>
      </c>
      <c r="R549" s="31"/>
      <c r="S549" s="31"/>
      <c r="T549" s="31"/>
      <c r="U549" s="31"/>
      <c r="V549" s="31"/>
      <c r="W549" s="31"/>
      <c r="X549" s="31"/>
      <c r="Y549" s="31"/>
    </row>
    <row r="550">
      <c r="A550" s="30"/>
      <c r="B550" s="31" t="s">
        <v>167</v>
      </c>
      <c r="C550" s="31" t="s">
        <v>167</v>
      </c>
      <c r="D550" s="31" t="s">
        <v>167</v>
      </c>
      <c r="E550" s="31" t="s">
        <v>167</v>
      </c>
      <c r="F550" s="31" t="s">
        <v>167</v>
      </c>
      <c r="G550" s="31" t="s">
        <v>167</v>
      </c>
      <c r="H550" s="31" t="s">
        <v>167</v>
      </c>
      <c r="I550" s="31" t="s">
        <v>167</v>
      </c>
      <c r="J550" s="31" t="s">
        <v>167</v>
      </c>
      <c r="K550" s="31" t="s">
        <v>167</v>
      </c>
      <c r="L550" s="31" t="s">
        <v>167</v>
      </c>
      <c r="M550" s="31" t="s">
        <v>167</v>
      </c>
      <c r="N550" s="31" t="s">
        <v>167</v>
      </c>
      <c r="O550" s="31" t="s">
        <v>167</v>
      </c>
      <c r="P550" s="31"/>
      <c r="Q550" s="31" t="s">
        <v>167</v>
      </c>
      <c r="R550" s="31"/>
      <c r="S550" s="31"/>
      <c r="T550" s="31"/>
      <c r="U550" s="31"/>
      <c r="V550" s="31"/>
      <c r="W550" s="31"/>
      <c r="X550" s="31"/>
      <c r="Y550" s="31"/>
    </row>
    <row r="551">
      <c r="A551" s="30"/>
      <c r="B551" s="31" t="s">
        <v>167</v>
      </c>
      <c r="C551" s="31" t="s">
        <v>167</v>
      </c>
      <c r="D551" s="31" t="s">
        <v>167</v>
      </c>
      <c r="E551" s="31" t="s">
        <v>167</v>
      </c>
      <c r="F551" s="31" t="s">
        <v>167</v>
      </c>
      <c r="G551" s="31" t="s">
        <v>167</v>
      </c>
      <c r="H551" s="31" t="s">
        <v>167</v>
      </c>
      <c r="I551" s="31" t="s">
        <v>167</v>
      </c>
      <c r="J551" s="31" t="s">
        <v>167</v>
      </c>
      <c r="K551" s="31" t="s">
        <v>167</v>
      </c>
      <c r="L551" s="31" t="s">
        <v>167</v>
      </c>
      <c r="M551" s="31" t="s">
        <v>167</v>
      </c>
      <c r="N551" s="31" t="s">
        <v>167</v>
      </c>
      <c r="O551" s="31" t="s">
        <v>167</v>
      </c>
      <c r="P551" s="31"/>
      <c r="Q551" s="31" t="s">
        <v>167</v>
      </c>
      <c r="R551" s="31"/>
      <c r="S551" s="31"/>
      <c r="T551" s="31"/>
      <c r="U551" s="31"/>
      <c r="V551" s="31"/>
      <c r="W551" s="31"/>
      <c r="X551" s="31"/>
      <c r="Y551" s="31"/>
    </row>
    <row r="552">
      <c r="A552" s="30"/>
      <c r="B552" s="31" t="s">
        <v>167</v>
      </c>
      <c r="C552" s="31" t="s">
        <v>167</v>
      </c>
      <c r="D552" s="31" t="s">
        <v>167</v>
      </c>
      <c r="E552" s="31" t="s">
        <v>167</v>
      </c>
      <c r="F552" s="31" t="s">
        <v>167</v>
      </c>
      <c r="G552" s="31" t="s">
        <v>167</v>
      </c>
      <c r="H552" s="31" t="s">
        <v>167</v>
      </c>
      <c r="I552" s="31" t="s">
        <v>167</v>
      </c>
      <c r="J552" s="31" t="s">
        <v>167</v>
      </c>
      <c r="K552" s="31" t="s">
        <v>167</v>
      </c>
      <c r="L552" s="31" t="s">
        <v>167</v>
      </c>
      <c r="M552" s="31" t="s">
        <v>167</v>
      </c>
      <c r="N552" s="31" t="s">
        <v>167</v>
      </c>
      <c r="O552" s="31" t="s">
        <v>167</v>
      </c>
      <c r="P552" s="31"/>
      <c r="Q552" s="31" t="s">
        <v>167</v>
      </c>
      <c r="R552" s="31"/>
      <c r="S552" s="31"/>
      <c r="T552" s="31"/>
      <c r="U552" s="31"/>
      <c r="V552" s="31"/>
      <c r="W552" s="31"/>
      <c r="X552" s="31"/>
      <c r="Y552" s="31"/>
    </row>
    <row r="553">
      <c r="A553" s="30"/>
      <c r="B553" s="31" t="s">
        <v>167</v>
      </c>
      <c r="C553" s="31" t="s">
        <v>167</v>
      </c>
      <c r="D553" s="31" t="s">
        <v>167</v>
      </c>
      <c r="E553" s="31" t="s">
        <v>167</v>
      </c>
      <c r="F553" s="31" t="s">
        <v>167</v>
      </c>
      <c r="G553" s="31" t="s">
        <v>167</v>
      </c>
      <c r="H553" s="31" t="s">
        <v>167</v>
      </c>
      <c r="I553" s="31" t="s">
        <v>167</v>
      </c>
      <c r="J553" s="31" t="s">
        <v>167</v>
      </c>
      <c r="K553" s="31" t="s">
        <v>167</v>
      </c>
      <c r="L553" s="31" t="s">
        <v>167</v>
      </c>
      <c r="M553" s="31" t="s">
        <v>167</v>
      </c>
      <c r="N553" s="31" t="s">
        <v>167</v>
      </c>
      <c r="O553" s="31" t="s">
        <v>167</v>
      </c>
      <c r="P553" s="31"/>
      <c r="Q553" s="31" t="s">
        <v>167</v>
      </c>
      <c r="R553" s="31"/>
      <c r="S553" s="31"/>
      <c r="T553" s="31"/>
      <c r="U553" s="31"/>
      <c r="V553" s="31"/>
      <c r="W553" s="31"/>
      <c r="X553" s="31"/>
      <c r="Y553" s="31"/>
    </row>
    <row r="554">
      <c r="A554" s="30"/>
      <c r="B554" s="31" t="s">
        <v>167</v>
      </c>
      <c r="C554" s="31" t="s">
        <v>167</v>
      </c>
      <c r="D554" s="31" t="s">
        <v>167</v>
      </c>
      <c r="E554" s="31" t="s">
        <v>167</v>
      </c>
      <c r="F554" s="31" t="s">
        <v>167</v>
      </c>
      <c r="G554" s="31" t="s">
        <v>167</v>
      </c>
      <c r="H554" s="31" t="s">
        <v>167</v>
      </c>
      <c r="I554" s="31" t="s">
        <v>167</v>
      </c>
      <c r="J554" s="31" t="s">
        <v>167</v>
      </c>
      <c r="K554" s="31" t="s">
        <v>167</v>
      </c>
      <c r="L554" s="31" t="s">
        <v>167</v>
      </c>
      <c r="M554" s="31" t="s">
        <v>167</v>
      </c>
      <c r="N554" s="31" t="s">
        <v>167</v>
      </c>
      <c r="O554" s="31" t="s">
        <v>167</v>
      </c>
      <c r="P554" s="31"/>
      <c r="Q554" s="31" t="s">
        <v>167</v>
      </c>
      <c r="R554" s="31"/>
      <c r="S554" s="31"/>
      <c r="T554" s="31"/>
      <c r="U554" s="31"/>
      <c r="V554" s="31"/>
      <c r="W554" s="31"/>
      <c r="X554" s="31"/>
      <c r="Y554" s="31"/>
    </row>
    <row r="555">
      <c r="A555" s="30"/>
      <c r="B555" s="31" t="s">
        <v>167</v>
      </c>
      <c r="C555" s="31" t="s">
        <v>167</v>
      </c>
      <c r="D555" s="31" t="s">
        <v>167</v>
      </c>
      <c r="E555" s="31" t="s">
        <v>167</v>
      </c>
      <c r="F555" s="31" t="s">
        <v>167</v>
      </c>
      <c r="G555" s="31" t="s">
        <v>167</v>
      </c>
      <c r="H555" s="31" t="s">
        <v>167</v>
      </c>
      <c r="I555" s="31" t="s">
        <v>167</v>
      </c>
      <c r="J555" s="31" t="s">
        <v>167</v>
      </c>
      <c r="K555" s="31" t="s">
        <v>167</v>
      </c>
      <c r="L555" s="31" t="s">
        <v>167</v>
      </c>
      <c r="M555" s="31" t="s">
        <v>167</v>
      </c>
      <c r="N555" s="31" t="s">
        <v>167</v>
      </c>
      <c r="O555" s="31" t="s">
        <v>167</v>
      </c>
      <c r="P555" s="31"/>
      <c r="Q555" s="31" t="s">
        <v>167</v>
      </c>
      <c r="R555" s="31"/>
      <c r="S555" s="31"/>
      <c r="T555" s="31"/>
      <c r="U555" s="31"/>
      <c r="V555" s="31"/>
      <c r="W555" s="31"/>
      <c r="X555" s="31"/>
      <c r="Y555" s="31"/>
    </row>
    <row r="556">
      <c r="A556" s="30"/>
      <c r="B556" s="31" t="s">
        <v>167</v>
      </c>
      <c r="C556" s="31" t="s">
        <v>167</v>
      </c>
      <c r="D556" s="31" t="s">
        <v>167</v>
      </c>
      <c r="E556" s="31" t="s">
        <v>167</v>
      </c>
      <c r="F556" s="31" t="s">
        <v>167</v>
      </c>
      <c r="G556" s="31" t="s">
        <v>167</v>
      </c>
      <c r="H556" s="31" t="s">
        <v>167</v>
      </c>
      <c r="I556" s="31" t="s">
        <v>167</v>
      </c>
      <c r="J556" s="31" t="s">
        <v>167</v>
      </c>
      <c r="K556" s="31" t="s">
        <v>167</v>
      </c>
      <c r="L556" s="31" t="s">
        <v>167</v>
      </c>
      <c r="M556" s="31" t="s">
        <v>167</v>
      </c>
      <c r="N556" s="31" t="s">
        <v>167</v>
      </c>
      <c r="O556" s="31" t="s">
        <v>167</v>
      </c>
      <c r="P556" s="31"/>
      <c r="Q556" s="31" t="s">
        <v>167</v>
      </c>
      <c r="R556" s="31"/>
      <c r="S556" s="31"/>
      <c r="T556" s="31"/>
      <c r="U556" s="31"/>
      <c r="V556" s="31"/>
      <c r="W556" s="31"/>
      <c r="X556" s="31"/>
      <c r="Y556" s="31"/>
    </row>
    <row r="557">
      <c r="A557" s="30"/>
      <c r="B557" s="31" t="s">
        <v>167</v>
      </c>
      <c r="C557" s="31" t="s">
        <v>167</v>
      </c>
      <c r="D557" s="31" t="s">
        <v>167</v>
      </c>
      <c r="E557" s="31" t="s">
        <v>167</v>
      </c>
      <c r="F557" s="31" t="s">
        <v>167</v>
      </c>
      <c r="G557" s="31" t="s">
        <v>167</v>
      </c>
      <c r="H557" s="31" t="s">
        <v>167</v>
      </c>
      <c r="I557" s="31" t="s">
        <v>167</v>
      </c>
      <c r="J557" s="31" t="s">
        <v>167</v>
      </c>
      <c r="K557" s="31" t="s">
        <v>167</v>
      </c>
      <c r="L557" s="31" t="s">
        <v>167</v>
      </c>
      <c r="M557" s="31" t="s">
        <v>167</v>
      </c>
      <c r="N557" s="31" t="s">
        <v>167</v>
      </c>
      <c r="O557" s="31" t="s">
        <v>167</v>
      </c>
      <c r="P557" s="31"/>
      <c r="Q557" s="31" t="s">
        <v>167</v>
      </c>
      <c r="R557" s="31"/>
      <c r="S557" s="31"/>
      <c r="T557" s="31"/>
      <c r="U557" s="31"/>
      <c r="V557" s="31"/>
      <c r="W557" s="31"/>
      <c r="X557" s="31"/>
      <c r="Y557" s="31"/>
    </row>
    <row r="558">
      <c r="A558" s="30"/>
      <c r="B558" s="31" t="s">
        <v>167</v>
      </c>
      <c r="C558" s="31" t="s">
        <v>167</v>
      </c>
      <c r="D558" s="31" t="s">
        <v>167</v>
      </c>
      <c r="E558" s="31" t="s">
        <v>167</v>
      </c>
      <c r="F558" s="31" t="s">
        <v>167</v>
      </c>
      <c r="G558" s="31" t="s">
        <v>167</v>
      </c>
      <c r="H558" s="31" t="s">
        <v>167</v>
      </c>
      <c r="I558" s="31" t="s">
        <v>167</v>
      </c>
      <c r="J558" s="31" t="s">
        <v>167</v>
      </c>
      <c r="K558" s="31" t="s">
        <v>167</v>
      </c>
      <c r="L558" s="31" t="s">
        <v>167</v>
      </c>
      <c r="M558" s="31" t="s">
        <v>167</v>
      </c>
      <c r="N558" s="31" t="s">
        <v>167</v>
      </c>
      <c r="O558" s="31" t="s">
        <v>167</v>
      </c>
      <c r="P558" s="31"/>
      <c r="Q558" s="31" t="s">
        <v>167</v>
      </c>
      <c r="R558" s="31"/>
      <c r="S558" s="31"/>
      <c r="T558" s="31"/>
      <c r="U558" s="31"/>
      <c r="V558" s="31"/>
      <c r="W558" s="31"/>
      <c r="X558" s="31"/>
      <c r="Y558" s="31"/>
    </row>
    <row r="559">
      <c r="A559" s="30"/>
      <c r="B559" s="31" t="s">
        <v>167</v>
      </c>
      <c r="C559" s="31" t="s">
        <v>167</v>
      </c>
      <c r="D559" s="31" t="s">
        <v>167</v>
      </c>
      <c r="E559" s="31" t="s">
        <v>167</v>
      </c>
      <c r="F559" s="31" t="s">
        <v>167</v>
      </c>
      <c r="G559" s="31" t="s">
        <v>167</v>
      </c>
      <c r="H559" s="31" t="s">
        <v>167</v>
      </c>
      <c r="I559" s="31" t="s">
        <v>167</v>
      </c>
      <c r="J559" s="31" t="s">
        <v>167</v>
      </c>
      <c r="K559" s="31" t="s">
        <v>167</v>
      </c>
      <c r="L559" s="31" t="s">
        <v>167</v>
      </c>
      <c r="M559" s="31" t="s">
        <v>167</v>
      </c>
      <c r="N559" s="31" t="s">
        <v>167</v>
      </c>
      <c r="O559" s="31" t="s">
        <v>167</v>
      </c>
      <c r="P559" s="31"/>
      <c r="Q559" s="31" t="s">
        <v>167</v>
      </c>
      <c r="R559" s="31"/>
      <c r="S559" s="31"/>
      <c r="T559" s="31"/>
      <c r="U559" s="31"/>
      <c r="V559" s="31"/>
      <c r="W559" s="31"/>
      <c r="X559" s="31"/>
      <c r="Y559" s="31"/>
    </row>
    <row r="560">
      <c r="A560" s="30"/>
      <c r="B560" s="31" t="s">
        <v>167</v>
      </c>
      <c r="C560" s="31" t="s">
        <v>167</v>
      </c>
      <c r="D560" s="31" t="s">
        <v>167</v>
      </c>
      <c r="E560" s="31" t="s">
        <v>167</v>
      </c>
      <c r="F560" s="31" t="s">
        <v>167</v>
      </c>
      <c r="G560" s="31" t="s">
        <v>167</v>
      </c>
      <c r="H560" s="31" t="s">
        <v>167</v>
      </c>
      <c r="I560" s="31" t="s">
        <v>167</v>
      </c>
      <c r="J560" s="31" t="s">
        <v>167</v>
      </c>
      <c r="K560" s="31" t="s">
        <v>167</v>
      </c>
      <c r="L560" s="31" t="s">
        <v>167</v>
      </c>
      <c r="M560" s="31" t="s">
        <v>167</v>
      </c>
      <c r="N560" s="31" t="s">
        <v>167</v>
      </c>
      <c r="O560" s="31" t="s">
        <v>167</v>
      </c>
      <c r="P560" s="31"/>
      <c r="Q560" s="31" t="s">
        <v>167</v>
      </c>
      <c r="R560" s="31"/>
      <c r="S560" s="31"/>
      <c r="T560" s="31"/>
      <c r="U560" s="31"/>
      <c r="V560" s="31"/>
      <c r="W560" s="31"/>
      <c r="X560" s="31"/>
      <c r="Y560" s="31"/>
    </row>
    <row r="561">
      <c r="A561" s="30"/>
      <c r="B561" s="31" t="s">
        <v>167</v>
      </c>
      <c r="C561" s="31" t="s">
        <v>167</v>
      </c>
      <c r="D561" s="31" t="s">
        <v>167</v>
      </c>
      <c r="E561" s="31" t="s">
        <v>167</v>
      </c>
      <c r="F561" s="31" t="s">
        <v>167</v>
      </c>
      <c r="G561" s="31" t="s">
        <v>167</v>
      </c>
      <c r="H561" s="31" t="s">
        <v>167</v>
      </c>
      <c r="I561" s="31" t="s">
        <v>167</v>
      </c>
      <c r="J561" s="31" t="s">
        <v>167</v>
      </c>
      <c r="K561" s="31" t="s">
        <v>167</v>
      </c>
      <c r="L561" s="31" t="s">
        <v>167</v>
      </c>
      <c r="M561" s="31" t="s">
        <v>167</v>
      </c>
      <c r="N561" s="31" t="s">
        <v>167</v>
      </c>
      <c r="O561" s="31" t="s">
        <v>167</v>
      </c>
      <c r="P561" s="31"/>
      <c r="Q561" s="31" t="s">
        <v>167</v>
      </c>
      <c r="R561" s="31"/>
      <c r="S561" s="31"/>
      <c r="T561" s="31"/>
      <c r="U561" s="31"/>
      <c r="V561" s="31"/>
      <c r="W561" s="31"/>
      <c r="X561" s="31"/>
      <c r="Y561" s="31"/>
    </row>
    <row r="562">
      <c r="A562" s="30"/>
      <c r="B562" s="31" t="s">
        <v>167</v>
      </c>
      <c r="C562" s="31" t="s">
        <v>167</v>
      </c>
      <c r="D562" s="31" t="s">
        <v>167</v>
      </c>
      <c r="E562" s="31" t="s">
        <v>167</v>
      </c>
      <c r="F562" s="31" t="s">
        <v>167</v>
      </c>
      <c r="G562" s="31" t="s">
        <v>167</v>
      </c>
      <c r="H562" s="31" t="s">
        <v>167</v>
      </c>
      <c r="I562" s="31" t="s">
        <v>167</v>
      </c>
      <c r="J562" s="31" t="s">
        <v>167</v>
      </c>
      <c r="K562" s="31" t="s">
        <v>167</v>
      </c>
      <c r="L562" s="31" t="s">
        <v>167</v>
      </c>
      <c r="M562" s="31" t="s">
        <v>167</v>
      </c>
      <c r="N562" s="31" t="s">
        <v>167</v>
      </c>
      <c r="O562" s="31" t="s">
        <v>167</v>
      </c>
      <c r="P562" s="31"/>
      <c r="Q562" s="31" t="s">
        <v>167</v>
      </c>
      <c r="R562" s="31"/>
      <c r="S562" s="31"/>
      <c r="T562" s="31"/>
      <c r="U562" s="31"/>
      <c r="V562" s="31"/>
      <c r="W562" s="31"/>
      <c r="X562" s="31"/>
      <c r="Y562" s="31"/>
    </row>
    <row r="563">
      <c r="A563" s="30"/>
      <c r="B563" s="31" t="s">
        <v>167</v>
      </c>
      <c r="C563" s="31" t="s">
        <v>167</v>
      </c>
      <c r="D563" s="31" t="s">
        <v>167</v>
      </c>
      <c r="E563" s="31" t="s">
        <v>167</v>
      </c>
      <c r="F563" s="31" t="s">
        <v>167</v>
      </c>
      <c r="G563" s="31" t="s">
        <v>167</v>
      </c>
      <c r="H563" s="31" t="s">
        <v>167</v>
      </c>
      <c r="I563" s="31" t="s">
        <v>167</v>
      </c>
      <c r="J563" s="31" t="s">
        <v>167</v>
      </c>
      <c r="K563" s="31" t="s">
        <v>167</v>
      </c>
      <c r="L563" s="31" t="s">
        <v>167</v>
      </c>
      <c r="M563" s="31" t="s">
        <v>167</v>
      </c>
      <c r="N563" s="31" t="s">
        <v>167</v>
      </c>
      <c r="O563" s="31" t="s">
        <v>167</v>
      </c>
      <c r="P563" s="31"/>
      <c r="Q563" s="31" t="s">
        <v>167</v>
      </c>
      <c r="R563" s="31"/>
      <c r="S563" s="31"/>
      <c r="T563" s="31"/>
      <c r="U563" s="31"/>
      <c r="V563" s="31"/>
      <c r="W563" s="31"/>
      <c r="X563" s="31"/>
      <c r="Y563" s="31"/>
    </row>
    <row r="564">
      <c r="A564" s="30"/>
      <c r="B564" s="31" t="s">
        <v>167</v>
      </c>
      <c r="C564" s="31" t="s">
        <v>167</v>
      </c>
      <c r="D564" s="31" t="s">
        <v>167</v>
      </c>
      <c r="E564" s="31" t="s">
        <v>167</v>
      </c>
      <c r="F564" s="31" t="s">
        <v>167</v>
      </c>
      <c r="G564" s="31" t="s">
        <v>167</v>
      </c>
      <c r="H564" s="31" t="s">
        <v>167</v>
      </c>
      <c r="I564" s="31" t="s">
        <v>167</v>
      </c>
      <c r="J564" s="31" t="s">
        <v>167</v>
      </c>
      <c r="K564" s="31" t="s">
        <v>167</v>
      </c>
      <c r="L564" s="31" t="s">
        <v>167</v>
      </c>
      <c r="M564" s="31" t="s">
        <v>167</v>
      </c>
      <c r="N564" s="31" t="s">
        <v>167</v>
      </c>
      <c r="O564" s="31" t="s">
        <v>167</v>
      </c>
      <c r="P564" s="31"/>
      <c r="Q564" s="31" t="s">
        <v>167</v>
      </c>
      <c r="R564" s="31"/>
      <c r="S564" s="31"/>
      <c r="T564" s="31"/>
      <c r="U564" s="31"/>
      <c r="V564" s="31"/>
      <c r="W564" s="31"/>
      <c r="X564" s="31"/>
      <c r="Y564" s="31"/>
    </row>
    <row r="565">
      <c r="A565" s="30"/>
      <c r="B565" s="31" t="s">
        <v>167</v>
      </c>
      <c r="C565" s="31" t="s">
        <v>167</v>
      </c>
      <c r="D565" s="31" t="s">
        <v>167</v>
      </c>
      <c r="E565" s="31" t="s">
        <v>167</v>
      </c>
      <c r="F565" s="31" t="s">
        <v>167</v>
      </c>
      <c r="G565" s="31" t="s">
        <v>167</v>
      </c>
      <c r="H565" s="31" t="s">
        <v>167</v>
      </c>
      <c r="I565" s="31" t="s">
        <v>167</v>
      </c>
      <c r="J565" s="31" t="s">
        <v>167</v>
      </c>
      <c r="K565" s="31" t="s">
        <v>167</v>
      </c>
      <c r="L565" s="31" t="s">
        <v>167</v>
      </c>
      <c r="M565" s="31" t="s">
        <v>167</v>
      </c>
      <c r="N565" s="31" t="s">
        <v>167</v>
      </c>
      <c r="O565" s="31" t="s">
        <v>167</v>
      </c>
      <c r="P565" s="31"/>
      <c r="Q565" s="31" t="s">
        <v>167</v>
      </c>
      <c r="R565" s="31"/>
      <c r="S565" s="31"/>
      <c r="T565" s="31"/>
      <c r="U565" s="31"/>
      <c r="V565" s="31"/>
      <c r="W565" s="31"/>
      <c r="X565" s="31"/>
      <c r="Y565" s="31"/>
    </row>
    <row r="566">
      <c r="A566" s="30"/>
      <c r="B566" s="31" t="s">
        <v>167</v>
      </c>
      <c r="C566" s="31" t="s">
        <v>167</v>
      </c>
      <c r="D566" s="31" t="s">
        <v>167</v>
      </c>
      <c r="E566" s="31" t="s">
        <v>167</v>
      </c>
      <c r="F566" s="31" t="s">
        <v>167</v>
      </c>
      <c r="G566" s="31" t="s">
        <v>167</v>
      </c>
      <c r="H566" s="31" t="s">
        <v>167</v>
      </c>
      <c r="I566" s="31" t="s">
        <v>167</v>
      </c>
      <c r="J566" s="31" t="s">
        <v>167</v>
      </c>
      <c r="K566" s="31" t="s">
        <v>167</v>
      </c>
      <c r="L566" s="31" t="s">
        <v>167</v>
      </c>
      <c r="M566" s="31" t="s">
        <v>167</v>
      </c>
      <c r="N566" s="31" t="s">
        <v>167</v>
      </c>
      <c r="O566" s="31" t="s">
        <v>167</v>
      </c>
      <c r="P566" s="31"/>
      <c r="Q566" s="31" t="s">
        <v>167</v>
      </c>
      <c r="R566" s="31"/>
      <c r="S566" s="31"/>
      <c r="T566" s="31"/>
      <c r="U566" s="31"/>
      <c r="V566" s="31"/>
      <c r="W566" s="31"/>
      <c r="X566" s="31"/>
      <c r="Y566" s="31"/>
    </row>
    <row r="567">
      <c r="A567" s="30"/>
      <c r="B567" s="31" t="s">
        <v>167</v>
      </c>
      <c r="C567" s="31" t="s">
        <v>167</v>
      </c>
      <c r="D567" s="31" t="s">
        <v>167</v>
      </c>
      <c r="E567" s="31" t="s">
        <v>167</v>
      </c>
      <c r="F567" s="31" t="s">
        <v>167</v>
      </c>
      <c r="G567" s="31" t="s">
        <v>167</v>
      </c>
      <c r="H567" s="31" t="s">
        <v>167</v>
      </c>
      <c r="I567" s="31" t="s">
        <v>167</v>
      </c>
      <c r="J567" s="31" t="s">
        <v>167</v>
      </c>
      <c r="K567" s="31" t="s">
        <v>167</v>
      </c>
      <c r="L567" s="31" t="s">
        <v>167</v>
      </c>
      <c r="M567" s="31" t="s">
        <v>167</v>
      </c>
      <c r="N567" s="31" t="s">
        <v>167</v>
      </c>
      <c r="O567" s="31" t="s">
        <v>167</v>
      </c>
      <c r="P567" s="31"/>
      <c r="Q567" s="31" t="s">
        <v>167</v>
      </c>
      <c r="R567" s="31"/>
      <c r="S567" s="31"/>
      <c r="T567" s="31"/>
      <c r="U567" s="31"/>
      <c r="V567" s="31"/>
      <c r="W567" s="31"/>
      <c r="X567" s="31"/>
      <c r="Y567" s="31"/>
    </row>
    <row r="568">
      <c r="A568" s="30"/>
      <c r="B568" s="31" t="s">
        <v>167</v>
      </c>
      <c r="C568" s="31" t="s">
        <v>167</v>
      </c>
      <c r="D568" s="31" t="s">
        <v>167</v>
      </c>
      <c r="E568" s="31" t="s">
        <v>167</v>
      </c>
      <c r="F568" s="31" t="s">
        <v>167</v>
      </c>
      <c r="G568" s="31" t="s">
        <v>167</v>
      </c>
      <c r="H568" s="31" t="s">
        <v>167</v>
      </c>
      <c r="I568" s="31" t="s">
        <v>167</v>
      </c>
      <c r="J568" s="31" t="s">
        <v>167</v>
      </c>
      <c r="K568" s="31" t="s">
        <v>167</v>
      </c>
      <c r="L568" s="31" t="s">
        <v>167</v>
      </c>
      <c r="M568" s="31" t="s">
        <v>167</v>
      </c>
      <c r="N568" s="31" t="s">
        <v>167</v>
      </c>
      <c r="O568" s="31" t="s">
        <v>167</v>
      </c>
      <c r="P568" s="31"/>
      <c r="Q568" s="31" t="s">
        <v>167</v>
      </c>
      <c r="R568" s="31"/>
      <c r="S568" s="31"/>
      <c r="T568" s="31"/>
      <c r="U568" s="31"/>
      <c r="V568" s="31"/>
      <c r="W568" s="31"/>
      <c r="X568" s="31"/>
      <c r="Y568" s="31"/>
    </row>
    <row r="569">
      <c r="A569" s="30"/>
      <c r="B569" s="31" t="s">
        <v>167</v>
      </c>
      <c r="C569" s="31" t="s">
        <v>167</v>
      </c>
      <c r="D569" s="31" t="s">
        <v>167</v>
      </c>
      <c r="E569" s="31" t="s">
        <v>167</v>
      </c>
      <c r="F569" s="31" t="s">
        <v>167</v>
      </c>
      <c r="G569" s="31" t="s">
        <v>167</v>
      </c>
      <c r="H569" s="31" t="s">
        <v>167</v>
      </c>
      <c r="I569" s="31" t="s">
        <v>167</v>
      </c>
      <c r="J569" s="31" t="s">
        <v>167</v>
      </c>
      <c r="K569" s="31" t="s">
        <v>167</v>
      </c>
      <c r="L569" s="31" t="s">
        <v>167</v>
      </c>
      <c r="M569" s="31" t="s">
        <v>167</v>
      </c>
      <c r="N569" s="31" t="s">
        <v>167</v>
      </c>
      <c r="O569" s="31" t="s">
        <v>167</v>
      </c>
      <c r="P569" s="31"/>
      <c r="Q569" s="31" t="s">
        <v>167</v>
      </c>
      <c r="R569" s="31"/>
      <c r="S569" s="31"/>
      <c r="T569" s="31"/>
      <c r="U569" s="31"/>
      <c r="V569" s="31"/>
      <c r="W569" s="31"/>
      <c r="X569" s="31"/>
      <c r="Y569" s="31"/>
    </row>
    <row r="570">
      <c r="A570" s="30"/>
      <c r="B570" s="31" t="s">
        <v>167</v>
      </c>
      <c r="C570" s="31" t="s">
        <v>167</v>
      </c>
      <c r="D570" s="31" t="s">
        <v>167</v>
      </c>
      <c r="E570" s="31" t="s">
        <v>167</v>
      </c>
      <c r="F570" s="31" t="s">
        <v>167</v>
      </c>
      <c r="G570" s="31" t="s">
        <v>167</v>
      </c>
      <c r="H570" s="31" t="s">
        <v>167</v>
      </c>
      <c r="I570" s="31" t="s">
        <v>167</v>
      </c>
      <c r="J570" s="31" t="s">
        <v>167</v>
      </c>
      <c r="K570" s="31" t="s">
        <v>167</v>
      </c>
      <c r="L570" s="31" t="s">
        <v>167</v>
      </c>
      <c r="M570" s="31" t="s">
        <v>167</v>
      </c>
      <c r="N570" s="31" t="s">
        <v>167</v>
      </c>
      <c r="O570" s="31" t="s">
        <v>167</v>
      </c>
      <c r="P570" s="31"/>
      <c r="Q570" s="31" t="s">
        <v>167</v>
      </c>
      <c r="R570" s="31"/>
      <c r="S570" s="31"/>
      <c r="T570" s="31"/>
      <c r="U570" s="31"/>
      <c r="V570" s="31"/>
      <c r="W570" s="31"/>
      <c r="X570" s="31"/>
      <c r="Y570" s="31"/>
    </row>
    <row r="571">
      <c r="A571" s="30"/>
      <c r="B571" s="31" t="s">
        <v>167</v>
      </c>
      <c r="C571" s="31" t="s">
        <v>167</v>
      </c>
      <c r="D571" s="31" t="s">
        <v>167</v>
      </c>
      <c r="E571" s="31" t="s">
        <v>167</v>
      </c>
      <c r="F571" s="31" t="s">
        <v>167</v>
      </c>
      <c r="G571" s="31" t="s">
        <v>167</v>
      </c>
      <c r="H571" s="31" t="s">
        <v>167</v>
      </c>
      <c r="I571" s="31" t="s">
        <v>167</v>
      </c>
      <c r="J571" s="31" t="s">
        <v>167</v>
      </c>
      <c r="K571" s="31" t="s">
        <v>167</v>
      </c>
      <c r="L571" s="31" t="s">
        <v>167</v>
      </c>
      <c r="M571" s="31" t="s">
        <v>167</v>
      </c>
      <c r="N571" s="31" t="s">
        <v>167</v>
      </c>
      <c r="O571" s="31" t="s">
        <v>167</v>
      </c>
      <c r="P571" s="31"/>
      <c r="Q571" s="31" t="s">
        <v>167</v>
      </c>
      <c r="R571" s="31"/>
      <c r="S571" s="31"/>
      <c r="T571" s="31"/>
      <c r="U571" s="31"/>
      <c r="V571" s="31"/>
      <c r="W571" s="31"/>
      <c r="X571" s="31"/>
      <c r="Y571" s="31"/>
    </row>
    <row r="572">
      <c r="A572" s="30"/>
      <c r="B572" s="31" t="s">
        <v>167</v>
      </c>
      <c r="C572" s="31" t="s">
        <v>167</v>
      </c>
      <c r="D572" s="31" t="s">
        <v>167</v>
      </c>
      <c r="E572" s="31" t="s">
        <v>167</v>
      </c>
      <c r="F572" s="31" t="s">
        <v>167</v>
      </c>
      <c r="G572" s="31" t="s">
        <v>167</v>
      </c>
      <c r="H572" s="31" t="s">
        <v>167</v>
      </c>
      <c r="I572" s="31" t="s">
        <v>167</v>
      </c>
      <c r="J572" s="31" t="s">
        <v>167</v>
      </c>
      <c r="K572" s="31" t="s">
        <v>167</v>
      </c>
      <c r="L572" s="31" t="s">
        <v>167</v>
      </c>
      <c r="M572" s="31" t="s">
        <v>167</v>
      </c>
      <c r="N572" s="31" t="s">
        <v>167</v>
      </c>
      <c r="O572" s="31" t="s">
        <v>167</v>
      </c>
      <c r="P572" s="31"/>
      <c r="Q572" s="31" t="s">
        <v>167</v>
      </c>
      <c r="R572" s="31"/>
      <c r="S572" s="31"/>
      <c r="T572" s="31"/>
      <c r="U572" s="31"/>
      <c r="V572" s="31"/>
      <c r="W572" s="31"/>
      <c r="X572" s="31"/>
      <c r="Y572" s="31"/>
    </row>
    <row r="573">
      <c r="A573" s="30"/>
      <c r="B573" s="31" t="s">
        <v>167</v>
      </c>
      <c r="C573" s="31" t="s">
        <v>167</v>
      </c>
      <c r="D573" s="31" t="s">
        <v>167</v>
      </c>
      <c r="E573" s="31" t="s">
        <v>167</v>
      </c>
      <c r="F573" s="31" t="s">
        <v>167</v>
      </c>
      <c r="G573" s="31" t="s">
        <v>167</v>
      </c>
      <c r="H573" s="31" t="s">
        <v>167</v>
      </c>
      <c r="I573" s="31" t="s">
        <v>167</v>
      </c>
      <c r="J573" s="31" t="s">
        <v>167</v>
      </c>
      <c r="K573" s="31" t="s">
        <v>167</v>
      </c>
      <c r="L573" s="31" t="s">
        <v>167</v>
      </c>
      <c r="M573" s="31" t="s">
        <v>167</v>
      </c>
      <c r="N573" s="31" t="s">
        <v>167</v>
      </c>
      <c r="O573" s="31" t="s">
        <v>167</v>
      </c>
      <c r="P573" s="31"/>
      <c r="Q573" s="31" t="s">
        <v>167</v>
      </c>
      <c r="R573" s="31"/>
      <c r="S573" s="31"/>
      <c r="T573" s="31"/>
      <c r="U573" s="31"/>
      <c r="V573" s="31"/>
      <c r="W573" s="31"/>
      <c r="X573" s="31"/>
      <c r="Y573" s="31"/>
    </row>
    <row r="574">
      <c r="A574" s="30"/>
      <c r="B574" s="31" t="s">
        <v>167</v>
      </c>
      <c r="C574" s="31" t="s">
        <v>167</v>
      </c>
      <c r="D574" s="31" t="s">
        <v>167</v>
      </c>
      <c r="E574" s="31" t="s">
        <v>167</v>
      </c>
      <c r="F574" s="31" t="s">
        <v>167</v>
      </c>
      <c r="G574" s="31" t="s">
        <v>167</v>
      </c>
      <c r="H574" s="31" t="s">
        <v>167</v>
      </c>
      <c r="I574" s="31" t="s">
        <v>167</v>
      </c>
      <c r="J574" s="31" t="s">
        <v>167</v>
      </c>
      <c r="K574" s="31" t="s">
        <v>167</v>
      </c>
      <c r="L574" s="31" t="s">
        <v>167</v>
      </c>
      <c r="M574" s="31" t="s">
        <v>167</v>
      </c>
      <c r="N574" s="31" t="s">
        <v>167</v>
      </c>
      <c r="O574" s="31" t="s">
        <v>167</v>
      </c>
      <c r="P574" s="31"/>
      <c r="Q574" s="31" t="s">
        <v>167</v>
      </c>
      <c r="R574" s="31"/>
      <c r="S574" s="31"/>
      <c r="T574" s="31"/>
      <c r="U574" s="31"/>
      <c r="V574" s="31"/>
      <c r="W574" s="31"/>
      <c r="X574" s="31"/>
      <c r="Y574" s="31"/>
    </row>
    <row r="575">
      <c r="A575" s="30"/>
      <c r="B575" s="31" t="s">
        <v>167</v>
      </c>
      <c r="C575" s="31" t="s">
        <v>167</v>
      </c>
      <c r="D575" s="31" t="s">
        <v>167</v>
      </c>
      <c r="E575" s="31" t="s">
        <v>167</v>
      </c>
      <c r="F575" s="31" t="s">
        <v>167</v>
      </c>
      <c r="G575" s="31" t="s">
        <v>167</v>
      </c>
      <c r="H575" s="31" t="s">
        <v>167</v>
      </c>
      <c r="I575" s="31" t="s">
        <v>167</v>
      </c>
      <c r="J575" s="31" t="s">
        <v>167</v>
      </c>
      <c r="K575" s="31" t="s">
        <v>167</v>
      </c>
      <c r="L575" s="31" t="s">
        <v>167</v>
      </c>
      <c r="M575" s="31" t="s">
        <v>167</v>
      </c>
      <c r="N575" s="31" t="s">
        <v>167</v>
      </c>
      <c r="O575" s="31" t="s">
        <v>167</v>
      </c>
      <c r="P575" s="31"/>
      <c r="Q575" s="31" t="s">
        <v>167</v>
      </c>
      <c r="R575" s="31"/>
      <c r="S575" s="31"/>
      <c r="T575" s="31"/>
      <c r="U575" s="31"/>
      <c r="V575" s="31"/>
      <c r="W575" s="31"/>
      <c r="X575" s="31"/>
      <c r="Y575" s="31"/>
    </row>
    <row r="576">
      <c r="A576" s="30"/>
      <c r="B576" s="31" t="s">
        <v>167</v>
      </c>
      <c r="C576" s="31" t="s">
        <v>167</v>
      </c>
      <c r="D576" s="31" t="s">
        <v>167</v>
      </c>
      <c r="E576" s="31" t="s">
        <v>167</v>
      </c>
      <c r="F576" s="31" t="s">
        <v>167</v>
      </c>
      <c r="G576" s="31" t="s">
        <v>167</v>
      </c>
      <c r="H576" s="31" t="s">
        <v>167</v>
      </c>
      <c r="I576" s="31" t="s">
        <v>167</v>
      </c>
      <c r="J576" s="31" t="s">
        <v>167</v>
      </c>
      <c r="K576" s="31" t="s">
        <v>167</v>
      </c>
      <c r="L576" s="31" t="s">
        <v>167</v>
      </c>
      <c r="M576" s="31" t="s">
        <v>167</v>
      </c>
      <c r="N576" s="31" t="s">
        <v>167</v>
      </c>
      <c r="O576" s="31" t="s">
        <v>167</v>
      </c>
      <c r="P576" s="31"/>
      <c r="Q576" s="31" t="s">
        <v>167</v>
      </c>
      <c r="R576" s="31"/>
      <c r="S576" s="31"/>
      <c r="T576" s="31"/>
      <c r="U576" s="31"/>
      <c r="V576" s="31"/>
      <c r="W576" s="31"/>
      <c r="X576" s="31"/>
      <c r="Y576" s="31"/>
    </row>
    <row r="577">
      <c r="A577" s="30"/>
      <c r="B577" s="31" t="s">
        <v>167</v>
      </c>
      <c r="C577" s="31" t="s">
        <v>167</v>
      </c>
      <c r="D577" s="31" t="s">
        <v>167</v>
      </c>
      <c r="E577" s="31" t="s">
        <v>167</v>
      </c>
      <c r="F577" s="31" t="s">
        <v>167</v>
      </c>
      <c r="G577" s="31" t="s">
        <v>167</v>
      </c>
      <c r="H577" s="31" t="s">
        <v>167</v>
      </c>
      <c r="I577" s="31" t="s">
        <v>167</v>
      </c>
      <c r="J577" s="31" t="s">
        <v>167</v>
      </c>
      <c r="K577" s="31" t="s">
        <v>167</v>
      </c>
      <c r="L577" s="31" t="s">
        <v>167</v>
      </c>
      <c r="M577" s="31" t="s">
        <v>167</v>
      </c>
      <c r="N577" s="31" t="s">
        <v>167</v>
      </c>
      <c r="O577" s="31" t="s">
        <v>167</v>
      </c>
      <c r="P577" s="31"/>
      <c r="Q577" s="31" t="s">
        <v>167</v>
      </c>
      <c r="R577" s="31"/>
      <c r="S577" s="31"/>
      <c r="T577" s="31"/>
      <c r="U577" s="31"/>
      <c r="V577" s="31"/>
      <c r="W577" s="31"/>
      <c r="X577" s="31"/>
      <c r="Y577" s="31"/>
    </row>
    <row r="578">
      <c r="A578" s="30"/>
      <c r="B578" s="31" t="s">
        <v>167</v>
      </c>
      <c r="C578" s="31" t="s">
        <v>167</v>
      </c>
      <c r="D578" s="31" t="s">
        <v>167</v>
      </c>
      <c r="E578" s="31" t="s">
        <v>167</v>
      </c>
      <c r="F578" s="31" t="s">
        <v>167</v>
      </c>
      <c r="G578" s="31" t="s">
        <v>167</v>
      </c>
      <c r="H578" s="31" t="s">
        <v>167</v>
      </c>
      <c r="I578" s="31" t="s">
        <v>167</v>
      </c>
      <c r="J578" s="31" t="s">
        <v>167</v>
      </c>
      <c r="K578" s="31" t="s">
        <v>167</v>
      </c>
      <c r="L578" s="31" t="s">
        <v>167</v>
      </c>
      <c r="M578" s="31" t="s">
        <v>167</v>
      </c>
      <c r="N578" s="31" t="s">
        <v>167</v>
      </c>
      <c r="O578" s="31" t="s">
        <v>167</v>
      </c>
      <c r="P578" s="31"/>
      <c r="Q578" s="31" t="s">
        <v>167</v>
      </c>
      <c r="R578" s="31"/>
      <c r="S578" s="31"/>
      <c r="T578" s="31"/>
      <c r="U578" s="31"/>
      <c r="V578" s="31"/>
      <c r="W578" s="31"/>
      <c r="X578" s="31"/>
      <c r="Y578" s="31"/>
    </row>
    <row r="579">
      <c r="A579" s="30"/>
      <c r="B579" s="31" t="s">
        <v>167</v>
      </c>
      <c r="C579" s="31" t="s">
        <v>167</v>
      </c>
      <c r="D579" s="31" t="s">
        <v>167</v>
      </c>
      <c r="E579" s="31" t="s">
        <v>167</v>
      </c>
      <c r="F579" s="31" t="s">
        <v>167</v>
      </c>
      <c r="G579" s="31" t="s">
        <v>167</v>
      </c>
      <c r="H579" s="31" t="s">
        <v>167</v>
      </c>
      <c r="I579" s="31" t="s">
        <v>167</v>
      </c>
      <c r="J579" s="31" t="s">
        <v>167</v>
      </c>
      <c r="K579" s="31" t="s">
        <v>167</v>
      </c>
      <c r="L579" s="31" t="s">
        <v>167</v>
      </c>
      <c r="M579" s="31" t="s">
        <v>167</v>
      </c>
      <c r="N579" s="31" t="s">
        <v>167</v>
      </c>
      <c r="O579" s="31" t="s">
        <v>167</v>
      </c>
      <c r="P579" s="31"/>
      <c r="Q579" s="31" t="s">
        <v>167</v>
      </c>
      <c r="R579" s="31"/>
      <c r="S579" s="31"/>
      <c r="T579" s="31"/>
      <c r="U579" s="31"/>
      <c r="V579" s="31"/>
      <c r="W579" s="31"/>
      <c r="X579" s="31"/>
      <c r="Y579" s="31"/>
    </row>
    <row r="580">
      <c r="A580" s="30"/>
      <c r="B580" s="31" t="s">
        <v>167</v>
      </c>
      <c r="C580" s="31" t="s">
        <v>167</v>
      </c>
      <c r="D580" s="31" t="s">
        <v>167</v>
      </c>
      <c r="E580" s="31" t="s">
        <v>167</v>
      </c>
      <c r="F580" s="31" t="s">
        <v>167</v>
      </c>
      <c r="G580" s="31" t="s">
        <v>167</v>
      </c>
      <c r="H580" s="31" t="s">
        <v>167</v>
      </c>
      <c r="I580" s="31" t="s">
        <v>167</v>
      </c>
      <c r="J580" s="31" t="s">
        <v>167</v>
      </c>
      <c r="K580" s="31" t="s">
        <v>167</v>
      </c>
      <c r="L580" s="31" t="s">
        <v>167</v>
      </c>
      <c r="M580" s="31" t="s">
        <v>167</v>
      </c>
      <c r="N580" s="31" t="s">
        <v>167</v>
      </c>
      <c r="O580" s="31" t="s">
        <v>167</v>
      </c>
      <c r="P580" s="31"/>
      <c r="Q580" s="31" t="s">
        <v>167</v>
      </c>
      <c r="R580" s="31"/>
      <c r="S580" s="31"/>
      <c r="T580" s="31"/>
      <c r="U580" s="31"/>
      <c r="V580" s="31"/>
      <c r="W580" s="31"/>
      <c r="X580" s="31"/>
      <c r="Y580" s="31"/>
    </row>
    <row r="581">
      <c r="A581" s="30"/>
      <c r="B581" s="31" t="s">
        <v>167</v>
      </c>
      <c r="C581" s="31" t="s">
        <v>167</v>
      </c>
      <c r="D581" s="31" t="s">
        <v>167</v>
      </c>
      <c r="E581" s="31" t="s">
        <v>167</v>
      </c>
      <c r="F581" s="31" t="s">
        <v>167</v>
      </c>
      <c r="G581" s="31" t="s">
        <v>167</v>
      </c>
      <c r="H581" s="31" t="s">
        <v>167</v>
      </c>
      <c r="I581" s="31" t="s">
        <v>167</v>
      </c>
      <c r="J581" s="31" t="s">
        <v>167</v>
      </c>
      <c r="K581" s="31" t="s">
        <v>167</v>
      </c>
      <c r="L581" s="31" t="s">
        <v>167</v>
      </c>
      <c r="M581" s="31" t="s">
        <v>167</v>
      </c>
      <c r="N581" s="31" t="s">
        <v>167</v>
      </c>
      <c r="O581" s="31" t="s">
        <v>167</v>
      </c>
      <c r="P581" s="31"/>
      <c r="Q581" s="31" t="s">
        <v>167</v>
      </c>
      <c r="R581" s="31"/>
      <c r="S581" s="31"/>
      <c r="T581" s="31"/>
      <c r="U581" s="31"/>
      <c r="V581" s="31"/>
      <c r="W581" s="31"/>
      <c r="X581" s="31"/>
      <c r="Y581" s="31"/>
    </row>
    <row r="582">
      <c r="A582" s="30"/>
      <c r="B582" s="31" t="s">
        <v>167</v>
      </c>
      <c r="C582" s="31" t="s">
        <v>167</v>
      </c>
      <c r="D582" s="31" t="s">
        <v>167</v>
      </c>
      <c r="E582" s="31" t="s">
        <v>167</v>
      </c>
      <c r="F582" s="31" t="s">
        <v>167</v>
      </c>
      <c r="G582" s="31" t="s">
        <v>167</v>
      </c>
      <c r="H582" s="31" t="s">
        <v>167</v>
      </c>
      <c r="I582" s="31" t="s">
        <v>167</v>
      </c>
      <c r="J582" s="31" t="s">
        <v>167</v>
      </c>
      <c r="K582" s="31" t="s">
        <v>167</v>
      </c>
      <c r="L582" s="31" t="s">
        <v>167</v>
      </c>
      <c r="M582" s="31" t="s">
        <v>167</v>
      </c>
      <c r="N582" s="31" t="s">
        <v>167</v>
      </c>
      <c r="O582" s="31" t="s">
        <v>167</v>
      </c>
      <c r="P582" s="31"/>
      <c r="Q582" s="31" t="s">
        <v>167</v>
      </c>
      <c r="R582" s="31"/>
      <c r="S582" s="31"/>
      <c r="T582" s="31"/>
      <c r="U582" s="31"/>
      <c r="V582" s="31"/>
      <c r="W582" s="31"/>
      <c r="X582" s="31"/>
      <c r="Y582" s="31"/>
    </row>
    <row r="583">
      <c r="A583" s="30"/>
      <c r="B583" s="31" t="s">
        <v>167</v>
      </c>
      <c r="C583" s="31" t="s">
        <v>167</v>
      </c>
      <c r="D583" s="31" t="s">
        <v>167</v>
      </c>
      <c r="E583" s="31" t="s">
        <v>167</v>
      </c>
      <c r="F583" s="31" t="s">
        <v>167</v>
      </c>
      <c r="G583" s="31" t="s">
        <v>167</v>
      </c>
      <c r="H583" s="31" t="s">
        <v>167</v>
      </c>
      <c r="I583" s="31" t="s">
        <v>167</v>
      </c>
      <c r="J583" s="31" t="s">
        <v>167</v>
      </c>
      <c r="K583" s="31" t="s">
        <v>167</v>
      </c>
      <c r="L583" s="31" t="s">
        <v>167</v>
      </c>
      <c r="M583" s="31" t="s">
        <v>167</v>
      </c>
      <c r="N583" s="31" t="s">
        <v>167</v>
      </c>
      <c r="O583" s="31" t="s">
        <v>167</v>
      </c>
      <c r="P583" s="31"/>
      <c r="Q583" s="31" t="s">
        <v>167</v>
      </c>
      <c r="R583" s="31"/>
      <c r="S583" s="31"/>
      <c r="T583" s="31"/>
      <c r="U583" s="31"/>
      <c r="V583" s="31"/>
      <c r="W583" s="31"/>
      <c r="X583" s="31"/>
      <c r="Y583" s="31"/>
    </row>
    <row r="584">
      <c r="A584" s="30"/>
      <c r="B584" s="31" t="s">
        <v>167</v>
      </c>
      <c r="C584" s="31" t="s">
        <v>167</v>
      </c>
      <c r="D584" s="31" t="s">
        <v>167</v>
      </c>
      <c r="E584" s="31" t="s">
        <v>167</v>
      </c>
      <c r="F584" s="31" t="s">
        <v>167</v>
      </c>
      <c r="G584" s="31" t="s">
        <v>167</v>
      </c>
      <c r="H584" s="31" t="s">
        <v>167</v>
      </c>
      <c r="I584" s="31" t="s">
        <v>167</v>
      </c>
      <c r="J584" s="31" t="s">
        <v>167</v>
      </c>
      <c r="K584" s="31" t="s">
        <v>167</v>
      </c>
      <c r="L584" s="31" t="s">
        <v>167</v>
      </c>
      <c r="M584" s="31" t="s">
        <v>167</v>
      </c>
      <c r="N584" s="31" t="s">
        <v>167</v>
      </c>
      <c r="O584" s="31" t="s">
        <v>167</v>
      </c>
      <c r="P584" s="31"/>
      <c r="Q584" s="31" t="s">
        <v>167</v>
      </c>
      <c r="R584" s="31"/>
      <c r="S584" s="31"/>
      <c r="T584" s="31"/>
      <c r="U584" s="31"/>
      <c r="V584" s="31"/>
      <c r="W584" s="31"/>
      <c r="X584" s="31"/>
      <c r="Y584" s="31"/>
    </row>
    <row r="585">
      <c r="A585" s="30"/>
      <c r="B585" s="31" t="s">
        <v>167</v>
      </c>
      <c r="C585" s="31" t="s">
        <v>167</v>
      </c>
      <c r="D585" s="31" t="s">
        <v>167</v>
      </c>
      <c r="E585" s="31" t="s">
        <v>167</v>
      </c>
      <c r="F585" s="31" t="s">
        <v>167</v>
      </c>
      <c r="G585" s="31" t="s">
        <v>167</v>
      </c>
      <c r="H585" s="31" t="s">
        <v>167</v>
      </c>
      <c r="I585" s="31" t="s">
        <v>167</v>
      </c>
      <c r="J585" s="31" t="s">
        <v>167</v>
      </c>
      <c r="K585" s="31" t="s">
        <v>167</v>
      </c>
      <c r="L585" s="31" t="s">
        <v>167</v>
      </c>
      <c r="M585" s="31" t="s">
        <v>167</v>
      </c>
      <c r="N585" s="31" t="s">
        <v>167</v>
      </c>
      <c r="O585" s="31" t="s">
        <v>167</v>
      </c>
      <c r="P585" s="31"/>
      <c r="Q585" s="31" t="s">
        <v>167</v>
      </c>
      <c r="R585" s="31"/>
      <c r="S585" s="31"/>
      <c r="T585" s="31"/>
      <c r="U585" s="31"/>
      <c r="V585" s="31"/>
      <c r="W585" s="31"/>
      <c r="X585" s="31"/>
      <c r="Y585" s="31"/>
    </row>
    <row r="586">
      <c r="A586" s="30"/>
      <c r="B586" s="31" t="s">
        <v>167</v>
      </c>
      <c r="C586" s="31" t="s">
        <v>167</v>
      </c>
      <c r="D586" s="31" t="s">
        <v>167</v>
      </c>
      <c r="E586" s="31" t="s">
        <v>167</v>
      </c>
      <c r="F586" s="31" t="s">
        <v>167</v>
      </c>
      <c r="G586" s="31" t="s">
        <v>167</v>
      </c>
      <c r="H586" s="31" t="s">
        <v>167</v>
      </c>
      <c r="I586" s="31" t="s">
        <v>167</v>
      </c>
      <c r="J586" s="31" t="s">
        <v>167</v>
      </c>
      <c r="K586" s="31" t="s">
        <v>167</v>
      </c>
      <c r="L586" s="31" t="s">
        <v>167</v>
      </c>
      <c r="M586" s="31" t="s">
        <v>167</v>
      </c>
      <c r="N586" s="31" t="s">
        <v>167</v>
      </c>
      <c r="O586" s="31" t="s">
        <v>167</v>
      </c>
      <c r="P586" s="31"/>
      <c r="Q586" s="31" t="s">
        <v>167</v>
      </c>
      <c r="R586" s="31"/>
      <c r="S586" s="31"/>
      <c r="T586" s="31"/>
      <c r="U586" s="31"/>
      <c r="V586" s="31"/>
      <c r="W586" s="31"/>
      <c r="X586" s="31"/>
      <c r="Y586" s="31"/>
    </row>
    <row r="587">
      <c r="A587" s="30"/>
      <c r="B587" s="31" t="s">
        <v>167</v>
      </c>
      <c r="C587" s="31" t="s">
        <v>167</v>
      </c>
      <c r="D587" s="31" t="s">
        <v>167</v>
      </c>
      <c r="E587" s="31" t="s">
        <v>167</v>
      </c>
      <c r="F587" s="31" t="s">
        <v>167</v>
      </c>
      <c r="G587" s="31" t="s">
        <v>167</v>
      </c>
      <c r="H587" s="31" t="s">
        <v>167</v>
      </c>
      <c r="I587" s="31" t="s">
        <v>167</v>
      </c>
      <c r="J587" s="31" t="s">
        <v>167</v>
      </c>
      <c r="K587" s="31" t="s">
        <v>167</v>
      </c>
      <c r="L587" s="31" t="s">
        <v>167</v>
      </c>
      <c r="M587" s="31" t="s">
        <v>167</v>
      </c>
      <c r="N587" s="31" t="s">
        <v>167</v>
      </c>
      <c r="O587" s="31" t="s">
        <v>167</v>
      </c>
      <c r="P587" s="31"/>
      <c r="Q587" s="31" t="s">
        <v>167</v>
      </c>
      <c r="R587" s="31"/>
      <c r="S587" s="31"/>
      <c r="T587" s="31"/>
      <c r="U587" s="31"/>
      <c r="V587" s="31"/>
      <c r="W587" s="31"/>
      <c r="X587" s="31"/>
      <c r="Y587" s="31"/>
    </row>
    <row r="588">
      <c r="A588" s="30"/>
      <c r="B588" s="31" t="s">
        <v>167</v>
      </c>
      <c r="C588" s="31" t="s">
        <v>167</v>
      </c>
      <c r="D588" s="31" t="s">
        <v>167</v>
      </c>
      <c r="E588" s="31" t="s">
        <v>167</v>
      </c>
      <c r="F588" s="31" t="s">
        <v>167</v>
      </c>
      <c r="G588" s="31" t="s">
        <v>167</v>
      </c>
      <c r="H588" s="31" t="s">
        <v>167</v>
      </c>
      <c r="I588" s="31" t="s">
        <v>167</v>
      </c>
      <c r="J588" s="31" t="s">
        <v>167</v>
      </c>
      <c r="K588" s="31" t="s">
        <v>167</v>
      </c>
      <c r="L588" s="31" t="s">
        <v>167</v>
      </c>
      <c r="M588" s="31" t="s">
        <v>167</v>
      </c>
      <c r="N588" s="31" t="s">
        <v>167</v>
      </c>
      <c r="O588" s="31" t="s">
        <v>167</v>
      </c>
      <c r="P588" s="31"/>
      <c r="Q588" s="31" t="s">
        <v>167</v>
      </c>
      <c r="R588" s="31"/>
      <c r="S588" s="31"/>
      <c r="T588" s="31"/>
      <c r="U588" s="31"/>
      <c r="V588" s="31"/>
      <c r="W588" s="31"/>
      <c r="X588" s="31"/>
      <c r="Y588" s="31"/>
    </row>
    <row r="589">
      <c r="A589" s="30"/>
      <c r="B589" s="31" t="s">
        <v>167</v>
      </c>
      <c r="C589" s="31" t="s">
        <v>167</v>
      </c>
      <c r="D589" s="31" t="s">
        <v>167</v>
      </c>
      <c r="E589" s="31" t="s">
        <v>167</v>
      </c>
      <c r="F589" s="31" t="s">
        <v>167</v>
      </c>
      <c r="G589" s="31" t="s">
        <v>167</v>
      </c>
      <c r="H589" s="31" t="s">
        <v>167</v>
      </c>
      <c r="I589" s="31" t="s">
        <v>167</v>
      </c>
      <c r="J589" s="31" t="s">
        <v>167</v>
      </c>
      <c r="K589" s="31" t="s">
        <v>167</v>
      </c>
      <c r="L589" s="31" t="s">
        <v>167</v>
      </c>
      <c r="M589" s="31" t="s">
        <v>167</v>
      </c>
      <c r="N589" s="31" t="s">
        <v>167</v>
      </c>
      <c r="O589" s="31" t="s">
        <v>167</v>
      </c>
      <c r="P589" s="31"/>
      <c r="Q589" s="31" t="s">
        <v>167</v>
      </c>
      <c r="R589" s="31"/>
      <c r="S589" s="31"/>
      <c r="T589" s="31"/>
      <c r="U589" s="31"/>
      <c r="V589" s="31"/>
      <c r="W589" s="31"/>
      <c r="X589" s="31"/>
      <c r="Y589" s="31"/>
    </row>
    <row r="590">
      <c r="A590" s="30"/>
      <c r="B590" s="31" t="s">
        <v>167</v>
      </c>
      <c r="C590" s="31" t="s">
        <v>167</v>
      </c>
      <c r="D590" s="31" t="s">
        <v>167</v>
      </c>
      <c r="E590" s="31" t="s">
        <v>167</v>
      </c>
      <c r="F590" s="31" t="s">
        <v>167</v>
      </c>
      <c r="G590" s="31" t="s">
        <v>167</v>
      </c>
      <c r="H590" s="31" t="s">
        <v>167</v>
      </c>
      <c r="I590" s="31" t="s">
        <v>167</v>
      </c>
      <c r="J590" s="31" t="s">
        <v>167</v>
      </c>
      <c r="K590" s="31" t="s">
        <v>167</v>
      </c>
      <c r="L590" s="31" t="s">
        <v>167</v>
      </c>
      <c r="M590" s="31" t="s">
        <v>167</v>
      </c>
      <c r="N590" s="31" t="s">
        <v>167</v>
      </c>
      <c r="O590" s="31" t="s">
        <v>167</v>
      </c>
      <c r="P590" s="31"/>
      <c r="Q590" s="31" t="s">
        <v>167</v>
      </c>
      <c r="R590" s="31"/>
      <c r="S590" s="31"/>
      <c r="T590" s="31"/>
      <c r="U590" s="31"/>
      <c r="V590" s="31"/>
      <c r="W590" s="31"/>
      <c r="X590" s="31"/>
      <c r="Y590" s="31"/>
    </row>
    <row r="591">
      <c r="A591" s="30"/>
      <c r="B591" s="31" t="s">
        <v>167</v>
      </c>
      <c r="C591" s="31" t="s">
        <v>167</v>
      </c>
      <c r="D591" s="31" t="s">
        <v>167</v>
      </c>
      <c r="E591" s="31" t="s">
        <v>167</v>
      </c>
      <c r="F591" s="31" t="s">
        <v>167</v>
      </c>
      <c r="G591" s="31" t="s">
        <v>167</v>
      </c>
      <c r="H591" s="31" t="s">
        <v>167</v>
      </c>
      <c r="I591" s="31" t="s">
        <v>167</v>
      </c>
      <c r="J591" s="31" t="s">
        <v>167</v>
      </c>
      <c r="K591" s="31" t="s">
        <v>167</v>
      </c>
      <c r="L591" s="31" t="s">
        <v>167</v>
      </c>
      <c r="M591" s="31" t="s">
        <v>167</v>
      </c>
      <c r="N591" s="31" t="s">
        <v>167</v>
      </c>
      <c r="O591" s="31" t="s">
        <v>167</v>
      </c>
      <c r="P591" s="31"/>
      <c r="Q591" s="31" t="s">
        <v>167</v>
      </c>
      <c r="R591" s="31"/>
      <c r="S591" s="31"/>
      <c r="T591" s="31"/>
      <c r="U591" s="31"/>
      <c r="V591" s="31"/>
      <c r="W591" s="31"/>
      <c r="X591" s="31"/>
      <c r="Y591" s="31"/>
    </row>
    <row r="592">
      <c r="A592" s="30"/>
      <c r="B592" s="31" t="s">
        <v>167</v>
      </c>
      <c r="C592" s="31" t="s">
        <v>167</v>
      </c>
      <c r="D592" s="31" t="s">
        <v>167</v>
      </c>
      <c r="E592" s="31" t="s">
        <v>167</v>
      </c>
      <c r="F592" s="31" t="s">
        <v>167</v>
      </c>
      <c r="G592" s="31" t="s">
        <v>167</v>
      </c>
      <c r="H592" s="31" t="s">
        <v>167</v>
      </c>
      <c r="I592" s="31" t="s">
        <v>167</v>
      </c>
      <c r="J592" s="31" t="s">
        <v>167</v>
      </c>
      <c r="K592" s="31" t="s">
        <v>167</v>
      </c>
      <c r="L592" s="31" t="s">
        <v>167</v>
      </c>
      <c r="M592" s="31" t="s">
        <v>167</v>
      </c>
      <c r="N592" s="31" t="s">
        <v>167</v>
      </c>
      <c r="O592" s="31" t="s">
        <v>167</v>
      </c>
      <c r="P592" s="31"/>
      <c r="Q592" s="31" t="s">
        <v>167</v>
      </c>
      <c r="R592" s="31"/>
      <c r="S592" s="31"/>
      <c r="T592" s="31"/>
      <c r="U592" s="31"/>
      <c r="V592" s="31"/>
      <c r="W592" s="31"/>
      <c r="X592" s="31"/>
      <c r="Y592" s="31"/>
    </row>
    <row r="593">
      <c r="A593" s="30"/>
      <c r="B593" s="31" t="s">
        <v>167</v>
      </c>
      <c r="C593" s="31" t="s">
        <v>167</v>
      </c>
      <c r="D593" s="31" t="s">
        <v>167</v>
      </c>
      <c r="E593" s="31" t="s">
        <v>167</v>
      </c>
      <c r="F593" s="31" t="s">
        <v>167</v>
      </c>
      <c r="G593" s="31" t="s">
        <v>167</v>
      </c>
      <c r="H593" s="31" t="s">
        <v>167</v>
      </c>
      <c r="I593" s="31" t="s">
        <v>167</v>
      </c>
      <c r="J593" s="31" t="s">
        <v>167</v>
      </c>
      <c r="K593" s="31" t="s">
        <v>167</v>
      </c>
      <c r="L593" s="31" t="s">
        <v>167</v>
      </c>
      <c r="M593" s="31" t="s">
        <v>167</v>
      </c>
      <c r="N593" s="31" t="s">
        <v>167</v>
      </c>
      <c r="O593" s="31" t="s">
        <v>167</v>
      </c>
      <c r="P593" s="31"/>
      <c r="Q593" s="31" t="s">
        <v>167</v>
      </c>
      <c r="R593" s="31"/>
      <c r="S593" s="31"/>
      <c r="T593" s="31"/>
      <c r="U593" s="31"/>
      <c r="V593" s="31"/>
      <c r="W593" s="31"/>
      <c r="X593" s="31"/>
      <c r="Y593" s="31"/>
    </row>
    <row r="594">
      <c r="A594" s="30"/>
      <c r="B594" s="31" t="s">
        <v>167</v>
      </c>
      <c r="C594" s="31" t="s">
        <v>167</v>
      </c>
      <c r="D594" s="31" t="s">
        <v>167</v>
      </c>
      <c r="E594" s="31" t="s">
        <v>167</v>
      </c>
      <c r="F594" s="31" t="s">
        <v>167</v>
      </c>
      <c r="G594" s="31" t="s">
        <v>167</v>
      </c>
      <c r="H594" s="31" t="s">
        <v>167</v>
      </c>
      <c r="I594" s="31" t="s">
        <v>167</v>
      </c>
      <c r="J594" s="31" t="s">
        <v>167</v>
      </c>
      <c r="K594" s="31" t="s">
        <v>167</v>
      </c>
      <c r="L594" s="31" t="s">
        <v>167</v>
      </c>
      <c r="M594" s="31" t="s">
        <v>167</v>
      </c>
      <c r="N594" s="31" t="s">
        <v>167</v>
      </c>
      <c r="O594" s="31" t="s">
        <v>167</v>
      </c>
      <c r="P594" s="31"/>
      <c r="Q594" s="31" t="s">
        <v>167</v>
      </c>
      <c r="R594" s="31"/>
      <c r="S594" s="31"/>
      <c r="T594" s="31"/>
      <c r="U594" s="31"/>
      <c r="V594" s="31"/>
      <c r="W594" s="31"/>
      <c r="X594" s="31"/>
      <c r="Y594" s="31"/>
    </row>
    <row r="595">
      <c r="A595" s="30"/>
      <c r="B595" s="31" t="s">
        <v>167</v>
      </c>
      <c r="C595" s="31" t="s">
        <v>167</v>
      </c>
      <c r="D595" s="31" t="s">
        <v>167</v>
      </c>
      <c r="E595" s="31" t="s">
        <v>167</v>
      </c>
      <c r="F595" s="31" t="s">
        <v>167</v>
      </c>
      <c r="G595" s="31" t="s">
        <v>167</v>
      </c>
      <c r="H595" s="31" t="s">
        <v>167</v>
      </c>
      <c r="I595" s="31" t="s">
        <v>167</v>
      </c>
      <c r="J595" s="31" t="s">
        <v>167</v>
      </c>
      <c r="K595" s="31" t="s">
        <v>167</v>
      </c>
      <c r="L595" s="31" t="s">
        <v>167</v>
      </c>
      <c r="M595" s="31" t="s">
        <v>167</v>
      </c>
      <c r="N595" s="31" t="s">
        <v>167</v>
      </c>
      <c r="O595" s="31" t="s">
        <v>167</v>
      </c>
      <c r="P595" s="31"/>
      <c r="Q595" s="31" t="s">
        <v>167</v>
      </c>
      <c r="R595" s="31"/>
      <c r="S595" s="31"/>
      <c r="T595" s="31"/>
      <c r="U595" s="31"/>
      <c r="V595" s="31"/>
      <c r="W595" s="31"/>
      <c r="X595" s="31"/>
      <c r="Y595" s="31"/>
    </row>
    <row r="596">
      <c r="A596" s="30"/>
      <c r="B596" s="31" t="s">
        <v>167</v>
      </c>
      <c r="C596" s="31" t="s">
        <v>167</v>
      </c>
      <c r="D596" s="31" t="s">
        <v>167</v>
      </c>
      <c r="E596" s="31" t="s">
        <v>167</v>
      </c>
      <c r="F596" s="31" t="s">
        <v>167</v>
      </c>
      <c r="G596" s="31" t="s">
        <v>167</v>
      </c>
      <c r="H596" s="31" t="s">
        <v>167</v>
      </c>
      <c r="I596" s="31" t="s">
        <v>167</v>
      </c>
      <c r="J596" s="31" t="s">
        <v>167</v>
      </c>
      <c r="K596" s="31" t="s">
        <v>167</v>
      </c>
      <c r="L596" s="31" t="s">
        <v>167</v>
      </c>
      <c r="M596" s="31" t="s">
        <v>167</v>
      </c>
      <c r="N596" s="31" t="s">
        <v>167</v>
      </c>
      <c r="O596" s="31" t="s">
        <v>167</v>
      </c>
      <c r="P596" s="31"/>
      <c r="Q596" s="31" t="s">
        <v>167</v>
      </c>
      <c r="R596" s="31"/>
      <c r="S596" s="31"/>
      <c r="T596" s="31"/>
      <c r="U596" s="31"/>
      <c r="V596" s="31"/>
      <c r="W596" s="31"/>
      <c r="X596" s="31"/>
      <c r="Y596" s="31"/>
    </row>
    <row r="597">
      <c r="A597" s="30"/>
      <c r="B597" s="31" t="s">
        <v>167</v>
      </c>
      <c r="C597" s="31" t="s">
        <v>167</v>
      </c>
      <c r="D597" s="31" t="s">
        <v>167</v>
      </c>
      <c r="E597" s="31" t="s">
        <v>167</v>
      </c>
      <c r="F597" s="31" t="s">
        <v>167</v>
      </c>
      <c r="G597" s="31" t="s">
        <v>167</v>
      </c>
      <c r="H597" s="31" t="s">
        <v>167</v>
      </c>
      <c r="I597" s="31" t="s">
        <v>167</v>
      </c>
      <c r="J597" s="31" t="s">
        <v>167</v>
      </c>
      <c r="K597" s="31" t="s">
        <v>167</v>
      </c>
      <c r="L597" s="31" t="s">
        <v>167</v>
      </c>
      <c r="M597" s="31" t="s">
        <v>167</v>
      </c>
      <c r="N597" s="31" t="s">
        <v>167</v>
      </c>
      <c r="O597" s="31" t="s">
        <v>167</v>
      </c>
      <c r="P597" s="31"/>
      <c r="Q597" s="31" t="s">
        <v>167</v>
      </c>
      <c r="R597" s="31"/>
      <c r="S597" s="31"/>
      <c r="T597" s="31"/>
      <c r="U597" s="31"/>
      <c r="V597" s="31"/>
      <c r="W597" s="31"/>
      <c r="X597" s="31"/>
      <c r="Y597" s="31"/>
    </row>
    <row r="598">
      <c r="A598" s="30"/>
      <c r="B598" s="31" t="s">
        <v>167</v>
      </c>
      <c r="C598" s="31" t="s">
        <v>167</v>
      </c>
      <c r="D598" s="31" t="s">
        <v>167</v>
      </c>
      <c r="E598" s="31" t="s">
        <v>167</v>
      </c>
      <c r="F598" s="31" t="s">
        <v>167</v>
      </c>
      <c r="G598" s="31" t="s">
        <v>167</v>
      </c>
      <c r="H598" s="31" t="s">
        <v>167</v>
      </c>
      <c r="I598" s="31" t="s">
        <v>167</v>
      </c>
      <c r="J598" s="31" t="s">
        <v>167</v>
      </c>
      <c r="K598" s="31" t="s">
        <v>167</v>
      </c>
      <c r="L598" s="31" t="s">
        <v>167</v>
      </c>
      <c r="M598" s="31" t="s">
        <v>167</v>
      </c>
      <c r="N598" s="31" t="s">
        <v>167</v>
      </c>
      <c r="O598" s="31" t="s">
        <v>167</v>
      </c>
      <c r="P598" s="31"/>
      <c r="Q598" s="31" t="s">
        <v>167</v>
      </c>
      <c r="R598" s="31"/>
      <c r="S598" s="31"/>
      <c r="T598" s="31"/>
      <c r="U598" s="31"/>
      <c r="V598" s="31"/>
      <c r="W598" s="31"/>
      <c r="X598" s="31"/>
      <c r="Y598" s="31"/>
    </row>
    <row r="599">
      <c r="A599" s="30"/>
      <c r="B599" s="31" t="s">
        <v>167</v>
      </c>
      <c r="C599" s="31" t="s">
        <v>167</v>
      </c>
      <c r="D599" s="31" t="s">
        <v>167</v>
      </c>
      <c r="E599" s="31" t="s">
        <v>167</v>
      </c>
      <c r="F599" s="31" t="s">
        <v>167</v>
      </c>
      <c r="G599" s="31" t="s">
        <v>167</v>
      </c>
      <c r="H599" s="31" t="s">
        <v>167</v>
      </c>
      <c r="I599" s="31" t="s">
        <v>167</v>
      </c>
      <c r="J599" s="31" t="s">
        <v>167</v>
      </c>
      <c r="K599" s="31" t="s">
        <v>167</v>
      </c>
      <c r="L599" s="31" t="s">
        <v>167</v>
      </c>
      <c r="M599" s="31" t="s">
        <v>167</v>
      </c>
      <c r="N599" s="31" t="s">
        <v>167</v>
      </c>
      <c r="O599" s="31" t="s">
        <v>167</v>
      </c>
      <c r="P599" s="31"/>
      <c r="Q599" s="31" t="s">
        <v>167</v>
      </c>
      <c r="R599" s="31"/>
      <c r="S599" s="31"/>
      <c r="T599" s="31"/>
      <c r="U599" s="31"/>
      <c r="V599" s="31"/>
      <c r="W599" s="31"/>
      <c r="X599" s="31"/>
      <c r="Y599" s="31"/>
    </row>
    <row r="600">
      <c r="A600" s="30"/>
      <c r="B600" s="31" t="s">
        <v>167</v>
      </c>
      <c r="C600" s="31" t="s">
        <v>167</v>
      </c>
      <c r="D600" s="31" t="s">
        <v>167</v>
      </c>
      <c r="E600" s="31" t="s">
        <v>167</v>
      </c>
      <c r="F600" s="31" t="s">
        <v>167</v>
      </c>
      <c r="G600" s="31" t="s">
        <v>167</v>
      </c>
      <c r="H600" s="31" t="s">
        <v>167</v>
      </c>
      <c r="I600" s="31" t="s">
        <v>167</v>
      </c>
      <c r="J600" s="31" t="s">
        <v>167</v>
      </c>
      <c r="K600" s="31" t="s">
        <v>167</v>
      </c>
      <c r="L600" s="31" t="s">
        <v>167</v>
      </c>
      <c r="M600" s="31" t="s">
        <v>167</v>
      </c>
      <c r="N600" s="31" t="s">
        <v>167</v>
      </c>
      <c r="O600" s="31" t="s">
        <v>167</v>
      </c>
      <c r="P600" s="31"/>
      <c r="Q600" s="31" t="s">
        <v>167</v>
      </c>
      <c r="R600" s="31"/>
      <c r="S600" s="31"/>
      <c r="T600" s="31"/>
      <c r="U600" s="31"/>
      <c r="V600" s="31"/>
      <c r="W600" s="31"/>
      <c r="X600" s="31"/>
      <c r="Y600" s="31"/>
    </row>
    <row r="601">
      <c r="A601" s="30"/>
      <c r="B601" s="31" t="s">
        <v>167</v>
      </c>
      <c r="C601" s="31" t="s">
        <v>167</v>
      </c>
      <c r="D601" s="31" t="s">
        <v>167</v>
      </c>
      <c r="E601" s="31" t="s">
        <v>167</v>
      </c>
      <c r="F601" s="31" t="s">
        <v>167</v>
      </c>
      <c r="G601" s="31" t="s">
        <v>167</v>
      </c>
      <c r="H601" s="31" t="s">
        <v>167</v>
      </c>
      <c r="I601" s="31" t="s">
        <v>167</v>
      </c>
      <c r="J601" s="31" t="s">
        <v>167</v>
      </c>
      <c r="K601" s="31" t="s">
        <v>167</v>
      </c>
      <c r="L601" s="31" t="s">
        <v>167</v>
      </c>
      <c r="M601" s="31" t="s">
        <v>167</v>
      </c>
      <c r="N601" s="31" t="s">
        <v>167</v>
      </c>
      <c r="O601" s="31" t="s">
        <v>167</v>
      </c>
      <c r="P601" s="31"/>
      <c r="Q601" s="31" t="s">
        <v>167</v>
      </c>
      <c r="R601" s="31"/>
      <c r="S601" s="31"/>
      <c r="T601" s="31"/>
      <c r="U601" s="31"/>
      <c r="V601" s="31"/>
      <c r="W601" s="31"/>
      <c r="X601" s="31"/>
      <c r="Y601" s="31"/>
    </row>
    <row r="602">
      <c r="A602" s="30"/>
      <c r="B602" s="31" t="s">
        <v>167</v>
      </c>
      <c r="C602" s="31" t="s">
        <v>167</v>
      </c>
      <c r="D602" s="31" t="s">
        <v>167</v>
      </c>
      <c r="E602" s="31" t="s">
        <v>167</v>
      </c>
      <c r="F602" s="31" t="s">
        <v>167</v>
      </c>
      <c r="G602" s="31" t="s">
        <v>167</v>
      </c>
      <c r="H602" s="31" t="s">
        <v>167</v>
      </c>
      <c r="I602" s="31" t="s">
        <v>167</v>
      </c>
      <c r="J602" s="31" t="s">
        <v>167</v>
      </c>
      <c r="K602" s="31" t="s">
        <v>167</v>
      </c>
      <c r="L602" s="31" t="s">
        <v>167</v>
      </c>
      <c r="M602" s="31" t="s">
        <v>167</v>
      </c>
      <c r="N602" s="31" t="s">
        <v>167</v>
      </c>
      <c r="O602" s="31" t="s">
        <v>167</v>
      </c>
      <c r="P602" s="31"/>
      <c r="Q602" s="31" t="s">
        <v>167</v>
      </c>
      <c r="R602" s="31"/>
      <c r="S602" s="31"/>
      <c r="T602" s="31"/>
      <c r="U602" s="31"/>
      <c r="V602" s="31"/>
      <c r="W602" s="31"/>
      <c r="X602" s="31"/>
      <c r="Y602" s="31"/>
    </row>
    <row r="603">
      <c r="A603" s="30"/>
      <c r="B603" s="31" t="s">
        <v>167</v>
      </c>
      <c r="C603" s="31" t="s">
        <v>167</v>
      </c>
      <c r="D603" s="31" t="s">
        <v>167</v>
      </c>
      <c r="E603" s="31" t="s">
        <v>167</v>
      </c>
      <c r="F603" s="31" t="s">
        <v>167</v>
      </c>
      <c r="G603" s="31" t="s">
        <v>167</v>
      </c>
      <c r="H603" s="31" t="s">
        <v>167</v>
      </c>
      <c r="I603" s="31" t="s">
        <v>167</v>
      </c>
      <c r="J603" s="31" t="s">
        <v>167</v>
      </c>
      <c r="K603" s="31" t="s">
        <v>167</v>
      </c>
      <c r="L603" s="31" t="s">
        <v>167</v>
      </c>
      <c r="M603" s="31" t="s">
        <v>167</v>
      </c>
      <c r="N603" s="31" t="s">
        <v>167</v>
      </c>
      <c r="O603" s="31" t="s">
        <v>167</v>
      </c>
      <c r="P603" s="31"/>
      <c r="Q603" s="31" t="s">
        <v>167</v>
      </c>
      <c r="R603" s="31"/>
      <c r="S603" s="31"/>
      <c r="T603" s="31"/>
      <c r="U603" s="31"/>
      <c r="V603" s="31"/>
      <c r="W603" s="31"/>
      <c r="X603" s="31"/>
      <c r="Y603" s="31"/>
    </row>
    <row r="604">
      <c r="A604" s="30"/>
      <c r="B604" s="31" t="s">
        <v>167</v>
      </c>
      <c r="C604" s="31" t="s">
        <v>167</v>
      </c>
      <c r="D604" s="31" t="s">
        <v>167</v>
      </c>
      <c r="E604" s="31" t="s">
        <v>167</v>
      </c>
      <c r="F604" s="31" t="s">
        <v>167</v>
      </c>
      <c r="G604" s="31" t="s">
        <v>167</v>
      </c>
      <c r="H604" s="31" t="s">
        <v>167</v>
      </c>
      <c r="I604" s="31" t="s">
        <v>167</v>
      </c>
      <c r="J604" s="31" t="s">
        <v>167</v>
      </c>
      <c r="K604" s="31" t="s">
        <v>167</v>
      </c>
      <c r="L604" s="31" t="s">
        <v>167</v>
      </c>
      <c r="M604" s="31" t="s">
        <v>167</v>
      </c>
      <c r="N604" s="31" t="s">
        <v>167</v>
      </c>
      <c r="O604" s="31" t="s">
        <v>167</v>
      </c>
      <c r="P604" s="31"/>
      <c r="Q604" s="31" t="s">
        <v>167</v>
      </c>
      <c r="R604" s="31"/>
      <c r="S604" s="31"/>
      <c r="T604" s="31"/>
      <c r="U604" s="31"/>
      <c r="V604" s="31"/>
      <c r="W604" s="31"/>
      <c r="X604" s="31"/>
      <c r="Y604" s="31"/>
    </row>
    <row r="605">
      <c r="A605" s="30"/>
      <c r="B605" s="31" t="s">
        <v>167</v>
      </c>
      <c r="C605" s="31" t="s">
        <v>167</v>
      </c>
      <c r="D605" s="31" t="s">
        <v>167</v>
      </c>
      <c r="E605" s="31" t="s">
        <v>167</v>
      </c>
      <c r="F605" s="31" t="s">
        <v>167</v>
      </c>
      <c r="G605" s="31" t="s">
        <v>167</v>
      </c>
      <c r="H605" s="31" t="s">
        <v>167</v>
      </c>
      <c r="I605" s="31" t="s">
        <v>167</v>
      </c>
      <c r="J605" s="31" t="s">
        <v>167</v>
      </c>
      <c r="K605" s="31" t="s">
        <v>167</v>
      </c>
      <c r="L605" s="31" t="s">
        <v>167</v>
      </c>
      <c r="M605" s="31" t="s">
        <v>167</v>
      </c>
      <c r="N605" s="31" t="s">
        <v>167</v>
      </c>
      <c r="O605" s="31" t="s">
        <v>167</v>
      </c>
      <c r="P605" s="31"/>
      <c r="Q605" s="31" t="s">
        <v>167</v>
      </c>
      <c r="R605" s="31"/>
      <c r="S605" s="31"/>
      <c r="T605" s="31"/>
      <c r="U605" s="31"/>
      <c r="V605" s="31"/>
      <c r="W605" s="31"/>
      <c r="X605" s="31"/>
      <c r="Y605" s="31"/>
    </row>
    <row r="606">
      <c r="A606" s="30"/>
      <c r="B606" s="31" t="s">
        <v>167</v>
      </c>
      <c r="C606" s="31" t="s">
        <v>167</v>
      </c>
      <c r="D606" s="31" t="s">
        <v>167</v>
      </c>
      <c r="E606" s="31" t="s">
        <v>167</v>
      </c>
      <c r="F606" s="31" t="s">
        <v>167</v>
      </c>
      <c r="G606" s="31" t="s">
        <v>167</v>
      </c>
      <c r="H606" s="31" t="s">
        <v>167</v>
      </c>
      <c r="I606" s="31" t="s">
        <v>167</v>
      </c>
      <c r="J606" s="31" t="s">
        <v>167</v>
      </c>
      <c r="K606" s="31" t="s">
        <v>167</v>
      </c>
      <c r="L606" s="31" t="s">
        <v>167</v>
      </c>
      <c r="M606" s="31" t="s">
        <v>167</v>
      </c>
      <c r="N606" s="31" t="s">
        <v>167</v>
      </c>
      <c r="O606" s="31" t="s">
        <v>167</v>
      </c>
      <c r="P606" s="31"/>
      <c r="Q606" s="31" t="s">
        <v>167</v>
      </c>
      <c r="R606" s="31"/>
      <c r="S606" s="31"/>
      <c r="T606" s="31"/>
      <c r="U606" s="31"/>
      <c r="V606" s="31"/>
      <c r="W606" s="31"/>
      <c r="X606" s="31"/>
      <c r="Y606" s="31"/>
    </row>
    <row r="607">
      <c r="A607" s="30"/>
      <c r="B607" s="31" t="s">
        <v>167</v>
      </c>
      <c r="C607" s="31" t="s">
        <v>167</v>
      </c>
      <c r="D607" s="31" t="s">
        <v>167</v>
      </c>
      <c r="E607" s="31" t="s">
        <v>167</v>
      </c>
      <c r="F607" s="31" t="s">
        <v>167</v>
      </c>
      <c r="G607" s="31" t="s">
        <v>167</v>
      </c>
      <c r="H607" s="31" t="s">
        <v>167</v>
      </c>
      <c r="I607" s="31" t="s">
        <v>167</v>
      </c>
      <c r="J607" s="31" t="s">
        <v>167</v>
      </c>
      <c r="K607" s="31" t="s">
        <v>167</v>
      </c>
      <c r="L607" s="31" t="s">
        <v>167</v>
      </c>
      <c r="M607" s="31" t="s">
        <v>167</v>
      </c>
      <c r="N607" s="31" t="s">
        <v>167</v>
      </c>
      <c r="O607" s="31" t="s">
        <v>167</v>
      </c>
      <c r="P607" s="31"/>
      <c r="Q607" s="31" t="s">
        <v>167</v>
      </c>
      <c r="R607" s="31"/>
      <c r="S607" s="31"/>
      <c r="T607" s="31"/>
      <c r="U607" s="31"/>
      <c r="V607" s="31"/>
      <c r="W607" s="31"/>
      <c r="X607" s="31"/>
      <c r="Y607" s="31"/>
    </row>
    <row r="608">
      <c r="A608" s="30"/>
      <c r="B608" s="31" t="s">
        <v>167</v>
      </c>
      <c r="C608" s="31" t="s">
        <v>167</v>
      </c>
      <c r="D608" s="31" t="s">
        <v>167</v>
      </c>
      <c r="E608" s="31" t="s">
        <v>167</v>
      </c>
      <c r="F608" s="31" t="s">
        <v>167</v>
      </c>
      <c r="G608" s="31" t="s">
        <v>167</v>
      </c>
      <c r="H608" s="31" t="s">
        <v>167</v>
      </c>
      <c r="I608" s="31" t="s">
        <v>167</v>
      </c>
      <c r="J608" s="31" t="s">
        <v>167</v>
      </c>
      <c r="K608" s="31" t="s">
        <v>167</v>
      </c>
      <c r="L608" s="31" t="s">
        <v>167</v>
      </c>
      <c r="M608" s="31" t="s">
        <v>167</v>
      </c>
      <c r="N608" s="31" t="s">
        <v>167</v>
      </c>
      <c r="O608" s="31" t="s">
        <v>167</v>
      </c>
      <c r="P608" s="31"/>
      <c r="Q608" s="31" t="s">
        <v>167</v>
      </c>
      <c r="R608" s="31"/>
      <c r="S608" s="31"/>
      <c r="T608" s="31"/>
      <c r="U608" s="31"/>
      <c r="V608" s="31"/>
      <c r="W608" s="31"/>
      <c r="X608" s="31"/>
      <c r="Y608" s="31"/>
    </row>
    <row r="609">
      <c r="A609" s="30"/>
      <c r="B609" s="31" t="s">
        <v>167</v>
      </c>
      <c r="C609" s="31" t="s">
        <v>167</v>
      </c>
      <c r="D609" s="31" t="s">
        <v>167</v>
      </c>
      <c r="E609" s="31" t="s">
        <v>167</v>
      </c>
      <c r="F609" s="31" t="s">
        <v>167</v>
      </c>
      <c r="G609" s="31" t="s">
        <v>167</v>
      </c>
      <c r="H609" s="31" t="s">
        <v>167</v>
      </c>
      <c r="I609" s="31" t="s">
        <v>167</v>
      </c>
      <c r="J609" s="31" t="s">
        <v>167</v>
      </c>
      <c r="K609" s="31" t="s">
        <v>167</v>
      </c>
      <c r="L609" s="31" t="s">
        <v>167</v>
      </c>
      <c r="M609" s="31" t="s">
        <v>167</v>
      </c>
      <c r="N609" s="31" t="s">
        <v>167</v>
      </c>
      <c r="O609" s="31" t="s">
        <v>167</v>
      </c>
      <c r="P609" s="31"/>
      <c r="Q609" s="31" t="s">
        <v>167</v>
      </c>
      <c r="R609" s="31"/>
      <c r="S609" s="31"/>
      <c r="T609" s="31"/>
      <c r="U609" s="31"/>
      <c r="V609" s="31"/>
      <c r="W609" s="31"/>
      <c r="X609" s="31"/>
      <c r="Y609" s="31"/>
    </row>
    <row r="610">
      <c r="A610" s="30"/>
      <c r="B610" s="31" t="s">
        <v>167</v>
      </c>
      <c r="C610" s="31" t="s">
        <v>167</v>
      </c>
      <c r="D610" s="31" t="s">
        <v>167</v>
      </c>
      <c r="E610" s="31" t="s">
        <v>167</v>
      </c>
      <c r="F610" s="31" t="s">
        <v>167</v>
      </c>
      <c r="G610" s="31" t="s">
        <v>167</v>
      </c>
      <c r="H610" s="31" t="s">
        <v>167</v>
      </c>
      <c r="I610" s="31" t="s">
        <v>167</v>
      </c>
      <c r="J610" s="31" t="s">
        <v>167</v>
      </c>
      <c r="K610" s="31" t="s">
        <v>167</v>
      </c>
      <c r="L610" s="31" t="s">
        <v>167</v>
      </c>
      <c r="M610" s="31" t="s">
        <v>167</v>
      </c>
      <c r="N610" s="31" t="s">
        <v>167</v>
      </c>
      <c r="O610" s="31" t="s">
        <v>167</v>
      </c>
      <c r="P610" s="31"/>
      <c r="Q610" s="31" t="s">
        <v>167</v>
      </c>
      <c r="R610" s="31"/>
      <c r="S610" s="31"/>
      <c r="T610" s="31"/>
      <c r="U610" s="31"/>
      <c r="V610" s="31"/>
      <c r="W610" s="31"/>
      <c r="X610" s="31"/>
      <c r="Y610" s="31"/>
    </row>
    <row r="611">
      <c r="A611" s="30"/>
      <c r="B611" s="31" t="s">
        <v>167</v>
      </c>
      <c r="C611" s="31" t="s">
        <v>167</v>
      </c>
      <c r="D611" s="31" t="s">
        <v>167</v>
      </c>
      <c r="E611" s="31" t="s">
        <v>167</v>
      </c>
      <c r="F611" s="31" t="s">
        <v>167</v>
      </c>
      <c r="G611" s="31" t="s">
        <v>167</v>
      </c>
      <c r="H611" s="31" t="s">
        <v>167</v>
      </c>
      <c r="I611" s="31" t="s">
        <v>167</v>
      </c>
      <c r="J611" s="31" t="s">
        <v>167</v>
      </c>
      <c r="K611" s="31" t="s">
        <v>167</v>
      </c>
      <c r="L611" s="31" t="s">
        <v>167</v>
      </c>
      <c r="M611" s="31" t="s">
        <v>167</v>
      </c>
      <c r="N611" s="31" t="s">
        <v>167</v>
      </c>
      <c r="O611" s="31" t="s">
        <v>167</v>
      </c>
      <c r="P611" s="31"/>
      <c r="Q611" s="31" t="s">
        <v>167</v>
      </c>
      <c r="R611" s="31"/>
      <c r="S611" s="31"/>
      <c r="T611" s="31"/>
      <c r="U611" s="31"/>
      <c r="V611" s="31"/>
      <c r="W611" s="31"/>
      <c r="X611" s="31"/>
      <c r="Y611" s="31"/>
    </row>
    <row r="612">
      <c r="A612" s="30"/>
      <c r="B612" s="31" t="s">
        <v>167</v>
      </c>
      <c r="C612" s="31" t="s">
        <v>167</v>
      </c>
      <c r="D612" s="31" t="s">
        <v>167</v>
      </c>
      <c r="E612" s="31" t="s">
        <v>167</v>
      </c>
      <c r="F612" s="31" t="s">
        <v>167</v>
      </c>
      <c r="G612" s="31" t="s">
        <v>167</v>
      </c>
      <c r="H612" s="31" t="s">
        <v>167</v>
      </c>
      <c r="I612" s="31" t="s">
        <v>167</v>
      </c>
      <c r="J612" s="31" t="s">
        <v>167</v>
      </c>
      <c r="K612" s="31" t="s">
        <v>167</v>
      </c>
      <c r="L612" s="31" t="s">
        <v>167</v>
      </c>
      <c r="M612" s="31" t="s">
        <v>167</v>
      </c>
      <c r="N612" s="31" t="s">
        <v>167</v>
      </c>
      <c r="O612" s="31" t="s">
        <v>167</v>
      </c>
      <c r="P612" s="31"/>
      <c r="Q612" s="31" t="s">
        <v>167</v>
      </c>
      <c r="R612" s="31"/>
      <c r="S612" s="31"/>
      <c r="T612" s="31"/>
      <c r="U612" s="31"/>
      <c r="V612" s="31"/>
      <c r="W612" s="31"/>
      <c r="X612" s="31"/>
      <c r="Y612" s="31"/>
    </row>
    <row r="613">
      <c r="A613" s="30"/>
      <c r="B613" s="31" t="s">
        <v>167</v>
      </c>
      <c r="C613" s="31" t="s">
        <v>167</v>
      </c>
      <c r="D613" s="31" t="s">
        <v>167</v>
      </c>
      <c r="E613" s="31" t="s">
        <v>167</v>
      </c>
      <c r="F613" s="31" t="s">
        <v>167</v>
      </c>
      <c r="G613" s="31" t="s">
        <v>167</v>
      </c>
      <c r="H613" s="31" t="s">
        <v>167</v>
      </c>
      <c r="I613" s="31" t="s">
        <v>167</v>
      </c>
      <c r="J613" s="31" t="s">
        <v>167</v>
      </c>
      <c r="K613" s="31" t="s">
        <v>167</v>
      </c>
      <c r="L613" s="31" t="s">
        <v>167</v>
      </c>
      <c r="M613" s="31" t="s">
        <v>167</v>
      </c>
      <c r="N613" s="31" t="s">
        <v>167</v>
      </c>
      <c r="O613" s="31" t="s">
        <v>167</v>
      </c>
      <c r="P613" s="31"/>
      <c r="Q613" s="31" t="s">
        <v>167</v>
      </c>
      <c r="R613" s="31"/>
      <c r="S613" s="31"/>
      <c r="T613" s="31"/>
      <c r="U613" s="31"/>
      <c r="V613" s="31"/>
      <c r="W613" s="31"/>
      <c r="X613" s="31"/>
      <c r="Y613" s="31"/>
    </row>
    <row r="614">
      <c r="A614" s="30"/>
      <c r="B614" s="31" t="s">
        <v>167</v>
      </c>
      <c r="C614" s="31" t="s">
        <v>167</v>
      </c>
      <c r="D614" s="31" t="s">
        <v>167</v>
      </c>
      <c r="E614" s="31" t="s">
        <v>167</v>
      </c>
      <c r="F614" s="31" t="s">
        <v>167</v>
      </c>
      <c r="G614" s="31" t="s">
        <v>167</v>
      </c>
      <c r="H614" s="31" t="s">
        <v>167</v>
      </c>
      <c r="I614" s="31" t="s">
        <v>167</v>
      </c>
      <c r="J614" s="31" t="s">
        <v>167</v>
      </c>
      <c r="K614" s="31" t="s">
        <v>167</v>
      </c>
      <c r="L614" s="31" t="s">
        <v>167</v>
      </c>
      <c r="M614" s="31" t="s">
        <v>167</v>
      </c>
      <c r="N614" s="31" t="s">
        <v>167</v>
      </c>
      <c r="O614" s="31" t="s">
        <v>167</v>
      </c>
      <c r="P614" s="31"/>
      <c r="Q614" s="31" t="s">
        <v>167</v>
      </c>
      <c r="R614" s="31"/>
      <c r="S614" s="31"/>
      <c r="T614" s="31"/>
      <c r="U614" s="31"/>
      <c r="V614" s="31"/>
      <c r="W614" s="31"/>
      <c r="X614" s="31"/>
      <c r="Y614" s="31"/>
    </row>
    <row r="615">
      <c r="A615" s="30"/>
      <c r="B615" s="31" t="s">
        <v>167</v>
      </c>
      <c r="C615" s="31" t="s">
        <v>167</v>
      </c>
      <c r="D615" s="31" t="s">
        <v>167</v>
      </c>
      <c r="E615" s="31" t="s">
        <v>167</v>
      </c>
      <c r="F615" s="31" t="s">
        <v>167</v>
      </c>
      <c r="G615" s="31" t="s">
        <v>167</v>
      </c>
      <c r="H615" s="31" t="s">
        <v>167</v>
      </c>
      <c r="I615" s="31" t="s">
        <v>167</v>
      </c>
      <c r="J615" s="31" t="s">
        <v>167</v>
      </c>
      <c r="K615" s="31" t="s">
        <v>167</v>
      </c>
      <c r="L615" s="31" t="s">
        <v>167</v>
      </c>
      <c r="M615" s="31" t="s">
        <v>167</v>
      </c>
      <c r="N615" s="31" t="s">
        <v>167</v>
      </c>
      <c r="O615" s="31" t="s">
        <v>167</v>
      </c>
      <c r="P615" s="31"/>
      <c r="Q615" s="31" t="s">
        <v>167</v>
      </c>
      <c r="R615" s="31"/>
      <c r="S615" s="31"/>
      <c r="T615" s="31"/>
      <c r="U615" s="31"/>
      <c r="V615" s="31"/>
      <c r="W615" s="31"/>
      <c r="X615" s="31"/>
      <c r="Y615" s="31"/>
    </row>
    <row r="616">
      <c r="A616" s="30"/>
      <c r="B616" s="31" t="s">
        <v>167</v>
      </c>
      <c r="C616" s="31" t="s">
        <v>167</v>
      </c>
      <c r="D616" s="31" t="s">
        <v>167</v>
      </c>
      <c r="E616" s="31" t="s">
        <v>167</v>
      </c>
      <c r="F616" s="31" t="s">
        <v>167</v>
      </c>
      <c r="G616" s="31" t="s">
        <v>167</v>
      </c>
      <c r="H616" s="31" t="s">
        <v>167</v>
      </c>
      <c r="I616" s="31" t="s">
        <v>167</v>
      </c>
      <c r="J616" s="31" t="s">
        <v>167</v>
      </c>
      <c r="K616" s="31" t="s">
        <v>167</v>
      </c>
      <c r="L616" s="31" t="s">
        <v>167</v>
      </c>
      <c r="M616" s="31" t="s">
        <v>167</v>
      </c>
      <c r="N616" s="31" t="s">
        <v>167</v>
      </c>
      <c r="O616" s="31" t="s">
        <v>167</v>
      </c>
      <c r="P616" s="31"/>
      <c r="Q616" s="31" t="s">
        <v>167</v>
      </c>
      <c r="R616" s="31"/>
      <c r="S616" s="31"/>
      <c r="T616" s="31"/>
      <c r="U616" s="31"/>
      <c r="V616" s="31"/>
      <c r="W616" s="31"/>
      <c r="X616" s="31"/>
      <c r="Y616" s="31"/>
    </row>
    <row r="617">
      <c r="A617" s="30"/>
      <c r="B617" s="31" t="s">
        <v>167</v>
      </c>
      <c r="C617" s="31" t="s">
        <v>167</v>
      </c>
      <c r="D617" s="31" t="s">
        <v>167</v>
      </c>
      <c r="E617" s="31" t="s">
        <v>167</v>
      </c>
      <c r="F617" s="31" t="s">
        <v>167</v>
      </c>
      <c r="G617" s="31" t="s">
        <v>167</v>
      </c>
      <c r="H617" s="31" t="s">
        <v>167</v>
      </c>
      <c r="I617" s="31" t="s">
        <v>167</v>
      </c>
      <c r="J617" s="31" t="s">
        <v>167</v>
      </c>
      <c r="K617" s="31" t="s">
        <v>167</v>
      </c>
      <c r="L617" s="31" t="s">
        <v>167</v>
      </c>
      <c r="M617" s="31" t="s">
        <v>167</v>
      </c>
      <c r="N617" s="31" t="s">
        <v>167</v>
      </c>
      <c r="O617" s="31" t="s">
        <v>167</v>
      </c>
      <c r="P617" s="31"/>
      <c r="Q617" s="31" t="s">
        <v>167</v>
      </c>
      <c r="R617" s="31"/>
      <c r="S617" s="31"/>
      <c r="T617" s="31"/>
      <c r="U617" s="31"/>
      <c r="V617" s="31"/>
      <c r="W617" s="31"/>
      <c r="X617" s="31"/>
      <c r="Y617" s="31"/>
    </row>
    <row r="618">
      <c r="A618" s="30"/>
      <c r="B618" s="31" t="s">
        <v>167</v>
      </c>
      <c r="C618" s="31" t="s">
        <v>167</v>
      </c>
      <c r="D618" s="31" t="s">
        <v>167</v>
      </c>
      <c r="E618" s="31" t="s">
        <v>167</v>
      </c>
      <c r="F618" s="31" t="s">
        <v>167</v>
      </c>
      <c r="G618" s="31" t="s">
        <v>167</v>
      </c>
      <c r="H618" s="31" t="s">
        <v>167</v>
      </c>
      <c r="I618" s="31" t="s">
        <v>167</v>
      </c>
      <c r="J618" s="31" t="s">
        <v>167</v>
      </c>
      <c r="K618" s="31" t="s">
        <v>167</v>
      </c>
      <c r="L618" s="31" t="s">
        <v>167</v>
      </c>
      <c r="M618" s="31" t="s">
        <v>167</v>
      </c>
      <c r="N618" s="31" t="s">
        <v>167</v>
      </c>
      <c r="O618" s="31" t="s">
        <v>167</v>
      </c>
      <c r="P618" s="31"/>
      <c r="Q618" s="31" t="s">
        <v>167</v>
      </c>
      <c r="R618" s="31"/>
      <c r="S618" s="31"/>
      <c r="T618" s="31"/>
      <c r="U618" s="31"/>
      <c r="V618" s="31"/>
      <c r="W618" s="31"/>
      <c r="X618" s="31"/>
      <c r="Y618" s="31"/>
    </row>
    <row r="619">
      <c r="A619" s="30"/>
      <c r="B619" s="31" t="s">
        <v>167</v>
      </c>
      <c r="C619" s="31" t="s">
        <v>167</v>
      </c>
      <c r="D619" s="31" t="s">
        <v>167</v>
      </c>
      <c r="E619" s="31" t="s">
        <v>167</v>
      </c>
      <c r="F619" s="31" t="s">
        <v>167</v>
      </c>
      <c r="G619" s="31" t="s">
        <v>167</v>
      </c>
      <c r="H619" s="31" t="s">
        <v>167</v>
      </c>
      <c r="I619" s="31" t="s">
        <v>167</v>
      </c>
      <c r="J619" s="31" t="s">
        <v>167</v>
      </c>
      <c r="K619" s="31" t="s">
        <v>167</v>
      </c>
      <c r="L619" s="31" t="s">
        <v>167</v>
      </c>
      <c r="M619" s="31" t="s">
        <v>167</v>
      </c>
      <c r="N619" s="31" t="s">
        <v>167</v>
      </c>
      <c r="O619" s="31" t="s">
        <v>167</v>
      </c>
      <c r="P619" s="31"/>
      <c r="Q619" s="31" t="s">
        <v>167</v>
      </c>
      <c r="R619" s="31"/>
      <c r="S619" s="31"/>
      <c r="T619" s="31"/>
      <c r="U619" s="31"/>
      <c r="V619" s="31"/>
      <c r="W619" s="31"/>
      <c r="X619" s="31"/>
      <c r="Y619" s="31"/>
    </row>
    <row r="620">
      <c r="A620" s="30"/>
      <c r="B620" s="31" t="s">
        <v>167</v>
      </c>
      <c r="C620" s="31" t="s">
        <v>167</v>
      </c>
      <c r="D620" s="31" t="s">
        <v>167</v>
      </c>
      <c r="E620" s="31" t="s">
        <v>167</v>
      </c>
      <c r="F620" s="31" t="s">
        <v>167</v>
      </c>
      <c r="G620" s="31" t="s">
        <v>167</v>
      </c>
      <c r="H620" s="31" t="s">
        <v>167</v>
      </c>
      <c r="I620" s="31" t="s">
        <v>167</v>
      </c>
      <c r="J620" s="31" t="s">
        <v>167</v>
      </c>
      <c r="K620" s="31" t="s">
        <v>167</v>
      </c>
      <c r="L620" s="31" t="s">
        <v>167</v>
      </c>
      <c r="M620" s="31" t="s">
        <v>167</v>
      </c>
      <c r="N620" s="31" t="s">
        <v>167</v>
      </c>
      <c r="O620" s="31" t="s">
        <v>167</v>
      </c>
      <c r="P620" s="31"/>
      <c r="Q620" s="31" t="s">
        <v>167</v>
      </c>
      <c r="R620" s="31"/>
      <c r="S620" s="31"/>
      <c r="T620" s="31"/>
      <c r="U620" s="31"/>
      <c r="V620" s="31"/>
      <c r="W620" s="31"/>
      <c r="X620" s="31"/>
      <c r="Y620" s="31"/>
    </row>
    <row r="621">
      <c r="A621" s="30"/>
      <c r="B621" s="31" t="s">
        <v>167</v>
      </c>
      <c r="C621" s="31" t="s">
        <v>167</v>
      </c>
      <c r="D621" s="31" t="s">
        <v>167</v>
      </c>
      <c r="E621" s="31" t="s">
        <v>167</v>
      </c>
      <c r="F621" s="31" t="s">
        <v>167</v>
      </c>
      <c r="G621" s="31" t="s">
        <v>167</v>
      </c>
      <c r="H621" s="31" t="s">
        <v>167</v>
      </c>
      <c r="I621" s="31" t="s">
        <v>167</v>
      </c>
      <c r="J621" s="31" t="s">
        <v>167</v>
      </c>
      <c r="K621" s="31" t="s">
        <v>167</v>
      </c>
      <c r="L621" s="31" t="s">
        <v>167</v>
      </c>
      <c r="M621" s="31" t="s">
        <v>167</v>
      </c>
      <c r="N621" s="31" t="s">
        <v>167</v>
      </c>
      <c r="O621" s="31" t="s">
        <v>167</v>
      </c>
      <c r="P621" s="31"/>
      <c r="Q621" s="31" t="s">
        <v>167</v>
      </c>
      <c r="R621" s="31"/>
      <c r="S621" s="31"/>
      <c r="T621" s="31"/>
      <c r="U621" s="31"/>
      <c r="V621" s="31"/>
      <c r="W621" s="31"/>
      <c r="X621" s="31"/>
      <c r="Y621" s="31"/>
    </row>
    <row r="622">
      <c r="A622" s="30"/>
      <c r="B622" s="31" t="s">
        <v>167</v>
      </c>
      <c r="C622" s="31" t="s">
        <v>167</v>
      </c>
      <c r="D622" s="31" t="s">
        <v>167</v>
      </c>
      <c r="E622" s="31" t="s">
        <v>167</v>
      </c>
      <c r="F622" s="31" t="s">
        <v>167</v>
      </c>
      <c r="G622" s="31" t="s">
        <v>167</v>
      </c>
      <c r="H622" s="31" t="s">
        <v>167</v>
      </c>
      <c r="I622" s="31" t="s">
        <v>167</v>
      </c>
      <c r="J622" s="31" t="s">
        <v>167</v>
      </c>
      <c r="K622" s="31" t="s">
        <v>167</v>
      </c>
      <c r="L622" s="31" t="s">
        <v>167</v>
      </c>
      <c r="M622" s="31" t="s">
        <v>167</v>
      </c>
      <c r="N622" s="31" t="s">
        <v>167</v>
      </c>
      <c r="O622" s="31" t="s">
        <v>167</v>
      </c>
      <c r="P622" s="31"/>
      <c r="Q622" s="31" t="s">
        <v>167</v>
      </c>
      <c r="R622" s="31"/>
      <c r="S622" s="31"/>
      <c r="T622" s="31"/>
      <c r="U622" s="31"/>
      <c r="V622" s="31"/>
      <c r="W622" s="31"/>
      <c r="X622" s="31"/>
      <c r="Y622" s="31"/>
    </row>
    <row r="623">
      <c r="A623" s="30"/>
      <c r="B623" s="31" t="s">
        <v>167</v>
      </c>
      <c r="C623" s="31" t="s">
        <v>167</v>
      </c>
      <c r="D623" s="31" t="s">
        <v>167</v>
      </c>
      <c r="E623" s="31" t="s">
        <v>167</v>
      </c>
      <c r="F623" s="31" t="s">
        <v>167</v>
      </c>
      <c r="G623" s="31" t="s">
        <v>167</v>
      </c>
      <c r="H623" s="31" t="s">
        <v>167</v>
      </c>
      <c r="I623" s="31" t="s">
        <v>167</v>
      </c>
      <c r="J623" s="31" t="s">
        <v>167</v>
      </c>
      <c r="K623" s="31" t="s">
        <v>167</v>
      </c>
      <c r="L623" s="31" t="s">
        <v>167</v>
      </c>
      <c r="M623" s="31" t="s">
        <v>167</v>
      </c>
      <c r="N623" s="31" t="s">
        <v>167</v>
      </c>
      <c r="O623" s="31" t="s">
        <v>167</v>
      </c>
      <c r="P623" s="31"/>
      <c r="Q623" s="31" t="s">
        <v>167</v>
      </c>
      <c r="R623" s="31"/>
      <c r="S623" s="31"/>
      <c r="T623" s="31"/>
      <c r="U623" s="31"/>
      <c r="V623" s="31"/>
      <c r="W623" s="31"/>
      <c r="X623" s="31"/>
      <c r="Y623" s="31"/>
    </row>
    <row r="624">
      <c r="A624" s="30"/>
      <c r="B624" s="31" t="s">
        <v>167</v>
      </c>
      <c r="C624" s="31" t="s">
        <v>167</v>
      </c>
      <c r="D624" s="31" t="s">
        <v>167</v>
      </c>
      <c r="E624" s="31" t="s">
        <v>167</v>
      </c>
      <c r="F624" s="31" t="s">
        <v>167</v>
      </c>
      <c r="G624" s="31" t="s">
        <v>167</v>
      </c>
      <c r="H624" s="31" t="s">
        <v>167</v>
      </c>
      <c r="I624" s="31" t="s">
        <v>167</v>
      </c>
      <c r="J624" s="31" t="s">
        <v>167</v>
      </c>
      <c r="K624" s="31" t="s">
        <v>167</v>
      </c>
      <c r="L624" s="31" t="s">
        <v>167</v>
      </c>
      <c r="M624" s="31" t="s">
        <v>167</v>
      </c>
      <c r="N624" s="31" t="s">
        <v>167</v>
      </c>
      <c r="O624" s="31" t="s">
        <v>167</v>
      </c>
      <c r="P624" s="31"/>
      <c r="Q624" s="31" t="s">
        <v>167</v>
      </c>
      <c r="R624" s="31"/>
      <c r="S624" s="31"/>
      <c r="T624" s="31"/>
      <c r="U624" s="31"/>
      <c r="V624" s="31"/>
      <c r="W624" s="31"/>
      <c r="X624" s="31"/>
      <c r="Y624" s="31"/>
    </row>
    <row r="625">
      <c r="A625" s="30"/>
      <c r="B625" s="31" t="s">
        <v>167</v>
      </c>
      <c r="C625" s="31" t="s">
        <v>167</v>
      </c>
      <c r="D625" s="31" t="s">
        <v>167</v>
      </c>
      <c r="E625" s="31" t="s">
        <v>167</v>
      </c>
      <c r="F625" s="31" t="s">
        <v>167</v>
      </c>
      <c r="G625" s="31" t="s">
        <v>167</v>
      </c>
      <c r="H625" s="31" t="s">
        <v>167</v>
      </c>
      <c r="I625" s="31" t="s">
        <v>167</v>
      </c>
      <c r="J625" s="31" t="s">
        <v>167</v>
      </c>
      <c r="K625" s="31" t="s">
        <v>167</v>
      </c>
      <c r="L625" s="31" t="s">
        <v>167</v>
      </c>
      <c r="M625" s="31" t="s">
        <v>167</v>
      </c>
      <c r="N625" s="31" t="s">
        <v>167</v>
      </c>
      <c r="O625" s="31" t="s">
        <v>167</v>
      </c>
      <c r="P625" s="31"/>
      <c r="Q625" s="31" t="s">
        <v>167</v>
      </c>
      <c r="R625" s="31"/>
      <c r="S625" s="31"/>
      <c r="T625" s="31"/>
      <c r="U625" s="31"/>
      <c r="V625" s="31"/>
      <c r="W625" s="31"/>
      <c r="X625" s="31"/>
      <c r="Y625" s="31"/>
    </row>
    <row r="626">
      <c r="A626" s="30"/>
      <c r="B626" s="31" t="s">
        <v>167</v>
      </c>
      <c r="C626" s="31" t="s">
        <v>167</v>
      </c>
      <c r="D626" s="31" t="s">
        <v>167</v>
      </c>
      <c r="E626" s="31" t="s">
        <v>167</v>
      </c>
      <c r="F626" s="31" t="s">
        <v>167</v>
      </c>
      <c r="G626" s="31" t="s">
        <v>167</v>
      </c>
      <c r="H626" s="31" t="s">
        <v>167</v>
      </c>
      <c r="I626" s="31" t="s">
        <v>167</v>
      </c>
      <c r="J626" s="31" t="s">
        <v>167</v>
      </c>
      <c r="K626" s="31" t="s">
        <v>167</v>
      </c>
      <c r="L626" s="31" t="s">
        <v>167</v>
      </c>
      <c r="M626" s="31" t="s">
        <v>167</v>
      </c>
      <c r="N626" s="31" t="s">
        <v>167</v>
      </c>
      <c r="O626" s="31" t="s">
        <v>167</v>
      </c>
      <c r="P626" s="31"/>
      <c r="Q626" s="31" t="s">
        <v>167</v>
      </c>
      <c r="R626" s="31"/>
      <c r="S626" s="31"/>
      <c r="T626" s="31"/>
      <c r="U626" s="31"/>
      <c r="V626" s="31"/>
      <c r="W626" s="31"/>
      <c r="X626" s="31"/>
      <c r="Y626" s="31"/>
    </row>
    <row r="627">
      <c r="A627" s="30"/>
      <c r="B627" s="31" t="s">
        <v>167</v>
      </c>
      <c r="C627" s="31" t="s">
        <v>167</v>
      </c>
      <c r="D627" s="31" t="s">
        <v>167</v>
      </c>
      <c r="E627" s="31" t="s">
        <v>167</v>
      </c>
      <c r="F627" s="31" t="s">
        <v>167</v>
      </c>
      <c r="G627" s="31" t="s">
        <v>167</v>
      </c>
      <c r="H627" s="31" t="s">
        <v>167</v>
      </c>
      <c r="I627" s="31" t="s">
        <v>167</v>
      </c>
      <c r="J627" s="31" t="s">
        <v>167</v>
      </c>
      <c r="K627" s="31" t="s">
        <v>167</v>
      </c>
      <c r="L627" s="31" t="s">
        <v>167</v>
      </c>
      <c r="M627" s="31" t="s">
        <v>167</v>
      </c>
      <c r="N627" s="31" t="s">
        <v>167</v>
      </c>
      <c r="O627" s="31" t="s">
        <v>167</v>
      </c>
      <c r="P627" s="31"/>
      <c r="Q627" s="31" t="s">
        <v>167</v>
      </c>
      <c r="R627" s="31"/>
      <c r="S627" s="31"/>
      <c r="T627" s="31"/>
      <c r="U627" s="31"/>
      <c r="V627" s="31"/>
      <c r="W627" s="31"/>
      <c r="X627" s="31"/>
      <c r="Y627" s="31"/>
    </row>
    <row r="628">
      <c r="A628" s="30"/>
      <c r="B628" s="31" t="s">
        <v>167</v>
      </c>
      <c r="C628" s="31" t="s">
        <v>167</v>
      </c>
      <c r="D628" s="31" t="s">
        <v>167</v>
      </c>
      <c r="E628" s="31" t="s">
        <v>167</v>
      </c>
      <c r="F628" s="31" t="s">
        <v>167</v>
      </c>
      <c r="G628" s="31" t="s">
        <v>167</v>
      </c>
      <c r="H628" s="31" t="s">
        <v>167</v>
      </c>
      <c r="I628" s="31" t="s">
        <v>167</v>
      </c>
      <c r="J628" s="31" t="s">
        <v>167</v>
      </c>
      <c r="K628" s="31" t="s">
        <v>167</v>
      </c>
      <c r="L628" s="31" t="s">
        <v>167</v>
      </c>
      <c r="M628" s="31" t="s">
        <v>167</v>
      </c>
      <c r="N628" s="31" t="s">
        <v>167</v>
      </c>
      <c r="O628" s="31" t="s">
        <v>167</v>
      </c>
      <c r="P628" s="31"/>
      <c r="Q628" s="31" t="s">
        <v>167</v>
      </c>
      <c r="R628" s="31"/>
      <c r="S628" s="31"/>
      <c r="T628" s="31"/>
      <c r="U628" s="31"/>
      <c r="V628" s="31"/>
      <c r="W628" s="31"/>
      <c r="X628" s="31"/>
      <c r="Y628" s="31"/>
    </row>
    <row r="629">
      <c r="A629" s="30"/>
      <c r="B629" s="31" t="s">
        <v>167</v>
      </c>
      <c r="C629" s="31" t="s">
        <v>167</v>
      </c>
      <c r="D629" s="31" t="s">
        <v>167</v>
      </c>
      <c r="E629" s="31" t="s">
        <v>167</v>
      </c>
      <c r="F629" s="31" t="s">
        <v>167</v>
      </c>
      <c r="G629" s="31" t="s">
        <v>167</v>
      </c>
      <c r="H629" s="31" t="s">
        <v>167</v>
      </c>
      <c r="I629" s="31" t="s">
        <v>167</v>
      </c>
      <c r="J629" s="31" t="s">
        <v>167</v>
      </c>
      <c r="K629" s="31" t="s">
        <v>167</v>
      </c>
      <c r="L629" s="31" t="s">
        <v>167</v>
      </c>
      <c r="M629" s="31" t="s">
        <v>167</v>
      </c>
      <c r="N629" s="31" t="s">
        <v>167</v>
      </c>
      <c r="O629" s="31" t="s">
        <v>167</v>
      </c>
      <c r="P629" s="31"/>
      <c r="Q629" s="31" t="s">
        <v>167</v>
      </c>
      <c r="R629" s="31"/>
      <c r="S629" s="31"/>
      <c r="T629" s="31"/>
      <c r="U629" s="31"/>
      <c r="V629" s="31"/>
      <c r="W629" s="31"/>
      <c r="X629" s="31"/>
      <c r="Y629" s="31"/>
    </row>
    <row r="630">
      <c r="A630" s="30"/>
      <c r="B630" s="31" t="s">
        <v>167</v>
      </c>
      <c r="C630" s="31" t="s">
        <v>167</v>
      </c>
      <c r="D630" s="31" t="s">
        <v>167</v>
      </c>
      <c r="E630" s="31" t="s">
        <v>167</v>
      </c>
      <c r="F630" s="31" t="s">
        <v>167</v>
      </c>
      <c r="G630" s="31" t="s">
        <v>167</v>
      </c>
      <c r="H630" s="31" t="s">
        <v>167</v>
      </c>
      <c r="I630" s="31" t="s">
        <v>167</v>
      </c>
      <c r="J630" s="31" t="s">
        <v>167</v>
      </c>
      <c r="K630" s="31" t="s">
        <v>167</v>
      </c>
      <c r="L630" s="31" t="s">
        <v>167</v>
      </c>
      <c r="M630" s="31" t="s">
        <v>167</v>
      </c>
      <c r="N630" s="31" t="s">
        <v>167</v>
      </c>
      <c r="O630" s="31" t="s">
        <v>167</v>
      </c>
      <c r="P630" s="31"/>
      <c r="Q630" s="31" t="s">
        <v>167</v>
      </c>
      <c r="R630" s="31"/>
      <c r="S630" s="31"/>
      <c r="T630" s="31"/>
      <c r="U630" s="31"/>
      <c r="V630" s="31"/>
      <c r="W630" s="31"/>
      <c r="X630" s="31"/>
      <c r="Y630" s="31"/>
    </row>
    <row r="631">
      <c r="A631" s="30"/>
      <c r="B631" s="31" t="s">
        <v>167</v>
      </c>
      <c r="C631" s="31" t="s">
        <v>167</v>
      </c>
      <c r="D631" s="31" t="s">
        <v>167</v>
      </c>
      <c r="E631" s="31" t="s">
        <v>167</v>
      </c>
      <c r="F631" s="31" t="s">
        <v>167</v>
      </c>
      <c r="G631" s="31" t="s">
        <v>167</v>
      </c>
      <c r="H631" s="31" t="s">
        <v>167</v>
      </c>
      <c r="I631" s="31" t="s">
        <v>167</v>
      </c>
      <c r="J631" s="31" t="s">
        <v>167</v>
      </c>
      <c r="K631" s="31" t="s">
        <v>167</v>
      </c>
      <c r="L631" s="31" t="s">
        <v>167</v>
      </c>
      <c r="M631" s="31" t="s">
        <v>167</v>
      </c>
      <c r="N631" s="31" t="s">
        <v>167</v>
      </c>
      <c r="O631" s="31" t="s">
        <v>167</v>
      </c>
      <c r="P631" s="31"/>
      <c r="Q631" s="31" t="s">
        <v>167</v>
      </c>
      <c r="R631" s="31"/>
      <c r="S631" s="31"/>
      <c r="T631" s="31"/>
      <c r="U631" s="31"/>
      <c r="V631" s="31"/>
      <c r="W631" s="31"/>
      <c r="X631" s="31"/>
      <c r="Y631" s="31"/>
    </row>
    <row r="632">
      <c r="A632" s="30"/>
      <c r="B632" s="31" t="s">
        <v>167</v>
      </c>
      <c r="C632" s="31" t="s">
        <v>167</v>
      </c>
      <c r="D632" s="31" t="s">
        <v>167</v>
      </c>
      <c r="E632" s="31" t="s">
        <v>167</v>
      </c>
      <c r="F632" s="31" t="s">
        <v>167</v>
      </c>
      <c r="G632" s="31" t="s">
        <v>167</v>
      </c>
      <c r="H632" s="31" t="s">
        <v>167</v>
      </c>
      <c r="I632" s="31" t="s">
        <v>167</v>
      </c>
      <c r="J632" s="31" t="s">
        <v>167</v>
      </c>
      <c r="K632" s="31" t="s">
        <v>167</v>
      </c>
      <c r="L632" s="31" t="s">
        <v>167</v>
      </c>
      <c r="M632" s="31" t="s">
        <v>167</v>
      </c>
      <c r="N632" s="31" t="s">
        <v>167</v>
      </c>
      <c r="O632" s="31" t="s">
        <v>167</v>
      </c>
      <c r="P632" s="31"/>
      <c r="Q632" s="31" t="s">
        <v>167</v>
      </c>
      <c r="R632" s="31"/>
      <c r="S632" s="31"/>
      <c r="T632" s="31"/>
      <c r="U632" s="31"/>
      <c r="V632" s="31"/>
      <c r="W632" s="31"/>
      <c r="X632" s="31"/>
      <c r="Y632" s="31"/>
    </row>
    <row r="633">
      <c r="A633" s="30"/>
      <c r="B633" s="31" t="s">
        <v>167</v>
      </c>
      <c r="C633" s="31" t="s">
        <v>167</v>
      </c>
      <c r="D633" s="31" t="s">
        <v>167</v>
      </c>
      <c r="E633" s="31" t="s">
        <v>167</v>
      </c>
      <c r="F633" s="31" t="s">
        <v>167</v>
      </c>
      <c r="G633" s="31" t="s">
        <v>167</v>
      </c>
      <c r="H633" s="31" t="s">
        <v>167</v>
      </c>
      <c r="I633" s="31" t="s">
        <v>167</v>
      </c>
      <c r="J633" s="31" t="s">
        <v>167</v>
      </c>
      <c r="K633" s="31" t="s">
        <v>167</v>
      </c>
      <c r="L633" s="31" t="s">
        <v>167</v>
      </c>
      <c r="M633" s="31" t="s">
        <v>167</v>
      </c>
      <c r="N633" s="31" t="s">
        <v>167</v>
      </c>
      <c r="O633" s="31" t="s">
        <v>167</v>
      </c>
      <c r="P633" s="31"/>
      <c r="Q633" s="31" t="s">
        <v>167</v>
      </c>
      <c r="R633" s="31"/>
      <c r="S633" s="31"/>
      <c r="T633" s="31"/>
      <c r="U633" s="31"/>
      <c r="V633" s="31"/>
      <c r="W633" s="31"/>
      <c r="X633" s="31"/>
      <c r="Y633" s="31"/>
    </row>
    <row r="634">
      <c r="A634" s="30"/>
      <c r="B634" s="31" t="s">
        <v>167</v>
      </c>
      <c r="C634" s="31" t="s">
        <v>167</v>
      </c>
      <c r="D634" s="31" t="s">
        <v>167</v>
      </c>
      <c r="E634" s="31" t="s">
        <v>167</v>
      </c>
      <c r="F634" s="31" t="s">
        <v>167</v>
      </c>
      <c r="G634" s="31" t="s">
        <v>167</v>
      </c>
      <c r="H634" s="31" t="s">
        <v>167</v>
      </c>
      <c r="I634" s="31" t="s">
        <v>167</v>
      </c>
      <c r="J634" s="31" t="s">
        <v>167</v>
      </c>
      <c r="K634" s="31" t="s">
        <v>167</v>
      </c>
      <c r="L634" s="31" t="s">
        <v>167</v>
      </c>
      <c r="M634" s="31" t="s">
        <v>167</v>
      </c>
      <c r="N634" s="31" t="s">
        <v>167</v>
      </c>
      <c r="O634" s="31" t="s">
        <v>167</v>
      </c>
      <c r="P634" s="31"/>
      <c r="Q634" s="31" t="s">
        <v>167</v>
      </c>
      <c r="R634" s="31"/>
      <c r="S634" s="31"/>
      <c r="T634" s="31"/>
      <c r="U634" s="31"/>
      <c r="V634" s="31"/>
      <c r="W634" s="31"/>
      <c r="X634" s="31"/>
      <c r="Y634" s="31"/>
    </row>
    <row r="635">
      <c r="A635" s="30"/>
      <c r="B635" s="31" t="s">
        <v>167</v>
      </c>
      <c r="C635" s="31" t="s">
        <v>167</v>
      </c>
      <c r="D635" s="31" t="s">
        <v>167</v>
      </c>
      <c r="E635" s="31" t="s">
        <v>167</v>
      </c>
      <c r="F635" s="31" t="s">
        <v>167</v>
      </c>
      <c r="G635" s="31" t="s">
        <v>167</v>
      </c>
      <c r="H635" s="31" t="s">
        <v>167</v>
      </c>
      <c r="I635" s="31" t="s">
        <v>167</v>
      </c>
      <c r="J635" s="31" t="s">
        <v>167</v>
      </c>
      <c r="K635" s="31" t="s">
        <v>167</v>
      </c>
      <c r="L635" s="31" t="s">
        <v>167</v>
      </c>
      <c r="M635" s="31" t="s">
        <v>167</v>
      </c>
      <c r="N635" s="31" t="s">
        <v>167</v>
      </c>
      <c r="O635" s="31" t="s">
        <v>167</v>
      </c>
      <c r="P635" s="31"/>
      <c r="Q635" s="31" t="s">
        <v>167</v>
      </c>
      <c r="R635" s="31"/>
      <c r="S635" s="31"/>
      <c r="T635" s="31"/>
      <c r="U635" s="31"/>
      <c r="V635" s="31"/>
      <c r="W635" s="31"/>
      <c r="X635" s="31"/>
      <c r="Y635" s="31"/>
    </row>
    <row r="636">
      <c r="A636" s="30"/>
      <c r="B636" s="31" t="s">
        <v>167</v>
      </c>
      <c r="C636" s="31" t="s">
        <v>167</v>
      </c>
      <c r="D636" s="31" t="s">
        <v>167</v>
      </c>
      <c r="E636" s="31" t="s">
        <v>167</v>
      </c>
      <c r="F636" s="31" t="s">
        <v>167</v>
      </c>
      <c r="G636" s="31" t="s">
        <v>167</v>
      </c>
      <c r="H636" s="31" t="s">
        <v>167</v>
      </c>
      <c r="I636" s="31" t="s">
        <v>167</v>
      </c>
      <c r="J636" s="31" t="s">
        <v>167</v>
      </c>
      <c r="K636" s="31" t="s">
        <v>167</v>
      </c>
      <c r="L636" s="31" t="s">
        <v>167</v>
      </c>
      <c r="M636" s="31" t="s">
        <v>167</v>
      </c>
      <c r="N636" s="31" t="s">
        <v>167</v>
      </c>
      <c r="O636" s="31" t="s">
        <v>167</v>
      </c>
      <c r="P636" s="31"/>
      <c r="Q636" s="31" t="s">
        <v>167</v>
      </c>
      <c r="R636" s="31"/>
      <c r="S636" s="31"/>
      <c r="T636" s="31"/>
      <c r="U636" s="31"/>
      <c r="V636" s="31"/>
      <c r="W636" s="31"/>
      <c r="X636" s="31"/>
      <c r="Y636" s="31"/>
    </row>
    <row r="637">
      <c r="A637" s="30"/>
      <c r="B637" s="31" t="s">
        <v>167</v>
      </c>
      <c r="C637" s="31" t="s">
        <v>167</v>
      </c>
      <c r="D637" s="31" t="s">
        <v>167</v>
      </c>
      <c r="E637" s="31" t="s">
        <v>167</v>
      </c>
      <c r="F637" s="31" t="s">
        <v>167</v>
      </c>
      <c r="G637" s="31" t="s">
        <v>167</v>
      </c>
      <c r="H637" s="31" t="s">
        <v>167</v>
      </c>
      <c r="I637" s="31" t="s">
        <v>167</v>
      </c>
      <c r="J637" s="31" t="s">
        <v>167</v>
      </c>
      <c r="K637" s="31" t="s">
        <v>167</v>
      </c>
      <c r="L637" s="31" t="s">
        <v>167</v>
      </c>
      <c r="M637" s="31" t="s">
        <v>167</v>
      </c>
      <c r="N637" s="31" t="s">
        <v>167</v>
      </c>
      <c r="O637" s="31" t="s">
        <v>167</v>
      </c>
      <c r="P637" s="31"/>
      <c r="Q637" s="31" t="s">
        <v>167</v>
      </c>
      <c r="R637" s="31"/>
      <c r="S637" s="31"/>
      <c r="T637" s="31"/>
      <c r="U637" s="31"/>
      <c r="V637" s="31"/>
      <c r="W637" s="31"/>
      <c r="X637" s="31"/>
      <c r="Y637" s="31"/>
    </row>
    <row r="638">
      <c r="A638" s="30"/>
      <c r="B638" s="31" t="s">
        <v>167</v>
      </c>
      <c r="C638" s="31" t="s">
        <v>167</v>
      </c>
      <c r="D638" s="31" t="s">
        <v>167</v>
      </c>
      <c r="E638" s="31" t="s">
        <v>167</v>
      </c>
      <c r="F638" s="31" t="s">
        <v>167</v>
      </c>
      <c r="G638" s="31" t="s">
        <v>167</v>
      </c>
      <c r="H638" s="31" t="s">
        <v>167</v>
      </c>
      <c r="I638" s="31" t="s">
        <v>167</v>
      </c>
      <c r="J638" s="31" t="s">
        <v>167</v>
      </c>
      <c r="K638" s="31" t="s">
        <v>167</v>
      </c>
      <c r="L638" s="31" t="s">
        <v>167</v>
      </c>
      <c r="M638" s="31" t="s">
        <v>167</v>
      </c>
      <c r="N638" s="31" t="s">
        <v>167</v>
      </c>
      <c r="O638" s="31" t="s">
        <v>167</v>
      </c>
      <c r="P638" s="31"/>
      <c r="Q638" s="31" t="s">
        <v>167</v>
      </c>
      <c r="R638" s="31"/>
      <c r="S638" s="31"/>
      <c r="T638" s="31"/>
      <c r="U638" s="31"/>
      <c r="V638" s="31"/>
      <c r="W638" s="31"/>
      <c r="X638" s="31"/>
      <c r="Y638" s="31"/>
    </row>
    <row r="639">
      <c r="A639" s="30"/>
      <c r="B639" s="31" t="s">
        <v>167</v>
      </c>
      <c r="C639" s="31" t="s">
        <v>167</v>
      </c>
      <c r="D639" s="31" t="s">
        <v>167</v>
      </c>
      <c r="E639" s="31" t="s">
        <v>167</v>
      </c>
      <c r="F639" s="31" t="s">
        <v>167</v>
      </c>
      <c r="G639" s="31" t="s">
        <v>167</v>
      </c>
      <c r="H639" s="31" t="s">
        <v>167</v>
      </c>
      <c r="I639" s="31" t="s">
        <v>167</v>
      </c>
      <c r="J639" s="31" t="s">
        <v>167</v>
      </c>
      <c r="K639" s="31" t="s">
        <v>167</v>
      </c>
      <c r="L639" s="31" t="s">
        <v>167</v>
      </c>
      <c r="M639" s="31" t="s">
        <v>167</v>
      </c>
      <c r="N639" s="31" t="s">
        <v>167</v>
      </c>
      <c r="O639" s="31" t="s">
        <v>167</v>
      </c>
      <c r="P639" s="31"/>
      <c r="Q639" s="31" t="s">
        <v>167</v>
      </c>
      <c r="R639" s="31"/>
      <c r="S639" s="31"/>
      <c r="T639" s="31"/>
      <c r="U639" s="31"/>
      <c r="V639" s="31"/>
      <c r="W639" s="31"/>
      <c r="X639" s="31"/>
      <c r="Y639" s="31"/>
    </row>
    <row r="640">
      <c r="A640" s="30"/>
      <c r="B640" s="31" t="s">
        <v>167</v>
      </c>
      <c r="C640" s="31" t="s">
        <v>167</v>
      </c>
      <c r="D640" s="31" t="s">
        <v>167</v>
      </c>
      <c r="E640" s="31" t="s">
        <v>167</v>
      </c>
      <c r="F640" s="31" t="s">
        <v>167</v>
      </c>
      <c r="G640" s="31" t="s">
        <v>167</v>
      </c>
      <c r="H640" s="31" t="s">
        <v>167</v>
      </c>
      <c r="I640" s="31" t="s">
        <v>167</v>
      </c>
      <c r="J640" s="31" t="s">
        <v>167</v>
      </c>
      <c r="K640" s="31" t="s">
        <v>167</v>
      </c>
      <c r="L640" s="31" t="s">
        <v>167</v>
      </c>
      <c r="M640" s="31" t="s">
        <v>167</v>
      </c>
      <c r="N640" s="31" t="s">
        <v>167</v>
      </c>
      <c r="O640" s="31" t="s">
        <v>167</v>
      </c>
      <c r="P640" s="31"/>
      <c r="Q640" s="31" t="s">
        <v>167</v>
      </c>
      <c r="R640" s="31"/>
      <c r="S640" s="31"/>
      <c r="T640" s="31"/>
      <c r="U640" s="31"/>
      <c r="V640" s="31"/>
      <c r="W640" s="31"/>
      <c r="X640" s="31"/>
      <c r="Y640" s="31"/>
    </row>
    <row r="641">
      <c r="A641" s="30"/>
      <c r="B641" s="31" t="s">
        <v>167</v>
      </c>
      <c r="C641" s="31" t="s">
        <v>167</v>
      </c>
      <c r="D641" s="31" t="s">
        <v>167</v>
      </c>
      <c r="E641" s="31" t="s">
        <v>167</v>
      </c>
      <c r="F641" s="31" t="s">
        <v>167</v>
      </c>
      <c r="G641" s="31" t="s">
        <v>167</v>
      </c>
      <c r="H641" s="31" t="s">
        <v>167</v>
      </c>
      <c r="I641" s="31" t="s">
        <v>167</v>
      </c>
      <c r="J641" s="31" t="s">
        <v>167</v>
      </c>
      <c r="K641" s="31" t="s">
        <v>167</v>
      </c>
      <c r="L641" s="31" t="s">
        <v>167</v>
      </c>
      <c r="M641" s="31" t="s">
        <v>167</v>
      </c>
      <c r="N641" s="31" t="s">
        <v>167</v>
      </c>
      <c r="O641" s="31" t="s">
        <v>167</v>
      </c>
      <c r="P641" s="31"/>
      <c r="Q641" s="31" t="s">
        <v>167</v>
      </c>
      <c r="R641" s="31"/>
      <c r="S641" s="31"/>
      <c r="T641" s="31"/>
      <c r="U641" s="31"/>
      <c r="V641" s="31"/>
      <c r="W641" s="31"/>
      <c r="X641" s="31"/>
      <c r="Y641" s="31"/>
    </row>
    <row r="642">
      <c r="A642" s="30"/>
      <c r="B642" s="31" t="s">
        <v>167</v>
      </c>
      <c r="C642" s="31" t="s">
        <v>167</v>
      </c>
      <c r="D642" s="31" t="s">
        <v>167</v>
      </c>
      <c r="E642" s="31" t="s">
        <v>167</v>
      </c>
      <c r="F642" s="31" t="s">
        <v>167</v>
      </c>
      <c r="G642" s="31" t="s">
        <v>167</v>
      </c>
      <c r="H642" s="31" t="s">
        <v>167</v>
      </c>
      <c r="I642" s="31" t="s">
        <v>167</v>
      </c>
      <c r="J642" s="31" t="s">
        <v>167</v>
      </c>
      <c r="K642" s="31" t="s">
        <v>167</v>
      </c>
      <c r="L642" s="31" t="s">
        <v>167</v>
      </c>
      <c r="M642" s="31" t="s">
        <v>167</v>
      </c>
      <c r="N642" s="31" t="s">
        <v>167</v>
      </c>
      <c r="O642" s="31" t="s">
        <v>167</v>
      </c>
      <c r="P642" s="31"/>
      <c r="Q642" s="31" t="s">
        <v>167</v>
      </c>
      <c r="R642" s="31"/>
      <c r="S642" s="31"/>
      <c r="T642" s="31"/>
      <c r="U642" s="31"/>
      <c r="V642" s="31"/>
      <c r="W642" s="31"/>
      <c r="X642" s="31"/>
      <c r="Y642" s="31"/>
    </row>
    <row r="643">
      <c r="A643" s="30"/>
      <c r="B643" s="31" t="s">
        <v>167</v>
      </c>
      <c r="C643" s="31" t="s">
        <v>167</v>
      </c>
      <c r="D643" s="31" t="s">
        <v>167</v>
      </c>
      <c r="E643" s="31" t="s">
        <v>167</v>
      </c>
      <c r="F643" s="31" t="s">
        <v>167</v>
      </c>
      <c r="G643" s="31" t="s">
        <v>167</v>
      </c>
      <c r="H643" s="31" t="s">
        <v>167</v>
      </c>
      <c r="I643" s="31" t="s">
        <v>167</v>
      </c>
      <c r="J643" s="31" t="s">
        <v>167</v>
      </c>
      <c r="K643" s="31" t="s">
        <v>167</v>
      </c>
      <c r="L643" s="31" t="s">
        <v>167</v>
      </c>
      <c r="M643" s="31" t="s">
        <v>167</v>
      </c>
      <c r="N643" s="31" t="s">
        <v>167</v>
      </c>
      <c r="O643" s="31" t="s">
        <v>167</v>
      </c>
      <c r="P643" s="31"/>
      <c r="Q643" s="31" t="s">
        <v>167</v>
      </c>
      <c r="R643" s="31"/>
      <c r="S643" s="31"/>
      <c r="T643" s="31"/>
      <c r="U643" s="31"/>
      <c r="V643" s="31"/>
      <c r="W643" s="31"/>
      <c r="X643" s="31"/>
      <c r="Y643" s="31"/>
    </row>
    <row r="644">
      <c r="A644" s="30"/>
      <c r="B644" s="31" t="s">
        <v>167</v>
      </c>
      <c r="C644" s="31" t="s">
        <v>167</v>
      </c>
      <c r="D644" s="31" t="s">
        <v>167</v>
      </c>
      <c r="E644" s="31" t="s">
        <v>167</v>
      </c>
      <c r="F644" s="31" t="s">
        <v>167</v>
      </c>
      <c r="G644" s="31" t="s">
        <v>167</v>
      </c>
      <c r="H644" s="31" t="s">
        <v>167</v>
      </c>
      <c r="I644" s="31" t="s">
        <v>167</v>
      </c>
      <c r="J644" s="31" t="s">
        <v>167</v>
      </c>
      <c r="K644" s="31" t="s">
        <v>167</v>
      </c>
      <c r="L644" s="31" t="s">
        <v>167</v>
      </c>
      <c r="M644" s="31" t="s">
        <v>167</v>
      </c>
      <c r="N644" s="31" t="s">
        <v>167</v>
      </c>
      <c r="O644" s="31" t="s">
        <v>167</v>
      </c>
      <c r="P644" s="31"/>
      <c r="Q644" s="31" t="s">
        <v>167</v>
      </c>
      <c r="R644" s="31"/>
      <c r="S644" s="31"/>
      <c r="T644" s="31"/>
      <c r="U644" s="31"/>
      <c r="V644" s="31"/>
      <c r="W644" s="31"/>
      <c r="X644" s="31"/>
      <c r="Y644" s="31"/>
    </row>
    <row r="645">
      <c r="A645" s="30"/>
      <c r="B645" s="31" t="s">
        <v>167</v>
      </c>
      <c r="C645" s="31" t="s">
        <v>167</v>
      </c>
      <c r="D645" s="31" t="s">
        <v>167</v>
      </c>
      <c r="E645" s="31" t="s">
        <v>167</v>
      </c>
      <c r="F645" s="31" t="s">
        <v>167</v>
      </c>
      <c r="G645" s="31" t="s">
        <v>167</v>
      </c>
      <c r="H645" s="31" t="s">
        <v>167</v>
      </c>
      <c r="I645" s="31" t="s">
        <v>167</v>
      </c>
      <c r="J645" s="31" t="s">
        <v>167</v>
      </c>
      <c r="K645" s="31" t="s">
        <v>167</v>
      </c>
      <c r="L645" s="31" t="s">
        <v>167</v>
      </c>
      <c r="M645" s="31" t="s">
        <v>167</v>
      </c>
      <c r="N645" s="31" t="s">
        <v>167</v>
      </c>
      <c r="O645" s="31" t="s">
        <v>167</v>
      </c>
      <c r="P645" s="31"/>
      <c r="Q645" s="31" t="s">
        <v>167</v>
      </c>
      <c r="R645" s="31"/>
      <c r="S645" s="31"/>
      <c r="T645" s="31"/>
      <c r="U645" s="31"/>
      <c r="V645" s="31"/>
      <c r="W645" s="31"/>
      <c r="X645" s="31"/>
      <c r="Y645" s="31"/>
    </row>
    <row r="646">
      <c r="A646" s="30"/>
      <c r="B646" s="31" t="s">
        <v>167</v>
      </c>
      <c r="C646" s="31" t="s">
        <v>167</v>
      </c>
      <c r="D646" s="31" t="s">
        <v>167</v>
      </c>
      <c r="E646" s="31" t="s">
        <v>167</v>
      </c>
      <c r="F646" s="31" t="s">
        <v>167</v>
      </c>
      <c r="G646" s="31" t="s">
        <v>167</v>
      </c>
      <c r="H646" s="31" t="s">
        <v>167</v>
      </c>
      <c r="I646" s="31" t="s">
        <v>167</v>
      </c>
      <c r="J646" s="31" t="s">
        <v>167</v>
      </c>
      <c r="K646" s="31" t="s">
        <v>167</v>
      </c>
      <c r="L646" s="31" t="s">
        <v>167</v>
      </c>
      <c r="M646" s="31" t="s">
        <v>167</v>
      </c>
      <c r="N646" s="31" t="s">
        <v>167</v>
      </c>
      <c r="O646" s="31" t="s">
        <v>167</v>
      </c>
      <c r="P646" s="31"/>
      <c r="Q646" s="31" t="s">
        <v>167</v>
      </c>
      <c r="R646" s="31"/>
      <c r="S646" s="31"/>
      <c r="T646" s="31"/>
      <c r="U646" s="31"/>
      <c r="V646" s="31"/>
      <c r="W646" s="31"/>
      <c r="X646" s="31"/>
      <c r="Y646" s="31"/>
    </row>
    <row r="647">
      <c r="A647" s="30"/>
      <c r="B647" s="31" t="s">
        <v>167</v>
      </c>
      <c r="C647" s="31" t="s">
        <v>167</v>
      </c>
      <c r="D647" s="31" t="s">
        <v>167</v>
      </c>
      <c r="E647" s="31" t="s">
        <v>167</v>
      </c>
      <c r="F647" s="31" t="s">
        <v>167</v>
      </c>
      <c r="G647" s="31" t="s">
        <v>167</v>
      </c>
      <c r="H647" s="31" t="s">
        <v>167</v>
      </c>
      <c r="I647" s="31" t="s">
        <v>167</v>
      </c>
      <c r="J647" s="31" t="s">
        <v>167</v>
      </c>
      <c r="K647" s="31" t="s">
        <v>167</v>
      </c>
      <c r="L647" s="31" t="s">
        <v>167</v>
      </c>
      <c r="M647" s="31" t="s">
        <v>167</v>
      </c>
      <c r="N647" s="31" t="s">
        <v>167</v>
      </c>
      <c r="O647" s="31" t="s">
        <v>167</v>
      </c>
      <c r="P647" s="31"/>
      <c r="Q647" s="31" t="s">
        <v>167</v>
      </c>
      <c r="R647" s="31"/>
      <c r="S647" s="31"/>
      <c r="T647" s="31"/>
      <c r="U647" s="31"/>
      <c r="V647" s="31"/>
      <c r="W647" s="31"/>
      <c r="X647" s="31"/>
      <c r="Y647" s="31"/>
    </row>
    <row r="648">
      <c r="A648" s="30"/>
      <c r="B648" s="31" t="s">
        <v>167</v>
      </c>
      <c r="C648" s="31" t="s">
        <v>167</v>
      </c>
      <c r="D648" s="31" t="s">
        <v>167</v>
      </c>
      <c r="E648" s="31" t="s">
        <v>167</v>
      </c>
      <c r="F648" s="31" t="s">
        <v>167</v>
      </c>
      <c r="G648" s="31" t="s">
        <v>167</v>
      </c>
      <c r="H648" s="31" t="s">
        <v>167</v>
      </c>
      <c r="I648" s="31" t="s">
        <v>167</v>
      </c>
      <c r="J648" s="31" t="s">
        <v>167</v>
      </c>
      <c r="K648" s="31" t="s">
        <v>167</v>
      </c>
      <c r="L648" s="31" t="s">
        <v>167</v>
      </c>
      <c r="M648" s="31" t="s">
        <v>167</v>
      </c>
      <c r="N648" s="31" t="s">
        <v>167</v>
      </c>
      <c r="O648" s="31" t="s">
        <v>167</v>
      </c>
      <c r="P648" s="31"/>
      <c r="Q648" s="31" t="s">
        <v>167</v>
      </c>
      <c r="R648" s="31"/>
      <c r="S648" s="31"/>
      <c r="T648" s="31"/>
      <c r="U648" s="31"/>
      <c r="V648" s="31"/>
      <c r="W648" s="31"/>
      <c r="X648" s="31"/>
      <c r="Y648" s="31"/>
    </row>
    <row r="649">
      <c r="A649" s="30"/>
      <c r="B649" s="31" t="s">
        <v>167</v>
      </c>
      <c r="C649" s="31" t="s">
        <v>167</v>
      </c>
      <c r="D649" s="31" t="s">
        <v>167</v>
      </c>
      <c r="E649" s="31" t="s">
        <v>167</v>
      </c>
      <c r="F649" s="31" t="s">
        <v>167</v>
      </c>
      <c r="G649" s="31" t="s">
        <v>167</v>
      </c>
      <c r="H649" s="31" t="s">
        <v>167</v>
      </c>
      <c r="I649" s="31" t="s">
        <v>167</v>
      </c>
      <c r="J649" s="31" t="s">
        <v>167</v>
      </c>
      <c r="K649" s="31" t="s">
        <v>167</v>
      </c>
      <c r="L649" s="31" t="s">
        <v>167</v>
      </c>
      <c r="M649" s="31" t="s">
        <v>167</v>
      </c>
      <c r="N649" s="31" t="s">
        <v>167</v>
      </c>
      <c r="O649" s="31" t="s">
        <v>167</v>
      </c>
      <c r="P649" s="31"/>
      <c r="Q649" s="31" t="s">
        <v>167</v>
      </c>
      <c r="R649" s="31"/>
      <c r="S649" s="31"/>
      <c r="T649" s="31"/>
      <c r="U649" s="31"/>
      <c r="V649" s="31"/>
      <c r="W649" s="31"/>
      <c r="X649" s="31"/>
      <c r="Y649" s="31"/>
    </row>
    <row r="650">
      <c r="A650" s="30"/>
      <c r="B650" s="31" t="s">
        <v>167</v>
      </c>
      <c r="C650" s="31" t="s">
        <v>167</v>
      </c>
      <c r="D650" s="31" t="s">
        <v>167</v>
      </c>
      <c r="E650" s="31" t="s">
        <v>167</v>
      </c>
      <c r="F650" s="31" t="s">
        <v>167</v>
      </c>
      <c r="G650" s="31" t="s">
        <v>167</v>
      </c>
      <c r="H650" s="31" t="s">
        <v>167</v>
      </c>
      <c r="I650" s="31" t="s">
        <v>167</v>
      </c>
      <c r="J650" s="31" t="s">
        <v>167</v>
      </c>
      <c r="K650" s="31" t="s">
        <v>167</v>
      </c>
      <c r="L650" s="31" t="s">
        <v>167</v>
      </c>
      <c r="M650" s="31" t="s">
        <v>167</v>
      </c>
      <c r="N650" s="31" t="s">
        <v>167</v>
      </c>
      <c r="O650" s="31" t="s">
        <v>167</v>
      </c>
      <c r="P650" s="31"/>
      <c r="Q650" s="31" t="s">
        <v>167</v>
      </c>
      <c r="R650" s="31"/>
      <c r="S650" s="31"/>
      <c r="T650" s="31"/>
      <c r="U650" s="31"/>
      <c r="V650" s="31"/>
      <c r="W650" s="31"/>
      <c r="X650" s="31"/>
      <c r="Y650" s="31"/>
    </row>
    <row r="651">
      <c r="A651" s="30"/>
      <c r="B651" s="31" t="s">
        <v>167</v>
      </c>
      <c r="C651" s="31" t="s">
        <v>167</v>
      </c>
      <c r="D651" s="31" t="s">
        <v>167</v>
      </c>
      <c r="E651" s="31" t="s">
        <v>167</v>
      </c>
      <c r="F651" s="31" t="s">
        <v>167</v>
      </c>
      <c r="G651" s="31" t="s">
        <v>167</v>
      </c>
      <c r="H651" s="31" t="s">
        <v>167</v>
      </c>
      <c r="I651" s="31" t="s">
        <v>167</v>
      </c>
      <c r="J651" s="31" t="s">
        <v>167</v>
      </c>
      <c r="K651" s="31" t="s">
        <v>167</v>
      </c>
      <c r="L651" s="31" t="s">
        <v>167</v>
      </c>
      <c r="M651" s="31" t="s">
        <v>167</v>
      </c>
      <c r="N651" s="31" t="s">
        <v>167</v>
      </c>
      <c r="O651" s="31" t="s">
        <v>167</v>
      </c>
      <c r="P651" s="31"/>
      <c r="Q651" s="31" t="s">
        <v>167</v>
      </c>
      <c r="R651" s="31"/>
      <c r="S651" s="31"/>
      <c r="T651" s="31"/>
      <c r="U651" s="31"/>
      <c r="V651" s="31"/>
      <c r="W651" s="31"/>
      <c r="X651" s="31"/>
      <c r="Y651" s="31"/>
    </row>
    <row r="652">
      <c r="A652" s="30"/>
      <c r="B652" s="31" t="s">
        <v>167</v>
      </c>
      <c r="C652" s="31" t="s">
        <v>167</v>
      </c>
      <c r="D652" s="31" t="s">
        <v>167</v>
      </c>
      <c r="E652" s="31" t="s">
        <v>167</v>
      </c>
      <c r="F652" s="31" t="s">
        <v>167</v>
      </c>
      <c r="G652" s="31" t="s">
        <v>167</v>
      </c>
      <c r="H652" s="31" t="s">
        <v>167</v>
      </c>
      <c r="I652" s="31" t="s">
        <v>167</v>
      </c>
      <c r="J652" s="31" t="s">
        <v>167</v>
      </c>
      <c r="K652" s="31" t="s">
        <v>167</v>
      </c>
      <c r="L652" s="31" t="s">
        <v>167</v>
      </c>
      <c r="M652" s="31" t="s">
        <v>167</v>
      </c>
      <c r="N652" s="31" t="s">
        <v>167</v>
      </c>
      <c r="O652" s="31" t="s">
        <v>167</v>
      </c>
      <c r="P652" s="31"/>
      <c r="Q652" s="31" t="s">
        <v>167</v>
      </c>
      <c r="R652" s="31"/>
      <c r="S652" s="31"/>
      <c r="T652" s="31"/>
      <c r="U652" s="31"/>
      <c r="V652" s="31"/>
      <c r="W652" s="31"/>
      <c r="X652" s="31"/>
      <c r="Y652" s="31"/>
    </row>
    <row r="653">
      <c r="A653" s="30"/>
      <c r="B653" s="31" t="s">
        <v>167</v>
      </c>
      <c r="C653" s="31" t="s">
        <v>167</v>
      </c>
      <c r="D653" s="31" t="s">
        <v>167</v>
      </c>
      <c r="E653" s="31" t="s">
        <v>167</v>
      </c>
      <c r="F653" s="31" t="s">
        <v>167</v>
      </c>
      <c r="G653" s="31" t="s">
        <v>167</v>
      </c>
      <c r="H653" s="31" t="s">
        <v>167</v>
      </c>
      <c r="I653" s="31" t="s">
        <v>167</v>
      </c>
      <c r="J653" s="31" t="s">
        <v>167</v>
      </c>
      <c r="K653" s="31" t="s">
        <v>167</v>
      </c>
      <c r="L653" s="31" t="s">
        <v>167</v>
      </c>
      <c r="M653" s="31" t="s">
        <v>167</v>
      </c>
      <c r="N653" s="31" t="s">
        <v>167</v>
      </c>
      <c r="O653" s="31" t="s">
        <v>167</v>
      </c>
      <c r="P653" s="31"/>
      <c r="Q653" s="31" t="s">
        <v>167</v>
      </c>
      <c r="R653" s="31"/>
      <c r="S653" s="31"/>
      <c r="T653" s="31"/>
      <c r="U653" s="31"/>
      <c r="V653" s="31"/>
      <c r="W653" s="31"/>
      <c r="X653" s="31"/>
      <c r="Y653" s="31"/>
    </row>
    <row r="654">
      <c r="A654" s="30"/>
      <c r="B654" s="31" t="s">
        <v>167</v>
      </c>
      <c r="C654" s="31" t="s">
        <v>167</v>
      </c>
      <c r="D654" s="31" t="s">
        <v>167</v>
      </c>
      <c r="E654" s="31" t="s">
        <v>167</v>
      </c>
      <c r="F654" s="31" t="s">
        <v>167</v>
      </c>
      <c r="G654" s="31" t="s">
        <v>167</v>
      </c>
      <c r="H654" s="31" t="s">
        <v>167</v>
      </c>
      <c r="I654" s="31" t="s">
        <v>167</v>
      </c>
      <c r="J654" s="31" t="s">
        <v>167</v>
      </c>
      <c r="K654" s="31" t="s">
        <v>167</v>
      </c>
      <c r="L654" s="31" t="s">
        <v>167</v>
      </c>
      <c r="M654" s="31" t="s">
        <v>167</v>
      </c>
      <c r="N654" s="31" t="s">
        <v>167</v>
      </c>
      <c r="O654" s="31" t="s">
        <v>167</v>
      </c>
      <c r="P654" s="31"/>
      <c r="Q654" s="31" t="s">
        <v>167</v>
      </c>
      <c r="R654" s="31"/>
      <c r="S654" s="31"/>
      <c r="T654" s="31"/>
      <c r="U654" s="31"/>
      <c r="V654" s="31"/>
      <c r="W654" s="31"/>
      <c r="X654" s="31"/>
      <c r="Y654" s="31"/>
    </row>
    <row r="655">
      <c r="A655" s="30"/>
      <c r="B655" s="31" t="s">
        <v>167</v>
      </c>
      <c r="C655" s="31" t="s">
        <v>167</v>
      </c>
      <c r="D655" s="31" t="s">
        <v>167</v>
      </c>
      <c r="E655" s="31" t="s">
        <v>167</v>
      </c>
      <c r="F655" s="31" t="s">
        <v>167</v>
      </c>
      <c r="G655" s="31" t="s">
        <v>167</v>
      </c>
      <c r="H655" s="31" t="s">
        <v>167</v>
      </c>
      <c r="I655" s="31" t="s">
        <v>167</v>
      </c>
      <c r="J655" s="31" t="s">
        <v>167</v>
      </c>
      <c r="K655" s="31" t="s">
        <v>167</v>
      </c>
      <c r="L655" s="31" t="s">
        <v>167</v>
      </c>
      <c r="M655" s="31" t="s">
        <v>167</v>
      </c>
      <c r="N655" s="31" t="s">
        <v>167</v>
      </c>
      <c r="O655" s="31" t="s">
        <v>167</v>
      </c>
      <c r="P655" s="31"/>
      <c r="Q655" s="31" t="s">
        <v>167</v>
      </c>
      <c r="R655" s="31"/>
      <c r="S655" s="31"/>
      <c r="T655" s="31"/>
      <c r="U655" s="31"/>
      <c r="V655" s="31"/>
      <c r="W655" s="31"/>
      <c r="X655" s="31"/>
      <c r="Y655" s="31"/>
    </row>
    <row r="656">
      <c r="A656" s="30"/>
      <c r="B656" s="31" t="s">
        <v>167</v>
      </c>
      <c r="C656" s="31" t="s">
        <v>167</v>
      </c>
      <c r="D656" s="31" t="s">
        <v>167</v>
      </c>
      <c r="E656" s="31" t="s">
        <v>167</v>
      </c>
      <c r="F656" s="31" t="s">
        <v>167</v>
      </c>
      <c r="G656" s="31" t="s">
        <v>167</v>
      </c>
      <c r="H656" s="31" t="s">
        <v>167</v>
      </c>
      <c r="I656" s="31" t="s">
        <v>167</v>
      </c>
      <c r="J656" s="31" t="s">
        <v>167</v>
      </c>
      <c r="K656" s="31" t="s">
        <v>167</v>
      </c>
      <c r="L656" s="31" t="s">
        <v>167</v>
      </c>
      <c r="M656" s="31" t="s">
        <v>167</v>
      </c>
      <c r="N656" s="31" t="s">
        <v>167</v>
      </c>
      <c r="O656" s="31" t="s">
        <v>167</v>
      </c>
      <c r="P656" s="31"/>
      <c r="Q656" s="31" t="s">
        <v>167</v>
      </c>
      <c r="R656" s="31"/>
      <c r="S656" s="31"/>
      <c r="T656" s="31"/>
      <c r="U656" s="31"/>
      <c r="V656" s="31"/>
      <c r="W656" s="31"/>
      <c r="X656" s="31"/>
      <c r="Y656" s="31"/>
    </row>
    <row r="657">
      <c r="A657" s="30"/>
      <c r="B657" s="31" t="s">
        <v>167</v>
      </c>
      <c r="C657" s="31" t="s">
        <v>167</v>
      </c>
      <c r="D657" s="31" t="s">
        <v>167</v>
      </c>
      <c r="E657" s="31" t="s">
        <v>167</v>
      </c>
      <c r="F657" s="31" t="s">
        <v>167</v>
      </c>
      <c r="G657" s="31" t="s">
        <v>167</v>
      </c>
      <c r="H657" s="31" t="s">
        <v>167</v>
      </c>
      <c r="I657" s="31" t="s">
        <v>167</v>
      </c>
      <c r="J657" s="31" t="s">
        <v>167</v>
      </c>
      <c r="K657" s="31" t="s">
        <v>167</v>
      </c>
      <c r="L657" s="31" t="s">
        <v>167</v>
      </c>
      <c r="M657" s="31" t="s">
        <v>167</v>
      </c>
      <c r="N657" s="31" t="s">
        <v>167</v>
      </c>
      <c r="O657" s="31" t="s">
        <v>167</v>
      </c>
      <c r="P657" s="31"/>
      <c r="Q657" s="31" t="s">
        <v>167</v>
      </c>
      <c r="R657" s="31"/>
      <c r="S657" s="31"/>
      <c r="T657" s="31"/>
      <c r="U657" s="31"/>
      <c r="V657" s="31"/>
      <c r="W657" s="31"/>
      <c r="X657" s="31"/>
      <c r="Y657" s="31"/>
    </row>
    <row r="658">
      <c r="A658" s="30"/>
      <c r="B658" s="31" t="s">
        <v>167</v>
      </c>
      <c r="C658" s="31" t="s">
        <v>167</v>
      </c>
      <c r="D658" s="31" t="s">
        <v>167</v>
      </c>
      <c r="E658" s="31" t="s">
        <v>167</v>
      </c>
      <c r="F658" s="31" t="s">
        <v>167</v>
      </c>
      <c r="G658" s="31" t="s">
        <v>167</v>
      </c>
      <c r="H658" s="31" t="s">
        <v>167</v>
      </c>
      <c r="I658" s="31" t="s">
        <v>167</v>
      </c>
      <c r="J658" s="31" t="s">
        <v>167</v>
      </c>
      <c r="K658" s="31" t="s">
        <v>167</v>
      </c>
      <c r="L658" s="31" t="s">
        <v>167</v>
      </c>
      <c r="M658" s="31" t="s">
        <v>167</v>
      </c>
      <c r="N658" s="31" t="s">
        <v>167</v>
      </c>
      <c r="O658" s="31" t="s">
        <v>167</v>
      </c>
      <c r="P658" s="31"/>
      <c r="Q658" s="31" t="s">
        <v>167</v>
      </c>
      <c r="R658" s="31"/>
      <c r="S658" s="31"/>
      <c r="T658" s="31"/>
      <c r="U658" s="31"/>
      <c r="V658" s="31"/>
      <c r="W658" s="31"/>
      <c r="X658" s="31"/>
      <c r="Y658" s="31"/>
    </row>
    <row r="659">
      <c r="A659" s="30"/>
      <c r="B659" s="31" t="s">
        <v>167</v>
      </c>
      <c r="C659" s="31" t="s">
        <v>167</v>
      </c>
      <c r="D659" s="31" t="s">
        <v>167</v>
      </c>
      <c r="E659" s="31" t="s">
        <v>167</v>
      </c>
      <c r="F659" s="31" t="s">
        <v>167</v>
      </c>
      <c r="G659" s="31" t="s">
        <v>167</v>
      </c>
      <c r="H659" s="31" t="s">
        <v>167</v>
      </c>
      <c r="I659" s="31" t="s">
        <v>167</v>
      </c>
      <c r="J659" s="31" t="s">
        <v>167</v>
      </c>
      <c r="K659" s="31" t="s">
        <v>167</v>
      </c>
      <c r="L659" s="31" t="s">
        <v>167</v>
      </c>
      <c r="M659" s="31" t="s">
        <v>167</v>
      </c>
      <c r="N659" s="31" t="s">
        <v>167</v>
      </c>
      <c r="O659" s="31" t="s">
        <v>167</v>
      </c>
      <c r="P659" s="31"/>
      <c r="Q659" s="31" t="s">
        <v>167</v>
      </c>
      <c r="R659" s="31"/>
      <c r="S659" s="31"/>
      <c r="T659" s="31"/>
      <c r="U659" s="31"/>
      <c r="V659" s="31"/>
      <c r="W659" s="31"/>
      <c r="X659" s="31"/>
      <c r="Y659" s="31"/>
    </row>
    <row r="660">
      <c r="A660" s="30"/>
      <c r="B660" s="31" t="s">
        <v>167</v>
      </c>
      <c r="C660" s="31" t="s">
        <v>167</v>
      </c>
      <c r="D660" s="31" t="s">
        <v>167</v>
      </c>
      <c r="E660" s="31" t="s">
        <v>167</v>
      </c>
      <c r="F660" s="31" t="s">
        <v>167</v>
      </c>
      <c r="G660" s="31" t="s">
        <v>167</v>
      </c>
      <c r="H660" s="31" t="s">
        <v>167</v>
      </c>
      <c r="I660" s="31" t="s">
        <v>167</v>
      </c>
      <c r="J660" s="31" t="s">
        <v>167</v>
      </c>
      <c r="K660" s="31" t="s">
        <v>167</v>
      </c>
      <c r="L660" s="31" t="s">
        <v>167</v>
      </c>
      <c r="M660" s="31" t="s">
        <v>167</v>
      </c>
      <c r="N660" s="31" t="s">
        <v>167</v>
      </c>
      <c r="O660" s="31" t="s">
        <v>167</v>
      </c>
      <c r="P660" s="31"/>
      <c r="Q660" s="31" t="s">
        <v>167</v>
      </c>
      <c r="R660" s="31"/>
      <c r="S660" s="31"/>
      <c r="T660" s="31"/>
      <c r="U660" s="31"/>
      <c r="V660" s="31"/>
      <c r="W660" s="31"/>
      <c r="X660" s="31"/>
      <c r="Y660" s="31"/>
    </row>
    <row r="661">
      <c r="A661" s="30"/>
      <c r="B661" s="31" t="s">
        <v>167</v>
      </c>
      <c r="C661" s="31" t="s">
        <v>167</v>
      </c>
      <c r="D661" s="31" t="s">
        <v>167</v>
      </c>
      <c r="E661" s="31" t="s">
        <v>167</v>
      </c>
      <c r="F661" s="31" t="s">
        <v>167</v>
      </c>
      <c r="G661" s="31" t="s">
        <v>167</v>
      </c>
      <c r="H661" s="31" t="s">
        <v>167</v>
      </c>
      <c r="I661" s="31" t="s">
        <v>167</v>
      </c>
      <c r="J661" s="31" t="s">
        <v>167</v>
      </c>
      <c r="K661" s="31" t="s">
        <v>167</v>
      </c>
      <c r="L661" s="31" t="s">
        <v>167</v>
      </c>
      <c r="M661" s="31" t="s">
        <v>167</v>
      </c>
      <c r="N661" s="31" t="s">
        <v>167</v>
      </c>
      <c r="O661" s="31" t="s">
        <v>167</v>
      </c>
      <c r="P661" s="31"/>
      <c r="Q661" s="31" t="s">
        <v>167</v>
      </c>
      <c r="R661" s="31"/>
      <c r="S661" s="31"/>
      <c r="T661" s="31"/>
      <c r="U661" s="31"/>
      <c r="V661" s="31"/>
      <c r="W661" s="31"/>
      <c r="X661" s="31"/>
      <c r="Y661" s="31"/>
    </row>
    <row r="662">
      <c r="A662" s="30"/>
      <c r="B662" s="31" t="s">
        <v>167</v>
      </c>
      <c r="C662" s="31" t="s">
        <v>167</v>
      </c>
      <c r="D662" s="31" t="s">
        <v>167</v>
      </c>
      <c r="E662" s="31" t="s">
        <v>167</v>
      </c>
      <c r="F662" s="31" t="s">
        <v>167</v>
      </c>
      <c r="G662" s="31" t="s">
        <v>167</v>
      </c>
      <c r="H662" s="31" t="s">
        <v>167</v>
      </c>
      <c r="I662" s="31" t="s">
        <v>167</v>
      </c>
      <c r="J662" s="31" t="s">
        <v>167</v>
      </c>
      <c r="K662" s="31" t="s">
        <v>167</v>
      </c>
      <c r="L662" s="31" t="s">
        <v>167</v>
      </c>
      <c r="M662" s="31" t="s">
        <v>167</v>
      </c>
      <c r="N662" s="31" t="s">
        <v>167</v>
      </c>
      <c r="O662" s="31" t="s">
        <v>167</v>
      </c>
      <c r="P662" s="31"/>
      <c r="Q662" s="31" t="s">
        <v>167</v>
      </c>
      <c r="R662" s="31"/>
      <c r="S662" s="31"/>
      <c r="T662" s="31"/>
      <c r="U662" s="31"/>
      <c r="V662" s="31"/>
      <c r="W662" s="31"/>
      <c r="X662" s="31"/>
      <c r="Y662" s="31"/>
    </row>
    <row r="663">
      <c r="A663" s="30"/>
      <c r="B663" s="31" t="s">
        <v>167</v>
      </c>
      <c r="C663" s="31" t="s">
        <v>167</v>
      </c>
      <c r="D663" s="31" t="s">
        <v>167</v>
      </c>
      <c r="E663" s="31" t="s">
        <v>167</v>
      </c>
      <c r="F663" s="31" t="s">
        <v>167</v>
      </c>
      <c r="G663" s="31" t="s">
        <v>167</v>
      </c>
      <c r="H663" s="31" t="s">
        <v>167</v>
      </c>
      <c r="I663" s="31" t="s">
        <v>167</v>
      </c>
      <c r="J663" s="31" t="s">
        <v>167</v>
      </c>
      <c r="K663" s="31" t="s">
        <v>167</v>
      </c>
      <c r="L663" s="31" t="s">
        <v>167</v>
      </c>
      <c r="M663" s="31" t="s">
        <v>167</v>
      </c>
      <c r="N663" s="31" t="s">
        <v>167</v>
      </c>
      <c r="O663" s="31" t="s">
        <v>167</v>
      </c>
      <c r="P663" s="31"/>
      <c r="Q663" s="31" t="s">
        <v>167</v>
      </c>
      <c r="R663" s="31"/>
      <c r="S663" s="31"/>
      <c r="T663" s="31"/>
      <c r="U663" s="31"/>
      <c r="V663" s="31"/>
      <c r="W663" s="31"/>
      <c r="X663" s="31"/>
      <c r="Y663" s="31"/>
    </row>
    <row r="664">
      <c r="A664" s="30"/>
      <c r="B664" s="31" t="s">
        <v>167</v>
      </c>
      <c r="C664" s="31" t="s">
        <v>167</v>
      </c>
      <c r="D664" s="31" t="s">
        <v>167</v>
      </c>
      <c r="E664" s="31" t="s">
        <v>167</v>
      </c>
      <c r="F664" s="31" t="s">
        <v>167</v>
      </c>
      <c r="G664" s="31" t="s">
        <v>167</v>
      </c>
      <c r="H664" s="31" t="s">
        <v>167</v>
      </c>
      <c r="I664" s="31" t="s">
        <v>167</v>
      </c>
      <c r="J664" s="31" t="s">
        <v>167</v>
      </c>
      <c r="K664" s="31" t="s">
        <v>167</v>
      </c>
      <c r="L664" s="31" t="s">
        <v>167</v>
      </c>
      <c r="M664" s="31" t="s">
        <v>167</v>
      </c>
      <c r="N664" s="31" t="s">
        <v>167</v>
      </c>
      <c r="O664" s="31" t="s">
        <v>167</v>
      </c>
      <c r="P664" s="31"/>
      <c r="Q664" s="31" t="s">
        <v>167</v>
      </c>
      <c r="R664" s="31"/>
      <c r="S664" s="31"/>
      <c r="T664" s="31"/>
      <c r="U664" s="31"/>
      <c r="V664" s="31"/>
      <c r="W664" s="31"/>
      <c r="X664" s="31"/>
      <c r="Y664" s="31"/>
    </row>
    <row r="665">
      <c r="A665" s="30"/>
      <c r="B665" s="31" t="s">
        <v>167</v>
      </c>
      <c r="C665" s="31" t="s">
        <v>167</v>
      </c>
      <c r="D665" s="31" t="s">
        <v>167</v>
      </c>
      <c r="E665" s="31" t="s">
        <v>167</v>
      </c>
      <c r="F665" s="31" t="s">
        <v>167</v>
      </c>
      <c r="G665" s="31" t="s">
        <v>167</v>
      </c>
      <c r="H665" s="31" t="s">
        <v>167</v>
      </c>
      <c r="I665" s="31" t="s">
        <v>167</v>
      </c>
      <c r="J665" s="31" t="s">
        <v>167</v>
      </c>
      <c r="K665" s="31" t="s">
        <v>167</v>
      </c>
      <c r="L665" s="31" t="s">
        <v>167</v>
      </c>
      <c r="M665" s="31" t="s">
        <v>167</v>
      </c>
      <c r="N665" s="31" t="s">
        <v>167</v>
      </c>
      <c r="O665" s="31" t="s">
        <v>167</v>
      </c>
      <c r="P665" s="31"/>
      <c r="Q665" s="31" t="s">
        <v>167</v>
      </c>
      <c r="R665" s="31"/>
      <c r="S665" s="31"/>
      <c r="T665" s="31"/>
      <c r="U665" s="31"/>
      <c r="V665" s="31"/>
      <c r="W665" s="31"/>
      <c r="X665" s="31"/>
      <c r="Y665" s="31"/>
    </row>
    <row r="666">
      <c r="A666" s="30"/>
      <c r="B666" s="31" t="s">
        <v>167</v>
      </c>
      <c r="C666" s="31" t="s">
        <v>167</v>
      </c>
      <c r="D666" s="31" t="s">
        <v>167</v>
      </c>
      <c r="E666" s="31" t="s">
        <v>167</v>
      </c>
      <c r="F666" s="31" t="s">
        <v>167</v>
      </c>
      <c r="G666" s="31" t="s">
        <v>167</v>
      </c>
      <c r="H666" s="31" t="s">
        <v>167</v>
      </c>
      <c r="I666" s="31" t="s">
        <v>167</v>
      </c>
      <c r="J666" s="31" t="s">
        <v>167</v>
      </c>
      <c r="K666" s="31" t="s">
        <v>167</v>
      </c>
      <c r="L666" s="31" t="s">
        <v>167</v>
      </c>
      <c r="M666" s="31" t="s">
        <v>167</v>
      </c>
      <c r="N666" s="31" t="s">
        <v>167</v>
      </c>
      <c r="O666" s="31" t="s">
        <v>167</v>
      </c>
      <c r="P666" s="31"/>
      <c r="Q666" s="31" t="s">
        <v>167</v>
      </c>
      <c r="R666" s="31"/>
      <c r="S666" s="31"/>
      <c r="T666" s="31"/>
      <c r="U666" s="31"/>
      <c r="V666" s="31"/>
      <c r="W666" s="31"/>
      <c r="X666" s="31"/>
      <c r="Y666" s="31"/>
    </row>
    <row r="667">
      <c r="A667" s="30"/>
      <c r="B667" s="31" t="s">
        <v>167</v>
      </c>
      <c r="C667" s="31" t="s">
        <v>167</v>
      </c>
      <c r="D667" s="31" t="s">
        <v>167</v>
      </c>
      <c r="E667" s="31" t="s">
        <v>167</v>
      </c>
      <c r="F667" s="31" t="s">
        <v>167</v>
      </c>
      <c r="G667" s="31" t="s">
        <v>167</v>
      </c>
      <c r="H667" s="31" t="s">
        <v>167</v>
      </c>
      <c r="I667" s="31" t="s">
        <v>167</v>
      </c>
      <c r="J667" s="31" t="s">
        <v>167</v>
      </c>
      <c r="K667" s="31" t="s">
        <v>167</v>
      </c>
      <c r="L667" s="31" t="s">
        <v>167</v>
      </c>
      <c r="M667" s="31" t="s">
        <v>167</v>
      </c>
      <c r="N667" s="31" t="s">
        <v>167</v>
      </c>
      <c r="O667" s="31" t="s">
        <v>167</v>
      </c>
      <c r="P667" s="31"/>
      <c r="Q667" s="31" t="s">
        <v>167</v>
      </c>
      <c r="R667" s="31"/>
      <c r="S667" s="31"/>
      <c r="T667" s="31"/>
      <c r="U667" s="31"/>
      <c r="V667" s="31"/>
      <c r="W667" s="31"/>
      <c r="X667" s="31"/>
      <c r="Y667" s="31"/>
    </row>
    <row r="668">
      <c r="A668" s="30"/>
      <c r="B668" s="31" t="s">
        <v>167</v>
      </c>
      <c r="C668" s="31" t="s">
        <v>167</v>
      </c>
      <c r="D668" s="31" t="s">
        <v>167</v>
      </c>
      <c r="E668" s="31" t="s">
        <v>167</v>
      </c>
      <c r="F668" s="31" t="s">
        <v>167</v>
      </c>
      <c r="G668" s="31" t="s">
        <v>167</v>
      </c>
      <c r="H668" s="31" t="s">
        <v>167</v>
      </c>
      <c r="I668" s="31" t="s">
        <v>167</v>
      </c>
      <c r="J668" s="31" t="s">
        <v>167</v>
      </c>
      <c r="K668" s="31" t="s">
        <v>167</v>
      </c>
      <c r="L668" s="31" t="s">
        <v>167</v>
      </c>
      <c r="M668" s="31" t="s">
        <v>167</v>
      </c>
      <c r="N668" s="31" t="s">
        <v>167</v>
      </c>
      <c r="O668" s="31" t="s">
        <v>167</v>
      </c>
      <c r="P668" s="31"/>
      <c r="Q668" s="31" t="s">
        <v>167</v>
      </c>
      <c r="R668" s="31"/>
      <c r="S668" s="31"/>
      <c r="T668" s="31"/>
      <c r="U668" s="31"/>
      <c r="V668" s="31"/>
      <c r="W668" s="31"/>
      <c r="X668" s="31"/>
      <c r="Y668" s="31"/>
    </row>
    <row r="669">
      <c r="A669" s="30"/>
      <c r="B669" s="31" t="s">
        <v>167</v>
      </c>
      <c r="C669" s="31" t="s">
        <v>167</v>
      </c>
      <c r="D669" s="31" t="s">
        <v>167</v>
      </c>
      <c r="E669" s="31" t="s">
        <v>167</v>
      </c>
      <c r="F669" s="31" t="s">
        <v>167</v>
      </c>
      <c r="G669" s="31" t="s">
        <v>167</v>
      </c>
      <c r="H669" s="31" t="s">
        <v>167</v>
      </c>
      <c r="I669" s="31" t="s">
        <v>167</v>
      </c>
      <c r="J669" s="31" t="s">
        <v>167</v>
      </c>
      <c r="K669" s="31" t="s">
        <v>167</v>
      </c>
      <c r="L669" s="31" t="s">
        <v>167</v>
      </c>
      <c r="M669" s="31" t="s">
        <v>167</v>
      </c>
      <c r="N669" s="31" t="s">
        <v>167</v>
      </c>
      <c r="O669" s="31" t="s">
        <v>167</v>
      </c>
      <c r="P669" s="31"/>
      <c r="Q669" s="31" t="s">
        <v>167</v>
      </c>
      <c r="R669" s="31"/>
      <c r="S669" s="31"/>
      <c r="T669" s="31"/>
      <c r="U669" s="31"/>
      <c r="V669" s="31"/>
      <c r="W669" s="31"/>
      <c r="X669" s="31"/>
      <c r="Y669" s="31"/>
    </row>
    <row r="670">
      <c r="A670" s="30"/>
      <c r="B670" s="31" t="s">
        <v>167</v>
      </c>
      <c r="C670" s="31" t="s">
        <v>167</v>
      </c>
      <c r="D670" s="31" t="s">
        <v>167</v>
      </c>
      <c r="E670" s="31" t="s">
        <v>167</v>
      </c>
      <c r="F670" s="31" t="s">
        <v>167</v>
      </c>
      <c r="G670" s="31" t="s">
        <v>167</v>
      </c>
      <c r="H670" s="31" t="s">
        <v>167</v>
      </c>
      <c r="I670" s="31" t="s">
        <v>167</v>
      </c>
      <c r="J670" s="31" t="s">
        <v>167</v>
      </c>
      <c r="K670" s="31" t="s">
        <v>167</v>
      </c>
      <c r="L670" s="31" t="s">
        <v>167</v>
      </c>
      <c r="M670" s="31" t="s">
        <v>167</v>
      </c>
      <c r="N670" s="31" t="s">
        <v>167</v>
      </c>
      <c r="O670" s="31" t="s">
        <v>167</v>
      </c>
      <c r="P670" s="31"/>
      <c r="Q670" s="31" t="s">
        <v>167</v>
      </c>
      <c r="R670" s="31"/>
      <c r="S670" s="31"/>
      <c r="T670" s="31"/>
      <c r="U670" s="31"/>
      <c r="V670" s="31"/>
      <c r="W670" s="31"/>
      <c r="X670" s="31"/>
      <c r="Y670" s="31"/>
    </row>
    <row r="671">
      <c r="A671" s="30"/>
      <c r="B671" s="31" t="s">
        <v>167</v>
      </c>
      <c r="C671" s="31" t="s">
        <v>167</v>
      </c>
      <c r="D671" s="31" t="s">
        <v>167</v>
      </c>
      <c r="E671" s="31" t="s">
        <v>167</v>
      </c>
      <c r="F671" s="31" t="s">
        <v>167</v>
      </c>
      <c r="G671" s="31" t="s">
        <v>167</v>
      </c>
      <c r="H671" s="31" t="s">
        <v>167</v>
      </c>
      <c r="I671" s="31" t="s">
        <v>167</v>
      </c>
      <c r="J671" s="31" t="s">
        <v>167</v>
      </c>
      <c r="K671" s="31" t="s">
        <v>167</v>
      </c>
      <c r="L671" s="31" t="s">
        <v>167</v>
      </c>
      <c r="M671" s="31" t="s">
        <v>167</v>
      </c>
      <c r="N671" s="31" t="s">
        <v>167</v>
      </c>
      <c r="O671" s="31" t="s">
        <v>167</v>
      </c>
      <c r="P671" s="31"/>
      <c r="Q671" s="31" t="s">
        <v>167</v>
      </c>
      <c r="R671" s="31"/>
      <c r="S671" s="31"/>
      <c r="T671" s="31"/>
      <c r="U671" s="31"/>
      <c r="V671" s="31"/>
      <c r="W671" s="31"/>
      <c r="X671" s="31"/>
      <c r="Y671" s="31"/>
    </row>
    <row r="672">
      <c r="A672" s="30"/>
      <c r="B672" s="31" t="s">
        <v>167</v>
      </c>
      <c r="C672" s="31" t="s">
        <v>167</v>
      </c>
      <c r="D672" s="31" t="s">
        <v>167</v>
      </c>
      <c r="E672" s="31" t="s">
        <v>167</v>
      </c>
      <c r="F672" s="31" t="s">
        <v>167</v>
      </c>
      <c r="G672" s="31" t="s">
        <v>167</v>
      </c>
      <c r="H672" s="31" t="s">
        <v>167</v>
      </c>
      <c r="I672" s="31" t="s">
        <v>167</v>
      </c>
      <c r="J672" s="31" t="s">
        <v>167</v>
      </c>
      <c r="K672" s="31" t="s">
        <v>167</v>
      </c>
      <c r="L672" s="31" t="s">
        <v>167</v>
      </c>
      <c r="M672" s="31" t="s">
        <v>167</v>
      </c>
      <c r="N672" s="31" t="s">
        <v>167</v>
      </c>
      <c r="O672" s="31" t="s">
        <v>167</v>
      </c>
      <c r="P672" s="31"/>
      <c r="Q672" s="31" t="s">
        <v>167</v>
      </c>
      <c r="R672" s="31"/>
      <c r="S672" s="31"/>
      <c r="T672" s="31"/>
      <c r="U672" s="31"/>
      <c r="V672" s="31"/>
      <c r="W672" s="31"/>
      <c r="X672" s="31"/>
      <c r="Y672" s="31"/>
    </row>
    <row r="673">
      <c r="A673" s="30"/>
      <c r="B673" s="31" t="s">
        <v>167</v>
      </c>
      <c r="C673" s="31" t="s">
        <v>167</v>
      </c>
      <c r="D673" s="31" t="s">
        <v>167</v>
      </c>
      <c r="E673" s="31" t="s">
        <v>167</v>
      </c>
      <c r="F673" s="31" t="s">
        <v>167</v>
      </c>
      <c r="G673" s="31" t="s">
        <v>167</v>
      </c>
      <c r="H673" s="31" t="s">
        <v>167</v>
      </c>
      <c r="I673" s="31" t="s">
        <v>167</v>
      </c>
      <c r="J673" s="31" t="s">
        <v>167</v>
      </c>
      <c r="K673" s="31" t="s">
        <v>167</v>
      </c>
      <c r="L673" s="31" t="s">
        <v>167</v>
      </c>
      <c r="M673" s="31" t="s">
        <v>167</v>
      </c>
      <c r="N673" s="31" t="s">
        <v>167</v>
      </c>
      <c r="O673" s="31" t="s">
        <v>167</v>
      </c>
      <c r="P673" s="31"/>
      <c r="Q673" s="31" t="s">
        <v>167</v>
      </c>
      <c r="R673" s="31"/>
      <c r="S673" s="31"/>
      <c r="T673" s="31"/>
      <c r="U673" s="31"/>
      <c r="V673" s="31"/>
      <c r="W673" s="31"/>
      <c r="X673" s="31"/>
      <c r="Y673" s="31"/>
    </row>
    <row r="674">
      <c r="A674" s="30"/>
      <c r="B674" s="31" t="s">
        <v>167</v>
      </c>
      <c r="C674" s="31" t="s">
        <v>167</v>
      </c>
      <c r="D674" s="31" t="s">
        <v>167</v>
      </c>
      <c r="E674" s="31" t="s">
        <v>167</v>
      </c>
      <c r="F674" s="31" t="s">
        <v>167</v>
      </c>
      <c r="G674" s="31" t="s">
        <v>167</v>
      </c>
      <c r="H674" s="31" t="s">
        <v>167</v>
      </c>
      <c r="I674" s="31" t="s">
        <v>167</v>
      </c>
      <c r="J674" s="31" t="s">
        <v>167</v>
      </c>
      <c r="K674" s="31" t="s">
        <v>167</v>
      </c>
      <c r="L674" s="31" t="s">
        <v>167</v>
      </c>
      <c r="M674" s="31" t="s">
        <v>167</v>
      </c>
      <c r="N674" s="31" t="s">
        <v>167</v>
      </c>
      <c r="O674" s="31" t="s">
        <v>167</v>
      </c>
      <c r="P674" s="31"/>
      <c r="Q674" s="31" t="s">
        <v>167</v>
      </c>
      <c r="R674" s="31"/>
      <c r="S674" s="31"/>
      <c r="T674" s="31"/>
      <c r="U674" s="31"/>
      <c r="V674" s="31"/>
      <c r="W674" s="31"/>
      <c r="X674" s="31"/>
      <c r="Y674" s="31"/>
    </row>
    <row r="675">
      <c r="A675" s="30"/>
      <c r="B675" s="31" t="s">
        <v>167</v>
      </c>
      <c r="C675" s="31" t="s">
        <v>167</v>
      </c>
      <c r="D675" s="31" t="s">
        <v>167</v>
      </c>
      <c r="E675" s="31" t="s">
        <v>167</v>
      </c>
      <c r="F675" s="31" t="s">
        <v>167</v>
      </c>
      <c r="G675" s="31" t="s">
        <v>167</v>
      </c>
      <c r="H675" s="31" t="s">
        <v>167</v>
      </c>
      <c r="I675" s="31" t="s">
        <v>167</v>
      </c>
      <c r="J675" s="31" t="s">
        <v>167</v>
      </c>
      <c r="K675" s="31" t="s">
        <v>167</v>
      </c>
      <c r="L675" s="31" t="s">
        <v>167</v>
      </c>
      <c r="M675" s="31" t="s">
        <v>167</v>
      </c>
      <c r="N675" s="31" t="s">
        <v>167</v>
      </c>
      <c r="O675" s="31" t="s">
        <v>167</v>
      </c>
      <c r="P675" s="31"/>
      <c r="Q675" s="31" t="s">
        <v>167</v>
      </c>
      <c r="R675" s="31"/>
      <c r="S675" s="31"/>
      <c r="T675" s="31"/>
      <c r="U675" s="31"/>
      <c r="V675" s="31"/>
      <c r="W675" s="31"/>
      <c r="X675" s="31"/>
      <c r="Y675" s="31"/>
    </row>
    <row r="676">
      <c r="A676" s="30"/>
      <c r="B676" s="31" t="s">
        <v>167</v>
      </c>
      <c r="C676" s="31" t="s">
        <v>167</v>
      </c>
      <c r="D676" s="31" t="s">
        <v>167</v>
      </c>
      <c r="E676" s="31" t="s">
        <v>167</v>
      </c>
      <c r="F676" s="31" t="s">
        <v>167</v>
      </c>
      <c r="G676" s="31" t="s">
        <v>167</v>
      </c>
      <c r="H676" s="31" t="s">
        <v>167</v>
      </c>
      <c r="I676" s="31" t="s">
        <v>167</v>
      </c>
      <c r="J676" s="31" t="s">
        <v>167</v>
      </c>
      <c r="K676" s="31" t="s">
        <v>167</v>
      </c>
      <c r="L676" s="31" t="s">
        <v>167</v>
      </c>
      <c r="M676" s="31" t="s">
        <v>167</v>
      </c>
      <c r="N676" s="31" t="s">
        <v>167</v>
      </c>
      <c r="O676" s="31" t="s">
        <v>167</v>
      </c>
      <c r="P676" s="31"/>
      <c r="Q676" s="31" t="s">
        <v>167</v>
      </c>
      <c r="R676" s="31"/>
      <c r="S676" s="31"/>
      <c r="T676" s="31"/>
      <c r="U676" s="31"/>
      <c r="V676" s="31"/>
      <c r="W676" s="31"/>
      <c r="X676" s="31"/>
      <c r="Y676" s="31"/>
    </row>
    <row r="677">
      <c r="A677" s="30"/>
      <c r="B677" s="31" t="s">
        <v>167</v>
      </c>
      <c r="C677" s="31" t="s">
        <v>167</v>
      </c>
      <c r="D677" s="31" t="s">
        <v>167</v>
      </c>
      <c r="E677" s="31" t="s">
        <v>167</v>
      </c>
      <c r="F677" s="31" t="s">
        <v>167</v>
      </c>
      <c r="G677" s="31" t="s">
        <v>167</v>
      </c>
      <c r="H677" s="31" t="s">
        <v>167</v>
      </c>
      <c r="I677" s="31" t="s">
        <v>167</v>
      </c>
      <c r="J677" s="31" t="s">
        <v>167</v>
      </c>
      <c r="K677" s="31" t="s">
        <v>167</v>
      </c>
      <c r="L677" s="31" t="s">
        <v>167</v>
      </c>
      <c r="M677" s="31" t="s">
        <v>167</v>
      </c>
      <c r="N677" s="31" t="s">
        <v>167</v>
      </c>
      <c r="O677" s="31" t="s">
        <v>167</v>
      </c>
      <c r="P677" s="31"/>
      <c r="Q677" s="31" t="s">
        <v>167</v>
      </c>
      <c r="R677" s="31"/>
      <c r="S677" s="31"/>
      <c r="T677" s="31"/>
      <c r="U677" s="31"/>
      <c r="V677" s="31"/>
      <c r="W677" s="31"/>
      <c r="X677" s="31"/>
      <c r="Y677" s="31"/>
    </row>
    <row r="678">
      <c r="A678" s="30"/>
      <c r="B678" s="31" t="s">
        <v>167</v>
      </c>
      <c r="C678" s="31" t="s">
        <v>167</v>
      </c>
      <c r="D678" s="31" t="s">
        <v>167</v>
      </c>
      <c r="E678" s="31" t="s">
        <v>167</v>
      </c>
      <c r="F678" s="31" t="s">
        <v>167</v>
      </c>
      <c r="G678" s="31" t="s">
        <v>167</v>
      </c>
      <c r="H678" s="31" t="s">
        <v>167</v>
      </c>
      <c r="I678" s="31" t="s">
        <v>167</v>
      </c>
      <c r="J678" s="31" t="s">
        <v>167</v>
      </c>
      <c r="K678" s="31" t="s">
        <v>167</v>
      </c>
      <c r="L678" s="31" t="s">
        <v>167</v>
      </c>
      <c r="M678" s="31" t="s">
        <v>167</v>
      </c>
      <c r="N678" s="31" t="s">
        <v>167</v>
      </c>
      <c r="O678" s="31" t="s">
        <v>167</v>
      </c>
      <c r="P678" s="31"/>
      <c r="Q678" s="31" t="s">
        <v>167</v>
      </c>
      <c r="R678" s="31"/>
      <c r="S678" s="31"/>
      <c r="T678" s="31"/>
      <c r="U678" s="31"/>
      <c r="V678" s="31"/>
      <c r="W678" s="31"/>
      <c r="X678" s="31"/>
      <c r="Y678" s="31"/>
    </row>
    <row r="679">
      <c r="A679" s="30"/>
      <c r="B679" s="31" t="s">
        <v>167</v>
      </c>
      <c r="C679" s="31" t="s">
        <v>167</v>
      </c>
      <c r="D679" s="31" t="s">
        <v>167</v>
      </c>
      <c r="E679" s="31" t="s">
        <v>167</v>
      </c>
      <c r="F679" s="31" t="s">
        <v>167</v>
      </c>
      <c r="G679" s="31" t="s">
        <v>167</v>
      </c>
      <c r="H679" s="31" t="s">
        <v>167</v>
      </c>
      <c r="I679" s="31" t="s">
        <v>167</v>
      </c>
      <c r="J679" s="31" t="s">
        <v>167</v>
      </c>
      <c r="K679" s="31" t="s">
        <v>167</v>
      </c>
      <c r="L679" s="31" t="s">
        <v>167</v>
      </c>
      <c r="M679" s="31" t="s">
        <v>167</v>
      </c>
      <c r="N679" s="31" t="s">
        <v>167</v>
      </c>
      <c r="O679" s="31" t="s">
        <v>167</v>
      </c>
      <c r="P679" s="31"/>
      <c r="Q679" s="31" t="s">
        <v>167</v>
      </c>
      <c r="R679" s="31"/>
      <c r="S679" s="31"/>
      <c r="T679" s="31"/>
      <c r="U679" s="31"/>
      <c r="V679" s="31"/>
      <c r="W679" s="31"/>
      <c r="X679" s="31"/>
      <c r="Y679" s="31"/>
    </row>
    <row r="680">
      <c r="A680" s="30"/>
      <c r="B680" s="31" t="s">
        <v>167</v>
      </c>
      <c r="C680" s="31" t="s">
        <v>167</v>
      </c>
      <c r="D680" s="31" t="s">
        <v>167</v>
      </c>
      <c r="E680" s="31" t="s">
        <v>167</v>
      </c>
      <c r="F680" s="31" t="s">
        <v>167</v>
      </c>
      <c r="G680" s="31" t="s">
        <v>167</v>
      </c>
      <c r="H680" s="31" t="s">
        <v>167</v>
      </c>
      <c r="I680" s="31" t="s">
        <v>167</v>
      </c>
      <c r="J680" s="31" t="s">
        <v>167</v>
      </c>
      <c r="K680" s="31" t="s">
        <v>167</v>
      </c>
      <c r="L680" s="31" t="s">
        <v>167</v>
      </c>
      <c r="M680" s="31" t="s">
        <v>167</v>
      </c>
      <c r="N680" s="31" t="s">
        <v>167</v>
      </c>
      <c r="O680" s="31" t="s">
        <v>167</v>
      </c>
      <c r="P680" s="31"/>
      <c r="Q680" s="31" t="s">
        <v>167</v>
      </c>
      <c r="R680" s="31"/>
      <c r="S680" s="31"/>
      <c r="T680" s="31"/>
      <c r="U680" s="31"/>
      <c r="V680" s="31"/>
      <c r="W680" s="31"/>
      <c r="X680" s="31"/>
      <c r="Y680" s="31"/>
    </row>
    <row r="681">
      <c r="A681" s="30"/>
      <c r="B681" s="31" t="s">
        <v>167</v>
      </c>
      <c r="C681" s="31" t="s">
        <v>167</v>
      </c>
      <c r="D681" s="31" t="s">
        <v>167</v>
      </c>
      <c r="E681" s="31" t="s">
        <v>167</v>
      </c>
      <c r="F681" s="31" t="s">
        <v>167</v>
      </c>
      <c r="G681" s="31" t="s">
        <v>167</v>
      </c>
      <c r="H681" s="31" t="s">
        <v>167</v>
      </c>
      <c r="I681" s="31" t="s">
        <v>167</v>
      </c>
      <c r="J681" s="31" t="s">
        <v>167</v>
      </c>
      <c r="K681" s="31" t="s">
        <v>167</v>
      </c>
      <c r="L681" s="31" t="s">
        <v>167</v>
      </c>
      <c r="M681" s="31" t="s">
        <v>167</v>
      </c>
      <c r="N681" s="31" t="s">
        <v>167</v>
      </c>
      <c r="O681" s="31" t="s">
        <v>167</v>
      </c>
      <c r="P681" s="31"/>
      <c r="Q681" s="31" t="s">
        <v>167</v>
      </c>
      <c r="R681" s="31"/>
      <c r="S681" s="31"/>
      <c r="T681" s="31"/>
      <c r="U681" s="31"/>
      <c r="V681" s="31"/>
      <c r="W681" s="31"/>
      <c r="X681" s="31"/>
      <c r="Y681" s="31"/>
    </row>
    <row r="682">
      <c r="A682" s="30"/>
      <c r="B682" s="31" t="s">
        <v>167</v>
      </c>
      <c r="C682" s="31" t="s">
        <v>167</v>
      </c>
      <c r="D682" s="31" t="s">
        <v>167</v>
      </c>
      <c r="E682" s="31" t="s">
        <v>167</v>
      </c>
      <c r="F682" s="31" t="s">
        <v>167</v>
      </c>
      <c r="G682" s="31" t="s">
        <v>167</v>
      </c>
      <c r="H682" s="31" t="s">
        <v>167</v>
      </c>
      <c r="I682" s="31" t="s">
        <v>167</v>
      </c>
      <c r="J682" s="31" t="s">
        <v>167</v>
      </c>
      <c r="K682" s="31" t="s">
        <v>167</v>
      </c>
      <c r="L682" s="31" t="s">
        <v>167</v>
      </c>
      <c r="M682" s="31" t="s">
        <v>167</v>
      </c>
      <c r="N682" s="31" t="s">
        <v>167</v>
      </c>
      <c r="O682" s="31" t="s">
        <v>167</v>
      </c>
      <c r="P682" s="31"/>
      <c r="Q682" s="31" t="s">
        <v>167</v>
      </c>
      <c r="R682" s="31"/>
      <c r="S682" s="31"/>
      <c r="T682" s="31"/>
      <c r="U682" s="31"/>
      <c r="V682" s="31"/>
      <c r="W682" s="31"/>
      <c r="X682" s="31"/>
      <c r="Y682" s="31"/>
    </row>
    <row r="683">
      <c r="A683" s="30"/>
      <c r="B683" s="31" t="s">
        <v>167</v>
      </c>
      <c r="C683" s="31" t="s">
        <v>167</v>
      </c>
      <c r="D683" s="31" t="s">
        <v>167</v>
      </c>
      <c r="E683" s="31" t="s">
        <v>167</v>
      </c>
      <c r="F683" s="31" t="s">
        <v>167</v>
      </c>
      <c r="G683" s="31" t="s">
        <v>167</v>
      </c>
      <c r="H683" s="31" t="s">
        <v>167</v>
      </c>
      <c r="I683" s="31" t="s">
        <v>167</v>
      </c>
      <c r="J683" s="31" t="s">
        <v>167</v>
      </c>
      <c r="K683" s="31" t="s">
        <v>167</v>
      </c>
      <c r="L683" s="31" t="s">
        <v>167</v>
      </c>
      <c r="M683" s="31" t="s">
        <v>167</v>
      </c>
      <c r="N683" s="31" t="s">
        <v>167</v>
      </c>
      <c r="O683" s="31" t="s">
        <v>167</v>
      </c>
      <c r="P683" s="31"/>
      <c r="Q683" s="31" t="s">
        <v>167</v>
      </c>
      <c r="R683" s="31"/>
      <c r="S683" s="31"/>
      <c r="T683" s="31"/>
      <c r="U683" s="31"/>
      <c r="V683" s="31"/>
      <c r="W683" s="31"/>
      <c r="X683" s="31"/>
      <c r="Y683" s="31"/>
    </row>
    <row r="684">
      <c r="A684" s="30"/>
      <c r="B684" s="31" t="s">
        <v>167</v>
      </c>
      <c r="C684" s="31" t="s">
        <v>167</v>
      </c>
      <c r="D684" s="31" t="s">
        <v>167</v>
      </c>
      <c r="E684" s="31" t="s">
        <v>167</v>
      </c>
      <c r="F684" s="31" t="s">
        <v>167</v>
      </c>
      <c r="G684" s="31" t="s">
        <v>167</v>
      </c>
      <c r="H684" s="31" t="s">
        <v>167</v>
      </c>
      <c r="I684" s="31" t="s">
        <v>167</v>
      </c>
      <c r="J684" s="31" t="s">
        <v>167</v>
      </c>
      <c r="K684" s="31" t="s">
        <v>167</v>
      </c>
      <c r="L684" s="31" t="s">
        <v>167</v>
      </c>
      <c r="M684" s="31" t="s">
        <v>167</v>
      </c>
      <c r="N684" s="31" t="s">
        <v>167</v>
      </c>
      <c r="O684" s="31" t="s">
        <v>167</v>
      </c>
      <c r="P684" s="31"/>
      <c r="Q684" s="31" t="s">
        <v>167</v>
      </c>
      <c r="R684" s="31"/>
      <c r="S684" s="31"/>
      <c r="T684" s="31"/>
      <c r="U684" s="31"/>
      <c r="V684" s="31"/>
      <c r="W684" s="31"/>
      <c r="X684" s="31"/>
      <c r="Y684" s="31"/>
    </row>
    <row r="685">
      <c r="A685" s="30"/>
      <c r="B685" s="31" t="s">
        <v>167</v>
      </c>
      <c r="C685" s="31" t="s">
        <v>167</v>
      </c>
      <c r="D685" s="31" t="s">
        <v>167</v>
      </c>
      <c r="E685" s="31" t="s">
        <v>167</v>
      </c>
      <c r="F685" s="31" t="s">
        <v>167</v>
      </c>
      <c r="G685" s="31" t="s">
        <v>167</v>
      </c>
      <c r="H685" s="31" t="s">
        <v>167</v>
      </c>
      <c r="I685" s="31" t="s">
        <v>167</v>
      </c>
      <c r="J685" s="31" t="s">
        <v>167</v>
      </c>
      <c r="K685" s="31" t="s">
        <v>167</v>
      </c>
      <c r="L685" s="31" t="s">
        <v>167</v>
      </c>
      <c r="M685" s="31" t="s">
        <v>167</v>
      </c>
      <c r="N685" s="31" t="s">
        <v>167</v>
      </c>
      <c r="O685" s="31" t="s">
        <v>167</v>
      </c>
      <c r="P685" s="31"/>
      <c r="Q685" s="31" t="s">
        <v>167</v>
      </c>
      <c r="R685" s="31"/>
      <c r="S685" s="31"/>
      <c r="T685" s="31"/>
      <c r="U685" s="31"/>
      <c r="V685" s="31"/>
      <c r="W685" s="31"/>
      <c r="X685" s="31"/>
      <c r="Y685" s="31"/>
    </row>
    <row r="686">
      <c r="A686" s="30"/>
      <c r="B686" s="31" t="s">
        <v>167</v>
      </c>
      <c r="C686" s="31" t="s">
        <v>167</v>
      </c>
      <c r="D686" s="31" t="s">
        <v>167</v>
      </c>
      <c r="E686" s="31" t="s">
        <v>167</v>
      </c>
      <c r="F686" s="31" t="s">
        <v>167</v>
      </c>
      <c r="G686" s="31" t="s">
        <v>167</v>
      </c>
      <c r="H686" s="31" t="s">
        <v>167</v>
      </c>
      <c r="I686" s="31" t="s">
        <v>167</v>
      </c>
      <c r="J686" s="31" t="s">
        <v>167</v>
      </c>
      <c r="K686" s="31" t="s">
        <v>167</v>
      </c>
      <c r="L686" s="31" t="s">
        <v>167</v>
      </c>
      <c r="M686" s="31" t="s">
        <v>167</v>
      </c>
      <c r="N686" s="31" t="s">
        <v>167</v>
      </c>
      <c r="O686" s="31" t="s">
        <v>167</v>
      </c>
      <c r="P686" s="31"/>
      <c r="Q686" s="31" t="s">
        <v>167</v>
      </c>
      <c r="R686" s="31"/>
      <c r="S686" s="31"/>
      <c r="T686" s="31"/>
      <c r="U686" s="31"/>
      <c r="V686" s="31"/>
      <c r="W686" s="31"/>
      <c r="X686" s="31"/>
      <c r="Y686" s="31"/>
    </row>
    <row r="687">
      <c r="A687" s="30"/>
      <c r="B687" s="31" t="s">
        <v>167</v>
      </c>
      <c r="C687" s="31" t="s">
        <v>167</v>
      </c>
      <c r="D687" s="31" t="s">
        <v>167</v>
      </c>
      <c r="E687" s="31" t="s">
        <v>167</v>
      </c>
      <c r="F687" s="31" t="s">
        <v>167</v>
      </c>
      <c r="G687" s="31" t="s">
        <v>167</v>
      </c>
      <c r="H687" s="31" t="s">
        <v>167</v>
      </c>
      <c r="I687" s="31" t="s">
        <v>167</v>
      </c>
      <c r="J687" s="31" t="s">
        <v>167</v>
      </c>
      <c r="K687" s="31" t="s">
        <v>167</v>
      </c>
      <c r="L687" s="31" t="s">
        <v>167</v>
      </c>
      <c r="M687" s="31" t="s">
        <v>167</v>
      </c>
      <c r="N687" s="31" t="s">
        <v>167</v>
      </c>
      <c r="O687" s="31" t="s">
        <v>167</v>
      </c>
      <c r="P687" s="31"/>
      <c r="Q687" s="31" t="s">
        <v>167</v>
      </c>
      <c r="R687" s="31"/>
      <c r="S687" s="31"/>
      <c r="T687" s="31"/>
      <c r="U687" s="31"/>
      <c r="V687" s="31"/>
      <c r="W687" s="31"/>
      <c r="X687" s="31"/>
      <c r="Y687" s="31"/>
    </row>
    <row r="688">
      <c r="A688" s="30"/>
      <c r="B688" s="31" t="s">
        <v>167</v>
      </c>
      <c r="C688" s="31" t="s">
        <v>167</v>
      </c>
      <c r="D688" s="31" t="s">
        <v>167</v>
      </c>
      <c r="E688" s="31" t="s">
        <v>167</v>
      </c>
      <c r="F688" s="31" t="s">
        <v>167</v>
      </c>
      <c r="G688" s="31" t="s">
        <v>167</v>
      </c>
      <c r="H688" s="31" t="s">
        <v>167</v>
      </c>
      <c r="I688" s="31" t="s">
        <v>167</v>
      </c>
      <c r="J688" s="31" t="s">
        <v>167</v>
      </c>
      <c r="K688" s="31" t="s">
        <v>167</v>
      </c>
      <c r="L688" s="31" t="s">
        <v>167</v>
      </c>
      <c r="M688" s="31" t="s">
        <v>167</v>
      </c>
      <c r="N688" s="31" t="s">
        <v>167</v>
      </c>
      <c r="O688" s="31" t="s">
        <v>167</v>
      </c>
      <c r="P688" s="31"/>
      <c r="Q688" s="31" t="s">
        <v>167</v>
      </c>
      <c r="R688" s="31"/>
      <c r="S688" s="31"/>
      <c r="T688" s="31"/>
      <c r="U688" s="31"/>
      <c r="V688" s="31"/>
      <c r="W688" s="31"/>
      <c r="X688" s="31"/>
      <c r="Y688" s="31"/>
    </row>
    <row r="689">
      <c r="A689" s="30"/>
      <c r="B689" s="31" t="s">
        <v>167</v>
      </c>
      <c r="C689" s="31" t="s">
        <v>167</v>
      </c>
      <c r="D689" s="31" t="s">
        <v>167</v>
      </c>
      <c r="E689" s="31" t="s">
        <v>167</v>
      </c>
      <c r="F689" s="31" t="s">
        <v>167</v>
      </c>
      <c r="G689" s="31" t="s">
        <v>167</v>
      </c>
      <c r="H689" s="31" t="s">
        <v>167</v>
      </c>
      <c r="I689" s="31" t="s">
        <v>167</v>
      </c>
      <c r="J689" s="31" t="s">
        <v>167</v>
      </c>
      <c r="K689" s="31" t="s">
        <v>167</v>
      </c>
      <c r="L689" s="31" t="s">
        <v>167</v>
      </c>
      <c r="M689" s="31" t="s">
        <v>167</v>
      </c>
      <c r="N689" s="31" t="s">
        <v>167</v>
      </c>
      <c r="O689" s="31" t="s">
        <v>167</v>
      </c>
      <c r="P689" s="31"/>
      <c r="Q689" s="31" t="s">
        <v>167</v>
      </c>
      <c r="R689" s="31"/>
      <c r="S689" s="31"/>
      <c r="T689" s="31"/>
      <c r="U689" s="31"/>
      <c r="V689" s="31"/>
      <c r="W689" s="31"/>
      <c r="X689" s="31"/>
      <c r="Y689" s="31"/>
    </row>
    <row r="690">
      <c r="A690" s="30"/>
      <c r="B690" s="31" t="s">
        <v>167</v>
      </c>
      <c r="C690" s="31" t="s">
        <v>167</v>
      </c>
      <c r="D690" s="31" t="s">
        <v>167</v>
      </c>
      <c r="E690" s="31" t="s">
        <v>167</v>
      </c>
      <c r="F690" s="31" t="s">
        <v>167</v>
      </c>
      <c r="G690" s="31" t="s">
        <v>167</v>
      </c>
      <c r="H690" s="31" t="s">
        <v>167</v>
      </c>
      <c r="I690" s="31" t="s">
        <v>167</v>
      </c>
      <c r="J690" s="31" t="s">
        <v>167</v>
      </c>
      <c r="K690" s="31" t="s">
        <v>167</v>
      </c>
      <c r="L690" s="31" t="s">
        <v>167</v>
      </c>
      <c r="M690" s="31" t="s">
        <v>167</v>
      </c>
      <c r="N690" s="31" t="s">
        <v>167</v>
      </c>
      <c r="O690" s="31" t="s">
        <v>167</v>
      </c>
      <c r="P690" s="31"/>
      <c r="Q690" s="31" t="s">
        <v>167</v>
      </c>
      <c r="R690" s="31"/>
      <c r="S690" s="31"/>
      <c r="T690" s="31"/>
      <c r="U690" s="31"/>
      <c r="V690" s="31"/>
      <c r="W690" s="31"/>
      <c r="X690" s="31"/>
      <c r="Y690" s="31"/>
    </row>
    <row r="691">
      <c r="A691" s="30"/>
      <c r="B691" s="31" t="s">
        <v>167</v>
      </c>
      <c r="C691" s="31" t="s">
        <v>167</v>
      </c>
      <c r="D691" s="31" t="s">
        <v>167</v>
      </c>
      <c r="E691" s="31" t="s">
        <v>167</v>
      </c>
      <c r="F691" s="31" t="s">
        <v>167</v>
      </c>
      <c r="G691" s="31" t="s">
        <v>167</v>
      </c>
      <c r="H691" s="31" t="s">
        <v>167</v>
      </c>
      <c r="I691" s="31" t="s">
        <v>167</v>
      </c>
      <c r="J691" s="31" t="s">
        <v>167</v>
      </c>
      <c r="K691" s="31" t="s">
        <v>167</v>
      </c>
      <c r="L691" s="31" t="s">
        <v>167</v>
      </c>
      <c r="M691" s="31" t="s">
        <v>167</v>
      </c>
      <c r="N691" s="31" t="s">
        <v>167</v>
      </c>
      <c r="O691" s="31" t="s">
        <v>167</v>
      </c>
      <c r="P691" s="31"/>
      <c r="Q691" s="31" t="s">
        <v>167</v>
      </c>
      <c r="R691" s="31"/>
      <c r="S691" s="31"/>
      <c r="T691" s="31"/>
      <c r="U691" s="31"/>
      <c r="V691" s="31"/>
      <c r="W691" s="31"/>
      <c r="X691" s="31"/>
      <c r="Y691" s="31"/>
    </row>
    <row r="692">
      <c r="A692" s="30"/>
      <c r="B692" s="31" t="s">
        <v>167</v>
      </c>
      <c r="C692" s="31" t="s">
        <v>167</v>
      </c>
      <c r="D692" s="31" t="s">
        <v>167</v>
      </c>
      <c r="E692" s="31" t="s">
        <v>167</v>
      </c>
      <c r="F692" s="31" t="s">
        <v>167</v>
      </c>
      <c r="G692" s="31" t="s">
        <v>167</v>
      </c>
      <c r="H692" s="31" t="s">
        <v>167</v>
      </c>
      <c r="I692" s="31" t="s">
        <v>167</v>
      </c>
      <c r="J692" s="31" t="s">
        <v>167</v>
      </c>
      <c r="K692" s="31" t="s">
        <v>167</v>
      </c>
      <c r="L692" s="31" t="s">
        <v>167</v>
      </c>
      <c r="M692" s="31" t="s">
        <v>167</v>
      </c>
      <c r="N692" s="31" t="s">
        <v>167</v>
      </c>
      <c r="O692" s="31" t="s">
        <v>167</v>
      </c>
      <c r="P692" s="31"/>
      <c r="Q692" s="31" t="s">
        <v>167</v>
      </c>
      <c r="R692" s="31"/>
      <c r="S692" s="31"/>
      <c r="T692" s="31"/>
      <c r="U692" s="31"/>
      <c r="V692" s="31"/>
      <c r="W692" s="31"/>
      <c r="X692" s="31"/>
      <c r="Y692" s="31"/>
    </row>
    <row r="693">
      <c r="A693" s="30"/>
      <c r="B693" s="31" t="s">
        <v>167</v>
      </c>
      <c r="C693" s="31" t="s">
        <v>167</v>
      </c>
      <c r="D693" s="31" t="s">
        <v>167</v>
      </c>
      <c r="E693" s="31" t="s">
        <v>167</v>
      </c>
      <c r="F693" s="31" t="s">
        <v>167</v>
      </c>
      <c r="G693" s="31" t="s">
        <v>167</v>
      </c>
      <c r="H693" s="31" t="s">
        <v>167</v>
      </c>
      <c r="I693" s="31" t="s">
        <v>167</v>
      </c>
      <c r="J693" s="31" t="s">
        <v>167</v>
      </c>
      <c r="K693" s="31" t="s">
        <v>167</v>
      </c>
      <c r="L693" s="31" t="s">
        <v>167</v>
      </c>
      <c r="M693" s="31" t="s">
        <v>167</v>
      </c>
      <c r="N693" s="31" t="s">
        <v>167</v>
      </c>
      <c r="O693" s="31" t="s">
        <v>167</v>
      </c>
      <c r="P693" s="31"/>
      <c r="Q693" s="31" t="s">
        <v>167</v>
      </c>
      <c r="R693" s="31"/>
      <c r="S693" s="31"/>
      <c r="T693" s="31"/>
      <c r="U693" s="31"/>
      <c r="V693" s="31"/>
      <c r="W693" s="31"/>
      <c r="X693" s="31"/>
      <c r="Y693" s="31"/>
    </row>
    <row r="694">
      <c r="A694" s="30"/>
      <c r="B694" s="31" t="s">
        <v>167</v>
      </c>
      <c r="C694" s="31" t="s">
        <v>167</v>
      </c>
      <c r="D694" s="31" t="s">
        <v>167</v>
      </c>
      <c r="E694" s="31" t="s">
        <v>167</v>
      </c>
      <c r="F694" s="31" t="s">
        <v>167</v>
      </c>
      <c r="G694" s="31" t="s">
        <v>167</v>
      </c>
      <c r="H694" s="31" t="s">
        <v>167</v>
      </c>
      <c r="I694" s="31" t="s">
        <v>167</v>
      </c>
      <c r="J694" s="31" t="s">
        <v>167</v>
      </c>
      <c r="K694" s="31" t="s">
        <v>167</v>
      </c>
      <c r="L694" s="31" t="s">
        <v>167</v>
      </c>
      <c r="M694" s="31" t="s">
        <v>167</v>
      </c>
      <c r="N694" s="31" t="s">
        <v>167</v>
      </c>
      <c r="O694" s="31" t="s">
        <v>167</v>
      </c>
      <c r="P694" s="31"/>
      <c r="Q694" s="31" t="s">
        <v>167</v>
      </c>
      <c r="R694" s="31"/>
      <c r="S694" s="31"/>
      <c r="T694" s="31"/>
      <c r="U694" s="31"/>
      <c r="V694" s="31"/>
      <c r="W694" s="31"/>
      <c r="X694" s="31"/>
      <c r="Y694" s="31"/>
    </row>
    <row r="695">
      <c r="A695" s="30"/>
      <c r="B695" s="31" t="s">
        <v>167</v>
      </c>
      <c r="C695" s="31" t="s">
        <v>167</v>
      </c>
      <c r="D695" s="31" t="s">
        <v>167</v>
      </c>
      <c r="E695" s="31" t="s">
        <v>167</v>
      </c>
      <c r="F695" s="31" t="s">
        <v>167</v>
      </c>
      <c r="G695" s="31" t="s">
        <v>167</v>
      </c>
      <c r="H695" s="31" t="s">
        <v>167</v>
      </c>
      <c r="I695" s="31" t="s">
        <v>167</v>
      </c>
      <c r="J695" s="31" t="s">
        <v>167</v>
      </c>
      <c r="K695" s="31" t="s">
        <v>167</v>
      </c>
      <c r="L695" s="31" t="s">
        <v>167</v>
      </c>
      <c r="M695" s="31" t="s">
        <v>167</v>
      </c>
      <c r="N695" s="31" t="s">
        <v>167</v>
      </c>
      <c r="O695" s="31" t="s">
        <v>167</v>
      </c>
      <c r="P695" s="31"/>
      <c r="Q695" s="31" t="s">
        <v>167</v>
      </c>
      <c r="R695" s="31"/>
      <c r="S695" s="31"/>
      <c r="T695" s="31"/>
      <c r="U695" s="31"/>
      <c r="V695" s="31"/>
      <c r="W695" s="31"/>
      <c r="X695" s="31"/>
      <c r="Y695" s="31"/>
    </row>
    <row r="696">
      <c r="A696" s="30"/>
      <c r="B696" s="31" t="s">
        <v>167</v>
      </c>
      <c r="C696" s="31" t="s">
        <v>167</v>
      </c>
      <c r="D696" s="31" t="s">
        <v>167</v>
      </c>
      <c r="E696" s="31" t="s">
        <v>167</v>
      </c>
      <c r="F696" s="31" t="s">
        <v>167</v>
      </c>
      <c r="G696" s="31" t="s">
        <v>167</v>
      </c>
      <c r="H696" s="31" t="s">
        <v>167</v>
      </c>
      <c r="I696" s="31" t="s">
        <v>167</v>
      </c>
      <c r="J696" s="31" t="s">
        <v>167</v>
      </c>
      <c r="K696" s="31" t="s">
        <v>167</v>
      </c>
      <c r="L696" s="31" t="s">
        <v>167</v>
      </c>
      <c r="M696" s="31" t="s">
        <v>167</v>
      </c>
      <c r="N696" s="31" t="s">
        <v>167</v>
      </c>
      <c r="O696" s="31" t="s">
        <v>167</v>
      </c>
      <c r="P696" s="31"/>
      <c r="Q696" s="31" t="s">
        <v>167</v>
      </c>
      <c r="R696" s="31"/>
      <c r="S696" s="31"/>
      <c r="T696" s="31"/>
      <c r="U696" s="31"/>
      <c r="V696" s="31"/>
      <c r="W696" s="31"/>
      <c r="X696" s="31"/>
      <c r="Y696" s="31"/>
    </row>
    <row r="697">
      <c r="A697" s="30"/>
      <c r="B697" s="31" t="s">
        <v>167</v>
      </c>
      <c r="C697" s="31" t="s">
        <v>167</v>
      </c>
      <c r="D697" s="31" t="s">
        <v>167</v>
      </c>
      <c r="E697" s="31" t="s">
        <v>167</v>
      </c>
      <c r="F697" s="31" t="s">
        <v>167</v>
      </c>
      <c r="G697" s="31" t="s">
        <v>167</v>
      </c>
      <c r="H697" s="31" t="s">
        <v>167</v>
      </c>
      <c r="I697" s="31" t="s">
        <v>167</v>
      </c>
      <c r="J697" s="31" t="s">
        <v>167</v>
      </c>
      <c r="K697" s="31" t="s">
        <v>167</v>
      </c>
      <c r="L697" s="31" t="s">
        <v>167</v>
      </c>
      <c r="M697" s="31" t="s">
        <v>167</v>
      </c>
      <c r="N697" s="31" t="s">
        <v>167</v>
      </c>
      <c r="O697" s="31" t="s">
        <v>167</v>
      </c>
      <c r="P697" s="31"/>
      <c r="Q697" s="31" t="s">
        <v>167</v>
      </c>
      <c r="R697" s="31"/>
      <c r="S697" s="31"/>
      <c r="T697" s="31"/>
      <c r="U697" s="31"/>
      <c r="V697" s="31"/>
      <c r="W697" s="31"/>
      <c r="X697" s="31"/>
      <c r="Y697" s="31"/>
    </row>
    <row r="698">
      <c r="A698" s="30"/>
      <c r="B698" s="31" t="s">
        <v>167</v>
      </c>
      <c r="C698" s="31" t="s">
        <v>167</v>
      </c>
      <c r="D698" s="31" t="s">
        <v>167</v>
      </c>
      <c r="E698" s="31" t="s">
        <v>167</v>
      </c>
      <c r="F698" s="31" t="s">
        <v>167</v>
      </c>
      <c r="G698" s="31" t="s">
        <v>167</v>
      </c>
      <c r="H698" s="31" t="s">
        <v>167</v>
      </c>
      <c r="I698" s="31" t="s">
        <v>167</v>
      </c>
      <c r="J698" s="31" t="s">
        <v>167</v>
      </c>
      <c r="K698" s="31" t="s">
        <v>167</v>
      </c>
      <c r="L698" s="31" t="s">
        <v>167</v>
      </c>
      <c r="M698" s="31" t="s">
        <v>167</v>
      </c>
      <c r="N698" s="31" t="s">
        <v>167</v>
      </c>
      <c r="O698" s="31" t="s">
        <v>167</v>
      </c>
      <c r="P698" s="31"/>
      <c r="Q698" s="31" t="s">
        <v>167</v>
      </c>
      <c r="R698" s="31"/>
      <c r="S698" s="31"/>
      <c r="T698" s="31"/>
      <c r="U698" s="31"/>
      <c r="V698" s="31"/>
      <c r="W698" s="31"/>
      <c r="X698" s="31"/>
      <c r="Y698" s="31"/>
    </row>
    <row r="699">
      <c r="A699" s="30"/>
      <c r="B699" s="31" t="s">
        <v>167</v>
      </c>
      <c r="C699" s="31" t="s">
        <v>167</v>
      </c>
      <c r="D699" s="31" t="s">
        <v>167</v>
      </c>
      <c r="E699" s="31" t="s">
        <v>167</v>
      </c>
      <c r="F699" s="31" t="s">
        <v>167</v>
      </c>
      <c r="G699" s="31" t="s">
        <v>167</v>
      </c>
      <c r="H699" s="31" t="s">
        <v>167</v>
      </c>
      <c r="I699" s="31" t="s">
        <v>167</v>
      </c>
      <c r="J699" s="31" t="s">
        <v>167</v>
      </c>
      <c r="K699" s="31" t="s">
        <v>167</v>
      </c>
      <c r="L699" s="31" t="s">
        <v>167</v>
      </c>
      <c r="M699" s="31" t="s">
        <v>167</v>
      </c>
      <c r="N699" s="31" t="s">
        <v>167</v>
      </c>
      <c r="O699" s="31" t="s">
        <v>167</v>
      </c>
      <c r="P699" s="31"/>
      <c r="Q699" s="31" t="s">
        <v>167</v>
      </c>
      <c r="R699" s="31"/>
      <c r="S699" s="31"/>
      <c r="T699" s="31"/>
      <c r="U699" s="31"/>
      <c r="V699" s="31"/>
      <c r="W699" s="31"/>
      <c r="X699" s="31"/>
      <c r="Y699" s="31"/>
    </row>
    <row r="700">
      <c r="A700" s="30"/>
      <c r="B700" s="31" t="s">
        <v>167</v>
      </c>
      <c r="C700" s="31" t="s">
        <v>167</v>
      </c>
      <c r="D700" s="31" t="s">
        <v>167</v>
      </c>
      <c r="E700" s="31" t="s">
        <v>167</v>
      </c>
      <c r="F700" s="31" t="s">
        <v>167</v>
      </c>
      <c r="G700" s="31" t="s">
        <v>167</v>
      </c>
      <c r="H700" s="31" t="s">
        <v>167</v>
      </c>
      <c r="I700" s="31" t="s">
        <v>167</v>
      </c>
      <c r="J700" s="31" t="s">
        <v>167</v>
      </c>
      <c r="K700" s="31" t="s">
        <v>167</v>
      </c>
      <c r="L700" s="31" t="s">
        <v>167</v>
      </c>
      <c r="M700" s="31" t="s">
        <v>167</v>
      </c>
      <c r="N700" s="31" t="s">
        <v>167</v>
      </c>
      <c r="O700" s="31" t="s">
        <v>167</v>
      </c>
      <c r="P700" s="31"/>
      <c r="Q700" s="31" t="s">
        <v>167</v>
      </c>
      <c r="R700" s="31"/>
      <c r="S700" s="31"/>
      <c r="T700" s="31"/>
      <c r="U700" s="31"/>
      <c r="V700" s="31"/>
      <c r="W700" s="31"/>
      <c r="X700" s="31"/>
      <c r="Y700" s="31"/>
    </row>
    <row r="701">
      <c r="A701" s="30"/>
      <c r="B701" s="31" t="s">
        <v>167</v>
      </c>
      <c r="C701" s="31" t="s">
        <v>167</v>
      </c>
      <c r="D701" s="31" t="s">
        <v>167</v>
      </c>
      <c r="E701" s="31" t="s">
        <v>167</v>
      </c>
      <c r="F701" s="31" t="s">
        <v>167</v>
      </c>
      <c r="G701" s="31" t="s">
        <v>167</v>
      </c>
      <c r="H701" s="31" t="s">
        <v>167</v>
      </c>
      <c r="I701" s="31" t="s">
        <v>167</v>
      </c>
      <c r="J701" s="31" t="s">
        <v>167</v>
      </c>
      <c r="K701" s="31" t="s">
        <v>167</v>
      </c>
      <c r="L701" s="31" t="s">
        <v>167</v>
      </c>
      <c r="M701" s="31" t="s">
        <v>167</v>
      </c>
      <c r="N701" s="31" t="s">
        <v>167</v>
      </c>
      <c r="O701" s="31" t="s">
        <v>167</v>
      </c>
      <c r="P701" s="31"/>
      <c r="Q701" s="31" t="s">
        <v>167</v>
      </c>
      <c r="R701" s="31"/>
      <c r="S701" s="31"/>
      <c r="T701" s="31"/>
      <c r="U701" s="31"/>
      <c r="V701" s="31"/>
      <c r="W701" s="31"/>
      <c r="X701" s="31"/>
      <c r="Y701" s="31"/>
    </row>
    <row r="702">
      <c r="A702" s="30"/>
      <c r="B702" s="31" t="s">
        <v>167</v>
      </c>
      <c r="C702" s="31" t="s">
        <v>167</v>
      </c>
      <c r="D702" s="31" t="s">
        <v>167</v>
      </c>
      <c r="E702" s="31" t="s">
        <v>167</v>
      </c>
      <c r="F702" s="31" t="s">
        <v>167</v>
      </c>
      <c r="G702" s="31" t="s">
        <v>167</v>
      </c>
      <c r="H702" s="31" t="s">
        <v>167</v>
      </c>
      <c r="I702" s="31" t="s">
        <v>167</v>
      </c>
      <c r="J702" s="31" t="s">
        <v>167</v>
      </c>
      <c r="K702" s="31" t="s">
        <v>167</v>
      </c>
      <c r="L702" s="31" t="s">
        <v>167</v>
      </c>
      <c r="M702" s="31" t="s">
        <v>167</v>
      </c>
      <c r="N702" s="31" t="s">
        <v>167</v>
      </c>
      <c r="O702" s="31" t="s">
        <v>167</v>
      </c>
      <c r="P702" s="31"/>
      <c r="Q702" s="31" t="s">
        <v>167</v>
      </c>
      <c r="R702" s="31"/>
      <c r="S702" s="31"/>
      <c r="T702" s="31"/>
      <c r="U702" s="31"/>
      <c r="V702" s="31"/>
      <c r="W702" s="31"/>
      <c r="X702" s="31"/>
      <c r="Y702" s="31"/>
    </row>
    <row r="703">
      <c r="A703" s="30"/>
      <c r="B703" s="31" t="s">
        <v>167</v>
      </c>
      <c r="C703" s="31" t="s">
        <v>167</v>
      </c>
      <c r="D703" s="31" t="s">
        <v>167</v>
      </c>
      <c r="E703" s="31" t="s">
        <v>167</v>
      </c>
      <c r="F703" s="31" t="s">
        <v>167</v>
      </c>
      <c r="G703" s="31" t="s">
        <v>167</v>
      </c>
      <c r="H703" s="31" t="s">
        <v>167</v>
      </c>
      <c r="I703" s="31" t="s">
        <v>167</v>
      </c>
      <c r="J703" s="31" t="s">
        <v>167</v>
      </c>
      <c r="K703" s="31" t="s">
        <v>167</v>
      </c>
      <c r="L703" s="31" t="s">
        <v>167</v>
      </c>
      <c r="M703" s="31" t="s">
        <v>167</v>
      </c>
      <c r="N703" s="31" t="s">
        <v>167</v>
      </c>
      <c r="O703" s="31" t="s">
        <v>167</v>
      </c>
      <c r="P703" s="31"/>
      <c r="Q703" s="31" t="s">
        <v>167</v>
      </c>
      <c r="R703" s="31"/>
      <c r="S703" s="31"/>
      <c r="T703" s="31"/>
      <c r="U703" s="31"/>
      <c r="V703" s="31"/>
      <c r="W703" s="31"/>
      <c r="X703" s="31"/>
      <c r="Y703" s="31"/>
    </row>
    <row r="704">
      <c r="A704" s="30"/>
      <c r="B704" s="31" t="s">
        <v>167</v>
      </c>
      <c r="C704" s="31" t="s">
        <v>167</v>
      </c>
      <c r="D704" s="31" t="s">
        <v>167</v>
      </c>
      <c r="E704" s="31" t="s">
        <v>167</v>
      </c>
      <c r="F704" s="31" t="s">
        <v>167</v>
      </c>
      <c r="G704" s="31" t="s">
        <v>167</v>
      </c>
      <c r="H704" s="31" t="s">
        <v>167</v>
      </c>
      <c r="I704" s="31" t="s">
        <v>167</v>
      </c>
      <c r="J704" s="31" t="s">
        <v>167</v>
      </c>
      <c r="K704" s="31" t="s">
        <v>167</v>
      </c>
      <c r="L704" s="31" t="s">
        <v>167</v>
      </c>
      <c r="M704" s="31" t="s">
        <v>167</v>
      </c>
      <c r="N704" s="31" t="s">
        <v>167</v>
      </c>
      <c r="O704" s="31" t="s">
        <v>167</v>
      </c>
      <c r="P704" s="31"/>
      <c r="Q704" s="31" t="s">
        <v>167</v>
      </c>
      <c r="R704" s="31"/>
      <c r="S704" s="31"/>
      <c r="T704" s="31"/>
      <c r="U704" s="31"/>
      <c r="V704" s="31"/>
      <c r="W704" s="31"/>
      <c r="X704" s="31"/>
      <c r="Y704" s="31"/>
    </row>
    <row r="705">
      <c r="A705" s="30"/>
      <c r="B705" s="31" t="s">
        <v>167</v>
      </c>
      <c r="C705" s="31" t="s">
        <v>167</v>
      </c>
      <c r="D705" s="31" t="s">
        <v>167</v>
      </c>
      <c r="E705" s="31" t="s">
        <v>167</v>
      </c>
      <c r="F705" s="31" t="s">
        <v>167</v>
      </c>
      <c r="G705" s="31" t="s">
        <v>167</v>
      </c>
      <c r="H705" s="31" t="s">
        <v>167</v>
      </c>
      <c r="I705" s="31" t="s">
        <v>167</v>
      </c>
      <c r="J705" s="31" t="s">
        <v>167</v>
      </c>
      <c r="K705" s="31" t="s">
        <v>167</v>
      </c>
      <c r="L705" s="31" t="s">
        <v>167</v>
      </c>
      <c r="M705" s="31" t="s">
        <v>167</v>
      </c>
      <c r="N705" s="31" t="s">
        <v>167</v>
      </c>
      <c r="O705" s="31" t="s">
        <v>167</v>
      </c>
      <c r="P705" s="31"/>
      <c r="Q705" s="31" t="s">
        <v>167</v>
      </c>
      <c r="R705" s="31"/>
      <c r="S705" s="31"/>
      <c r="T705" s="31"/>
      <c r="U705" s="31"/>
      <c r="V705" s="31"/>
      <c r="W705" s="31"/>
      <c r="X705" s="31"/>
      <c r="Y705" s="31"/>
    </row>
    <row r="706">
      <c r="A706" s="30"/>
      <c r="B706" s="31" t="s">
        <v>167</v>
      </c>
      <c r="C706" s="31" t="s">
        <v>167</v>
      </c>
      <c r="D706" s="31" t="s">
        <v>167</v>
      </c>
      <c r="E706" s="31" t="s">
        <v>167</v>
      </c>
      <c r="F706" s="31" t="s">
        <v>167</v>
      </c>
      <c r="G706" s="31" t="s">
        <v>167</v>
      </c>
      <c r="H706" s="31" t="s">
        <v>167</v>
      </c>
      <c r="I706" s="31" t="s">
        <v>167</v>
      </c>
      <c r="J706" s="31" t="s">
        <v>167</v>
      </c>
      <c r="K706" s="31" t="s">
        <v>167</v>
      </c>
      <c r="L706" s="31" t="s">
        <v>167</v>
      </c>
      <c r="M706" s="31" t="s">
        <v>167</v>
      </c>
      <c r="N706" s="31" t="s">
        <v>167</v>
      </c>
      <c r="O706" s="31" t="s">
        <v>167</v>
      </c>
      <c r="P706" s="31"/>
      <c r="Q706" s="31" t="s">
        <v>167</v>
      </c>
      <c r="R706" s="31"/>
      <c r="S706" s="31"/>
      <c r="T706" s="31"/>
      <c r="U706" s="31"/>
      <c r="V706" s="31"/>
      <c r="W706" s="31"/>
      <c r="X706" s="31"/>
      <c r="Y706" s="31"/>
    </row>
    <row r="707">
      <c r="A707" s="30"/>
      <c r="B707" s="31" t="s">
        <v>167</v>
      </c>
      <c r="C707" s="31" t="s">
        <v>167</v>
      </c>
      <c r="D707" s="31" t="s">
        <v>167</v>
      </c>
      <c r="E707" s="31" t="s">
        <v>167</v>
      </c>
      <c r="F707" s="31" t="s">
        <v>167</v>
      </c>
      <c r="G707" s="31" t="s">
        <v>167</v>
      </c>
      <c r="H707" s="31" t="s">
        <v>167</v>
      </c>
      <c r="I707" s="31" t="s">
        <v>167</v>
      </c>
      <c r="J707" s="31" t="s">
        <v>167</v>
      </c>
      <c r="K707" s="31" t="s">
        <v>167</v>
      </c>
      <c r="L707" s="31" t="s">
        <v>167</v>
      </c>
      <c r="M707" s="31" t="s">
        <v>167</v>
      </c>
      <c r="N707" s="31" t="s">
        <v>167</v>
      </c>
      <c r="O707" s="31" t="s">
        <v>167</v>
      </c>
      <c r="P707" s="31"/>
      <c r="Q707" s="31" t="s">
        <v>167</v>
      </c>
      <c r="R707" s="31"/>
      <c r="S707" s="31"/>
      <c r="T707" s="31"/>
      <c r="U707" s="31"/>
      <c r="V707" s="31"/>
      <c r="W707" s="31"/>
      <c r="X707" s="31"/>
      <c r="Y707" s="31"/>
    </row>
    <row r="708">
      <c r="A708" s="30"/>
      <c r="B708" s="31" t="s">
        <v>167</v>
      </c>
      <c r="C708" s="31" t="s">
        <v>167</v>
      </c>
      <c r="D708" s="31" t="s">
        <v>167</v>
      </c>
      <c r="E708" s="31" t="s">
        <v>167</v>
      </c>
      <c r="F708" s="31" t="s">
        <v>167</v>
      </c>
      <c r="G708" s="31" t="s">
        <v>167</v>
      </c>
      <c r="H708" s="31" t="s">
        <v>167</v>
      </c>
      <c r="I708" s="31" t="s">
        <v>167</v>
      </c>
      <c r="J708" s="31" t="s">
        <v>167</v>
      </c>
      <c r="K708" s="31" t="s">
        <v>167</v>
      </c>
      <c r="L708" s="31" t="s">
        <v>167</v>
      </c>
      <c r="M708" s="31" t="s">
        <v>167</v>
      </c>
      <c r="N708" s="31" t="s">
        <v>167</v>
      </c>
      <c r="O708" s="31" t="s">
        <v>167</v>
      </c>
      <c r="P708" s="31"/>
      <c r="Q708" s="31" t="s">
        <v>167</v>
      </c>
      <c r="R708" s="31"/>
      <c r="S708" s="31"/>
      <c r="T708" s="31"/>
      <c r="U708" s="31"/>
      <c r="V708" s="31"/>
      <c r="W708" s="31"/>
      <c r="X708" s="31"/>
      <c r="Y708" s="31"/>
    </row>
    <row r="709">
      <c r="A709" s="30"/>
      <c r="B709" s="31" t="s">
        <v>167</v>
      </c>
      <c r="C709" s="31" t="s">
        <v>167</v>
      </c>
      <c r="D709" s="31" t="s">
        <v>167</v>
      </c>
      <c r="E709" s="31" t="s">
        <v>167</v>
      </c>
      <c r="F709" s="31" t="s">
        <v>167</v>
      </c>
      <c r="G709" s="31" t="s">
        <v>167</v>
      </c>
      <c r="H709" s="31" t="s">
        <v>167</v>
      </c>
      <c r="I709" s="31" t="s">
        <v>167</v>
      </c>
      <c r="J709" s="31" t="s">
        <v>167</v>
      </c>
      <c r="K709" s="31" t="s">
        <v>167</v>
      </c>
      <c r="L709" s="31" t="s">
        <v>167</v>
      </c>
      <c r="M709" s="31" t="s">
        <v>167</v>
      </c>
      <c r="N709" s="31" t="s">
        <v>167</v>
      </c>
      <c r="O709" s="31" t="s">
        <v>167</v>
      </c>
      <c r="P709" s="31"/>
      <c r="Q709" s="31" t="s">
        <v>167</v>
      </c>
      <c r="R709" s="31"/>
      <c r="S709" s="31"/>
      <c r="T709" s="31"/>
      <c r="U709" s="31"/>
      <c r="V709" s="31"/>
      <c r="W709" s="31"/>
      <c r="X709" s="31"/>
      <c r="Y709" s="31"/>
    </row>
    <row r="710">
      <c r="A710" s="30"/>
      <c r="B710" s="31" t="s">
        <v>167</v>
      </c>
      <c r="C710" s="31" t="s">
        <v>167</v>
      </c>
      <c r="D710" s="31" t="s">
        <v>167</v>
      </c>
      <c r="E710" s="31" t="s">
        <v>167</v>
      </c>
      <c r="F710" s="31" t="s">
        <v>167</v>
      </c>
      <c r="G710" s="31" t="s">
        <v>167</v>
      </c>
      <c r="H710" s="31" t="s">
        <v>167</v>
      </c>
      <c r="I710" s="31" t="s">
        <v>167</v>
      </c>
      <c r="J710" s="31" t="s">
        <v>167</v>
      </c>
      <c r="K710" s="31" t="s">
        <v>167</v>
      </c>
      <c r="L710" s="31" t="s">
        <v>167</v>
      </c>
      <c r="M710" s="31" t="s">
        <v>167</v>
      </c>
      <c r="N710" s="31" t="s">
        <v>167</v>
      </c>
      <c r="O710" s="31" t="s">
        <v>167</v>
      </c>
      <c r="P710" s="31"/>
      <c r="Q710" s="31" t="s">
        <v>167</v>
      </c>
      <c r="R710" s="31"/>
      <c r="S710" s="31"/>
      <c r="T710" s="31"/>
      <c r="U710" s="31"/>
      <c r="V710" s="31"/>
      <c r="W710" s="31"/>
      <c r="X710" s="31"/>
      <c r="Y710" s="31"/>
    </row>
    <row r="711">
      <c r="A711" s="30"/>
      <c r="B711" s="31" t="s">
        <v>167</v>
      </c>
      <c r="C711" s="31" t="s">
        <v>167</v>
      </c>
      <c r="D711" s="31" t="s">
        <v>167</v>
      </c>
      <c r="E711" s="31" t="s">
        <v>167</v>
      </c>
      <c r="F711" s="31" t="s">
        <v>167</v>
      </c>
      <c r="G711" s="31" t="s">
        <v>167</v>
      </c>
      <c r="H711" s="31" t="s">
        <v>167</v>
      </c>
      <c r="I711" s="31" t="s">
        <v>167</v>
      </c>
      <c r="J711" s="31" t="s">
        <v>167</v>
      </c>
      <c r="K711" s="31" t="s">
        <v>167</v>
      </c>
      <c r="L711" s="31" t="s">
        <v>167</v>
      </c>
      <c r="M711" s="31" t="s">
        <v>167</v>
      </c>
      <c r="N711" s="31" t="s">
        <v>167</v>
      </c>
      <c r="O711" s="31" t="s">
        <v>167</v>
      </c>
      <c r="P711" s="31"/>
      <c r="Q711" s="31" t="s">
        <v>167</v>
      </c>
      <c r="R711" s="31"/>
      <c r="S711" s="31"/>
      <c r="T711" s="31"/>
      <c r="U711" s="31"/>
      <c r="V711" s="31"/>
      <c r="W711" s="31"/>
      <c r="X711" s="31"/>
      <c r="Y711" s="31"/>
    </row>
    <row r="712">
      <c r="A712" s="30"/>
      <c r="B712" s="31" t="s">
        <v>167</v>
      </c>
      <c r="C712" s="31" t="s">
        <v>167</v>
      </c>
      <c r="D712" s="31" t="s">
        <v>167</v>
      </c>
      <c r="E712" s="31" t="s">
        <v>167</v>
      </c>
      <c r="F712" s="31" t="s">
        <v>167</v>
      </c>
      <c r="G712" s="31" t="s">
        <v>167</v>
      </c>
      <c r="H712" s="31" t="s">
        <v>167</v>
      </c>
      <c r="I712" s="31" t="s">
        <v>167</v>
      </c>
      <c r="J712" s="31" t="s">
        <v>167</v>
      </c>
      <c r="K712" s="31" t="s">
        <v>167</v>
      </c>
      <c r="L712" s="31" t="s">
        <v>167</v>
      </c>
      <c r="M712" s="31" t="s">
        <v>167</v>
      </c>
      <c r="N712" s="31" t="s">
        <v>167</v>
      </c>
      <c r="O712" s="31" t="s">
        <v>167</v>
      </c>
      <c r="P712" s="31"/>
      <c r="Q712" s="31" t="s">
        <v>167</v>
      </c>
      <c r="R712" s="31"/>
      <c r="S712" s="31"/>
      <c r="T712" s="31"/>
      <c r="U712" s="31"/>
      <c r="V712" s="31"/>
      <c r="W712" s="31"/>
      <c r="X712" s="31"/>
      <c r="Y712" s="31"/>
    </row>
    <row r="713">
      <c r="A713" s="30"/>
      <c r="B713" s="31" t="s">
        <v>167</v>
      </c>
      <c r="C713" s="31" t="s">
        <v>167</v>
      </c>
      <c r="D713" s="31" t="s">
        <v>167</v>
      </c>
      <c r="E713" s="31" t="s">
        <v>167</v>
      </c>
      <c r="F713" s="31" t="s">
        <v>167</v>
      </c>
      <c r="G713" s="31" t="s">
        <v>167</v>
      </c>
      <c r="H713" s="31" t="s">
        <v>167</v>
      </c>
      <c r="I713" s="31" t="s">
        <v>167</v>
      </c>
      <c r="J713" s="31" t="s">
        <v>167</v>
      </c>
      <c r="K713" s="31" t="s">
        <v>167</v>
      </c>
      <c r="L713" s="31" t="s">
        <v>167</v>
      </c>
      <c r="M713" s="31" t="s">
        <v>167</v>
      </c>
      <c r="N713" s="31" t="s">
        <v>167</v>
      </c>
      <c r="O713" s="31" t="s">
        <v>167</v>
      </c>
      <c r="P713" s="31"/>
      <c r="Q713" s="31" t="s">
        <v>167</v>
      </c>
      <c r="R713" s="31"/>
      <c r="S713" s="31"/>
      <c r="T713" s="31"/>
      <c r="U713" s="31"/>
      <c r="V713" s="31"/>
      <c r="W713" s="31"/>
      <c r="X713" s="31"/>
      <c r="Y713" s="31"/>
    </row>
    <row r="714">
      <c r="A714" s="30"/>
      <c r="B714" s="31" t="s">
        <v>167</v>
      </c>
      <c r="C714" s="31" t="s">
        <v>167</v>
      </c>
      <c r="D714" s="31" t="s">
        <v>167</v>
      </c>
      <c r="E714" s="31" t="s">
        <v>167</v>
      </c>
      <c r="F714" s="31" t="s">
        <v>167</v>
      </c>
      <c r="G714" s="31" t="s">
        <v>167</v>
      </c>
      <c r="H714" s="31" t="s">
        <v>167</v>
      </c>
      <c r="I714" s="31" t="s">
        <v>167</v>
      </c>
      <c r="J714" s="31" t="s">
        <v>167</v>
      </c>
      <c r="K714" s="31" t="s">
        <v>167</v>
      </c>
      <c r="L714" s="31" t="s">
        <v>167</v>
      </c>
      <c r="M714" s="31" t="s">
        <v>167</v>
      </c>
      <c r="N714" s="31" t="s">
        <v>167</v>
      </c>
      <c r="O714" s="31" t="s">
        <v>167</v>
      </c>
      <c r="P714" s="31"/>
      <c r="Q714" s="31" t="s">
        <v>167</v>
      </c>
      <c r="R714" s="31"/>
      <c r="S714" s="31"/>
      <c r="T714" s="31"/>
      <c r="U714" s="31"/>
      <c r="V714" s="31"/>
      <c r="W714" s="31"/>
      <c r="X714" s="31"/>
      <c r="Y714" s="31"/>
    </row>
    <row r="715">
      <c r="A715" s="30"/>
      <c r="B715" s="31" t="s">
        <v>167</v>
      </c>
      <c r="C715" s="31" t="s">
        <v>167</v>
      </c>
      <c r="D715" s="31" t="s">
        <v>167</v>
      </c>
      <c r="E715" s="31" t="s">
        <v>167</v>
      </c>
      <c r="F715" s="31" t="s">
        <v>167</v>
      </c>
      <c r="G715" s="31" t="s">
        <v>167</v>
      </c>
      <c r="H715" s="31" t="s">
        <v>167</v>
      </c>
      <c r="I715" s="31" t="s">
        <v>167</v>
      </c>
      <c r="J715" s="31" t="s">
        <v>167</v>
      </c>
      <c r="K715" s="31" t="s">
        <v>167</v>
      </c>
      <c r="L715" s="31" t="s">
        <v>167</v>
      </c>
      <c r="M715" s="31" t="s">
        <v>167</v>
      </c>
      <c r="N715" s="31" t="s">
        <v>167</v>
      </c>
      <c r="O715" s="31" t="s">
        <v>167</v>
      </c>
      <c r="P715" s="31"/>
      <c r="Q715" s="31" t="s">
        <v>167</v>
      </c>
      <c r="R715" s="31"/>
      <c r="S715" s="31"/>
      <c r="T715" s="31"/>
      <c r="U715" s="31"/>
      <c r="V715" s="31"/>
      <c r="W715" s="31"/>
      <c r="X715" s="31"/>
      <c r="Y715" s="31"/>
    </row>
    <row r="716">
      <c r="A716" s="30"/>
      <c r="B716" s="31" t="s">
        <v>167</v>
      </c>
      <c r="C716" s="31" t="s">
        <v>167</v>
      </c>
      <c r="D716" s="31" t="s">
        <v>167</v>
      </c>
      <c r="E716" s="31" t="s">
        <v>167</v>
      </c>
      <c r="F716" s="31" t="s">
        <v>167</v>
      </c>
      <c r="G716" s="31" t="s">
        <v>167</v>
      </c>
      <c r="H716" s="31" t="s">
        <v>167</v>
      </c>
      <c r="I716" s="31" t="s">
        <v>167</v>
      </c>
      <c r="J716" s="31" t="s">
        <v>167</v>
      </c>
      <c r="K716" s="31" t="s">
        <v>167</v>
      </c>
      <c r="L716" s="31" t="s">
        <v>167</v>
      </c>
      <c r="M716" s="31" t="s">
        <v>167</v>
      </c>
      <c r="N716" s="31" t="s">
        <v>167</v>
      </c>
      <c r="O716" s="31" t="s">
        <v>167</v>
      </c>
      <c r="P716" s="31"/>
      <c r="Q716" s="31" t="s">
        <v>167</v>
      </c>
      <c r="R716" s="31"/>
      <c r="S716" s="31"/>
      <c r="T716" s="31"/>
      <c r="U716" s="31"/>
      <c r="V716" s="31"/>
      <c r="W716" s="31"/>
      <c r="X716" s="31"/>
      <c r="Y716" s="31"/>
    </row>
    <row r="717">
      <c r="A717" s="30"/>
      <c r="B717" s="31" t="s">
        <v>167</v>
      </c>
      <c r="C717" s="31" t="s">
        <v>167</v>
      </c>
      <c r="D717" s="31" t="s">
        <v>167</v>
      </c>
      <c r="E717" s="31" t="s">
        <v>167</v>
      </c>
      <c r="F717" s="31" t="s">
        <v>167</v>
      </c>
      <c r="G717" s="31" t="s">
        <v>167</v>
      </c>
      <c r="H717" s="31" t="s">
        <v>167</v>
      </c>
      <c r="I717" s="31" t="s">
        <v>167</v>
      </c>
      <c r="J717" s="31" t="s">
        <v>167</v>
      </c>
      <c r="K717" s="31" t="s">
        <v>167</v>
      </c>
      <c r="L717" s="31" t="s">
        <v>167</v>
      </c>
      <c r="M717" s="31" t="s">
        <v>167</v>
      </c>
      <c r="N717" s="31" t="s">
        <v>167</v>
      </c>
      <c r="O717" s="31" t="s">
        <v>167</v>
      </c>
      <c r="P717" s="31"/>
      <c r="Q717" s="31" t="s">
        <v>167</v>
      </c>
      <c r="R717" s="31"/>
      <c r="S717" s="31"/>
      <c r="T717" s="31"/>
      <c r="U717" s="31"/>
      <c r="V717" s="31"/>
      <c r="W717" s="31"/>
      <c r="X717" s="31"/>
      <c r="Y717" s="31"/>
    </row>
    <row r="718">
      <c r="A718" s="30"/>
      <c r="B718" s="31" t="s">
        <v>167</v>
      </c>
      <c r="C718" s="31" t="s">
        <v>167</v>
      </c>
      <c r="D718" s="31" t="s">
        <v>167</v>
      </c>
      <c r="E718" s="31" t="s">
        <v>167</v>
      </c>
      <c r="F718" s="31" t="s">
        <v>167</v>
      </c>
      <c r="G718" s="31" t="s">
        <v>167</v>
      </c>
      <c r="H718" s="31" t="s">
        <v>167</v>
      </c>
      <c r="I718" s="31" t="s">
        <v>167</v>
      </c>
      <c r="J718" s="31" t="s">
        <v>167</v>
      </c>
      <c r="K718" s="31" t="s">
        <v>167</v>
      </c>
      <c r="L718" s="31" t="s">
        <v>167</v>
      </c>
      <c r="M718" s="31" t="s">
        <v>167</v>
      </c>
      <c r="N718" s="31" t="s">
        <v>167</v>
      </c>
      <c r="O718" s="31" t="s">
        <v>167</v>
      </c>
      <c r="P718" s="31"/>
      <c r="Q718" s="31" t="s">
        <v>167</v>
      </c>
      <c r="R718" s="31"/>
      <c r="S718" s="31"/>
      <c r="T718" s="31"/>
      <c r="U718" s="31"/>
      <c r="V718" s="31"/>
      <c r="W718" s="31"/>
      <c r="X718" s="31"/>
      <c r="Y718" s="31"/>
    </row>
    <row r="719">
      <c r="A719" s="30"/>
      <c r="B719" s="31" t="s">
        <v>167</v>
      </c>
      <c r="C719" s="31" t="s">
        <v>167</v>
      </c>
      <c r="D719" s="31" t="s">
        <v>167</v>
      </c>
      <c r="E719" s="31" t="s">
        <v>167</v>
      </c>
      <c r="F719" s="31" t="s">
        <v>167</v>
      </c>
      <c r="G719" s="31" t="s">
        <v>167</v>
      </c>
      <c r="H719" s="31" t="s">
        <v>167</v>
      </c>
      <c r="I719" s="31" t="s">
        <v>167</v>
      </c>
      <c r="J719" s="31" t="s">
        <v>167</v>
      </c>
      <c r="K719" s="31" t="s">
        <v>167</v>
      </c>
      <c r="L719" s="31" t="s">
        <v>167</v>
      </c>
      <c r="M719" s="31" t="s">
        <v>167</v>
      </c>
      <c r="N719" s="31" t="s">
        <v>167</v>
      </c>
      <c r="O719" s="31" t="s">
        <v>167</v>
      </c>
      <c r="P719" s="31"/>
      <c r="Q719" s="31" t="s">
        <v>167</v>
      </c>
      <c r="R719" s="31"/>
      <c r="S719" s="31"/>
      <c r="T719" s="31"/>
      <c r="U719" s="31"/>
      <c r="V719" s="31"/>
      <c r="W719" s="31"/>
      <c r="X719" s="31"/>
      <c r="Y719" s="31"/>
    </row>
    <row r="720">
      <c r="A720" s="30"/>
      <c r="B720" s="31" t="s">
        <v>167</v>
      </c>
      <c r="C720" s="31" t="s">
        <v>167</v>
      </c>
      <c r="D720" s="31" t="s">
        <v>167</v>
      </c>
      <c r="E720" s="31" t="s">
        <v>167</v>
      </c>
      <c r="F720" s="31" t="s">
        <v>167</v>
      </c>
      <c r="G720" s="31" t="s">
        <v>167</v>
      </c>
      <c r="H720" s="31" t="s">
        <v>167</v>
      </c>
      <c r="I720" s="31" t="s">
        <v>167</v>
      </c>
      <c r="J720" s="31" t="s">
        <v>167</v>
      </c>
      <c r="K720" s="31" t="s">
        <v>167</v>
      </c>
      <c r="L720" s="31" t="s">
        <v>167</v>
      </c>
      <c r="M720" s="31" t="s">
        <v>167</v>
      </c>
      <c r="N720" s="31" t="s">
        <v>167</v>
      </c>
      <c r="O720" s="31" t="s">
        <v>167</v>
      </c>
      <c r="P720" s="31"/>
      <c r="Q720" s="31" t="s">
        <v>167</v>
      </c>
      <c r="R720" s="31"/>
      <c r="S720" s="31"/>
      <c r="T720" s="31"/>
      <c r="U720" s="31"/>
      <c r="V720" s="31"/>
      <c r="W720" s="31"/>
      <c r="X720" s="31"/>
      <c r="Y720" s="31"/>
    </row>
    <row r="721">
      <c r="A721" s="30"/>
      <c r="B721" s="31" t="s">
        <v>167</v>
      </c>
      <c r="C721" s="31" t="s">
        <v>167</v>
      </c>
      <c r="D721" s="31" t="s">
        <v>167</v>
      </c>
      <c r="E721" s="31" t="s">
        <v>167</v>
      </c>
      <c r="F721" s="31" t="s">
        <v>167</v>
      </c>
      <c r="G721" s="31" t="s">
        <v>167</v>
      </c>
      <c r="H721" s="31" t="s">
        <v>167</v>
      </c>
      <c r="I721" s="31" t="s">
        <v>167</v>
      </c>
      <c r="J721" s="31" t="s">
        <v>167</v>
      </c>
      <c r="K721" s="31" t="s">
        <v>167</v>
      </c>
      <c r="L721" s="31" t="s">
        <v>167</v>
      </c>
      <c r="M721" s="31" t="s">
        <v>167</v>
      </c>
      <c r="N721" s="31" t="s">
        <v>167</v>
      </c>
      <c r="O721" s="31" t="s">
        <v>167</v>
      </c>
      <c r="P721" s="31"/>
      <c r="Q721" s="31" t="s">
        <v>167</v>
      </c>
      <c r="R721" s="31"/>
      <c r="S721" s="31"/>
      <c r="T721" s="31"/>
      <c r="U721" s="31"/>
      <c r="V721" s="31"/>
      <c r="W721" s="31"/>
      <c r="X721" s="31"/>
      <c r="Y721" s="31"/>
    </row>
    <row r="722">
      <c r="A722" s="30"/>
      <c r="B722" s="31" t="s">
        <v>167</v>
      </c>
      <c r="C722" s="31" t="s">
        <v>167</v>
      </c>
      <c r="D722" s="31" t="s">
        <v>167</v>
      </c>
      <c r="E722" s="31" t="s">
        <v>167</v>
      </c>
      <c r="F722" s="31" t="s">
        <v>167</v>
      </c>
      <c r="G722" s="31" t="s">
        <v>167</v>
      </c>
      <c r="H722" s="31" t="s">
        <v>167</v>
      </c>
      <c r="I722" s="31" t="s">
        <v>167</v>
      </c>
      <c r="J722" s="31" t="s">
        <v>167</v>
      </c>
      <c r="K722" s="31" t="s">
        <v>167</v>
      </c>
      <c r="L722" s="31" t="s">
        <v>167</v>
      </c>
      <c r="M722" s="31" t="s">
        <v>167</v>
      </c>
      <c r="N722" s="31" t="s">
        <v>167</v>
      </c>
      <c r="O722" s="31" t="s">
        <v>167</v>
      </c>
      <c r="P722" s="31"/>
      <c r="Q722" s="31" t="s">
        <v>167</v>
      </c>
      <c r="R722" s="31"/>
      <c r="S722" s="31"/>
      <c r="T722" s="31"/>
      <c r="U722" s="31"/>
      <c r="V722" s="31"/>
      <c r="W722" s="31"/>
      <c r="X722" s="31"/>
      <c r="Y722" s="31"/>
    </row>
    <row r="723">
      <c r="A723" s="30"/>
      <c r="B723" s="31" t="s">
        <v>167</v>
      </c>
      <c r="C723" s="31" t="s">
        <v>167</v>
      </c>
      <c r="D723" s="31" t="s">
        <v>167</v>
      </c>
      <c r="E723" s="31" t="s">
        <v>167</v>
      </c>
      <c r="F723" s="31" t="s">
        <v>167</v>
      </c>
      <c r="G723" s="31" t="s">
        <v>167</v>
      </c>
      <c r="H723" s="31" t="s">
        <v>167</v>
      </c>
      <c r="I723" s="31" t="s">
        <v>167</v>
      </c>
      <c r="J723" s="31" t="s">
        <v>167</v>
      </c>
      <c r="K723" s="31" t="s">
        <v>167</v>
      </c>
      <c r="L723" s="31" t="s">
        <v>167</v>
      </c>
      <c r="M723" s="31" t="s">
        <v>167</v>
      </c>
      <c r="N723" s="31" t="s">
        <v>167</v>
      </c>
      <c r="O723" s="31" t="s">
        <v>167</v>
      </c>
      <c r="P723" s="31"/>
      <c r="Q723" s="31" t="s">
        <v>167</v>
      </c>
      <c r="R723" s="31"/>
      <c r="S723" s="31"/>
      <c r="T723" s="31"/>
      <c r="U723" s="31"/>
      <c r="V723" s="31"/>
      <c r="W723" s="31"/>
      <c r="X723" s="31"/>
      <c r="Y723" s="31"/>
    </row>
    <row r="724">
      <c r="A724" s="30"/>
      <c r="B724" s="31" t="s">
        <v>167</v>
      </c>
      <c r="C724" s="31" t="s">
        <v>167</v>
      </c>
      <c r="D724" s="31" t="s">
        <v>167</v>
      </c>
      <c r="E724" s="31" t="s">
        <v>167</v>
      </c>
      <c r="F724" s="31" t="s">
        <v>167</v>
      </c>
      <c r="G724" s="31" t="s">
        <v>167</v>
      </c>
      <c r="H724" s="31" t="s">
        <v>167</v>
      </c>
      <c r="I724" s="31" t="s">
        <v>167</v>
      </c>
      <c r="J724" s="31" t="s">
        <v>167</v>
      </c>
      <c r="K724" s="31" t="s">
        <v>167</v>
      </c>
      <c r="L724" s="31" t="s">
        <v>167</v>
      </c>
      <c r="M724" s="31" t="s">
        <v>167</v>
      </c>
      <c r="N724" s="31" t="s">
        <v>167</v>
      </c>
      <c r="O724" s="31" t="s">
        <v>167</v>
      </c>
      <c r="P724" s="31"/>
      <c r="Q724" s="31" t="s">
        <v>167</v>
      </c>
      <c r="R724" s="31"/>
      <c r="S724" s="31"/>
      <c r="T724" s="31"/>
      <c r="U724" s="31"/>
      <c r="V724" s="31"/>
      <c r="W724" s="31"/>
      <c r="X724" s="31"/>
      <c r="Y724" s="31"/>
    </row>
    <row r="725">
      <c r="A725" s="30"/>
      <c r="B725" s="31" t="s">
        <v>167</v>
      </c>
      <c r="C725" s="31" t="s">
        <v>167</v>
      </c>
      <c r="D725" s="31" t="s">
        <v>167</v>
      </c>
      <c r="E725" s="31" t="s">
        <v>167</v>
      </c>
      <c r="F725" s="31" t="s">
        <v>167</v>
      </c>
      <c r="G725" s="31" t="s">
        <v>167</v>
      </c>
      <c r="H725" s="31" t="s">
        <v>167</v>
      </c>
      <c r="I725" s="31" t="s">
        <v>167</v>
      </c>
      <c r="J725" s="31" t="s">
        <v>167</v>
      </c>
      <c r="K725" s="31" t="s">
        <v>167</v>
      </c>
      <c r="L725" s="31" t="s">
        <v>167</v>
      </c>
      <c r="M725" s="31" t="s">
        <v>167</v>
      </c>
      <c r="N725" s="31" t="s">
        <v>167</v>
      </c>
      <c r="O725" s="31" t="s">
        <v>167</v>
      </c>
      <c r="P725" s="31"/>
      <c r="Q725" s="31" t="s">
        <v>167</v>
      </c>
      <c r="R725" s="31"/>
      <c r="S725" s="31"/>
      <c r="T725" s="31"/>
      <c r="U725" s="31"/>
      <c r="V725" s="31"/>
      <c r="W725" s="31"/>
      <c r="X725" s="31"/>
      <c r="Y725" s="31"/>
    </row>
    <row r="726">
      <c r="A726" s="30"/>
      <c r="B726" s="31" t="s">
        <v>167</v>
      </c>
      <c r="C726" s="31" t="s">
        <v>167</v>
      </c>
      <c r="D726" s="31" t="s">
        <v>167</v>
      </c>
      <c r="E726" s="31" t="s">
        <v>167</v>
      </c>
      <c r="F726" s="31" t="s">
        <v>167</v>
      </c>
      <c r="G726" s="31" t="s">
        <v>167</v>
      </c>
      <c r="H726" s="31" t="s">
        <v>167</v>
      </c>
      <c r="I726" s="31" t="s">
        <v>167</v>
      </c>
      <c r="J726" s="31" t="s">
        <v>167</v>
      </c>
      <c r="K726" s="31" t="s">
        <v>167</v>
      </c>
      <c r="L726" s="31" t="s">
        <v>167</v>
      </c>
      <c r="M726" s="31" t="s">
        <v>167</v>
      </c>
      <c r="N726" s="31" t="s">
        <v>167</v>
      </c>
      <c r="O726" s="31" t="s">
        <v>167</v>
      </c>
      <c r="P726" s="31"/>
      <c r="Q726" s="31" t="s">
        <v>167</v>
      </c>
      <c r="R726" s="31"/>
      <c r="S726" s="31"/>
      <c r="T726" s="31"/>
      <c r="U726" s="31"/>
      <c r="V726" s="31"/>
      <c r="W726" s="31"/>
      <c r="X726" s="31"/>
      <c r="Y726" s="31"/>
    </row>
    <row r="727">
      <c r="A727" s="30"/>
      <c r="B727" s="31" t="s">
        <v>167</v>
      </c>
      <c r="C727" s="31" t="s">
        <v>167</v>
      </c>
      <c r="D727" s="31" t="s">
        <v>167</v>
      </c>
      <c r="E727" s="31" t="s">
        <v>167</v>
      </c>
      <c r="F727" s="31" t="s">
        <v>167</v>
      </c>
      <c r="G727" s="31" t="s">
        <v>167</v>
      </c>
      <c r="H727" s="31" t="s">
        <v>167</v>
      </c>
      <c r="I727" s="31" t="s">
        <v>167</v>
      </c>
      <c r="J727" s="31" t="s">
        <v>167</v>
      </c>
      <c r="K727" s="31" t="s">
        <v>167</v>
      </c>
      <c r="L727" s="31" t="s">
        <v>167</v>
      </c>
      <c r="M727" s="31" t="s">
        <v>167</v>
      </c>
      <c r="N727" s="31" t="s">
        <v>167</v>
      </c>
      <c r="O727" s="31" t="s">
        <v>167</v>
      </c>
      <c r="P727" s="31"/>
      <c r="Q727" s="31" t="s">
        <v>167</v>
      </c>
      <c r="R727" s="31"/>
      <c r="S727" s="31"/>
      <c r="T727" s="31"/>
      <c r="U727" s="31"/>
      <c r="V727" s="31"/>
      <c r="W727" s="31"/>
      <c r="X727" s="31"/>
      <c r="Y727" s="31"/>
    </row>
    <row r="728">
      <c r="A728" s="30"/>
      <c r="B728" s="31" t="s">
        <v>167</v>
      </c>
      <c r="C728" s="31" t="s">
        <v>167</v>
      </c>
      <c r="D728" s="31" t="s">
        <v>167</v>
      </c>
      <c r="E728" s="31" t="s">
        <v>167</v>
      </c>
      <c r="F728" s="31" t="s">
        <v>167</v>
      </c>
      <c r="G728" s="31" t="s">
        <v>167</v>
      </c>
      <c r="H728" s="31" t="s">
        <v>167</v>
      </c>
      <c r="I728" s="31" t="s">
        <v>167</v>
      </c>
      <c r="J728" s="31" t="s">
        <v>167</v>
      </c>
      <c r="K728" s="31" t="s">
        <v>167</v>
      </c>
      <c r="L728" s="31" t="s">
        <v>167</v>
      </c>
      <c r="M728" s="31" t="s">
        <v>167</v>
      </c>
      <c r="N728" s="31" t="s">
        <v>167</v>
      </c>
      <c r="O728" s="31" t="s">
        <v>167</v>
      </c>
      <c r="P728" s="31"/>
      <c r="Q728" s="31" t="s">
        <v>167</v>
      </c>
      <c r="R728" s="31"/>
      <c r="S728" s="31"/>
      <c r="T728" s="31"/>
      <c r="U728" s="31"/>
      <c r="V728" s="31"/>
      <c r="W728" s="31"/>
      <c r="X728" s="31"/>
      <c r="Y728" s="31"/>
    </row>
    <row r="729">
      <c r="A729" s="30"/>
      <c r="B729" s="31" t="s">
        <v>167</v>
      </c>
      <c r="C729" s="31" t="s">
        <v>167</v>
      </c>
      <c r="D729" s="31" t="s">
        <v>167</v>
      </c>
      <c r="E729" s="31" t="s">
        <v>167</v>
      </c>
      <c r="F729" s="31" t="s">
        <v>167</v>
      </c>
      <c r="G729" s="31" t="s">
        <v>167</v>
      </c>
      <c r="H729" s="31" t="s">
        <v>167</v>
      </c>
      <c r="I729" s="31" t="s">
        <v>167</v>
      </c>
      <c r="J729" s="31" t="s">
        <v>167</v>
      </c>
      <c r="K729" s="31" t="s">
        <v>167</v>
      </c>
      <c r="L729" s="31" t="s">
        <v>167</v>
      </c>
      <c r="M729" s="31" t="s">
        <v>167</v>
      </c>
      <c r="N729" s="31" t="s">
        <v>167</v>
      </c>
      <c r="O729" s="31" t="s">
        <v>167</v>
      </c>
      <c r="P729" s="31"/>
      <c r="Q729" s="31" t="s">
        <v>167</v>
      </c>
      <c r="R729" s="31"/>
      <c r="S729" s="31"/>
      <c r="T729" s="31"/>
      <c r="U729" s="31"/>
      <c r="V729" s="31"/>
      <c r="W729" s="31"/>
      <c r="X729" s="31"/>
      <c r="Y729" s="31"/>
    </row>
    <row r="730">
      <c r="A730" s="30"/>
      <c r="B730" s="31" t="s">
        <v>167</v>
      </c>
      <c r="C730" s="31" t="s">
        <v>167</v>
      </c>
      <c r="D730" s="31" t="s">
        <v>167</v>
      </c>
      <c r="E730" s="31" t="s">
        <v>167</v>
      </c>
      <c r="F730" s="31" t="s">
        <v>167</v>
      </c>
      <c r="G730" s="31" t="s">
        <v>167</v>
      </c>
      <c r="H730" s="31" t="s">
        <v>167</v>
      </c>
      <c r="I730" s="31" t="s">
        <v>167</v>
      </c>
      <c r="J730" s="31" t="s">
        <v>167</v>
      </c>
      <c r="K730" s="31" t="s">
        <v>167</v>
      </c>
      <c r="L730" s="31" t="s">
        <v>167</v>
      </c>
      <c r="M730" s="31" t="s">
        <v>167</v>
      </c>
      <c r="N730" s="31" t="s">
        <v>167</v>
      </c>
      <c r="O730" s="31" t="s">
        <v>167</v>
      </c>
      <c r="P730" s="31"/>
      <c r="Q730" s="31" t="s">
        <v>167</v>
      </c>
      <c r="R730" s="31"/>
      <c r="S730" s="31"/>
      <c r="T730" s="31"/>
      <c r="U730" s="31"/>
      <c r="V730" s="31"/>
      <c r="W730" s="31"/>
      <c r="X730" s="31"/>
      <c r="Y730" s="31"/>
    </row>
    <row r="731">
      <c r="A731" s="30"/>
      <c r="B731" s="31" t="s">
        <v>167</v>
      </c>
      <c r="C731" s="31" t="s">
        <v>167</v>
      </c>
      <c r="D731" s="31" t="s">
        <v>167</v>
      </c>
      <c r="E731" s="31" t="s">
        <v>167</v>
      </c>
      <c r="F731" s="31" t="s">
        <v>167</v>
      </c>
      <c r="G731" s="31" t="s">
        <v>167</v>
      </c>
      <c r="H731" s="31" t="s">
        <v>167</v>
      </c>
      <c r="I731" s="31" t="s">
        <v>167</v>
      </c>
      <c r="J731" s="31" t="s">
        <v>167</v>
      </c>
      <c r="K731" s="31" t="s">
        <v>167</v>
      </c>
      <c r="L731" s="31" t="s">
        <v>167</v>
      </c>
      <c r="M731" s="31" t="s">
        <v>167</v>
      </c>
      <c r="N731" s="31" t="s">
        <v>167</v>
      </c>
      <c r="O731" s="31" t="s">
        <v>167</v>
      </c>
      <c r="P731" s="31"/>
      <c r="Q731" s="31" t="s">
        <v>167</v>
      </c>
      <c r="R731" s="31"/>
      <c r="S731" s="31"/>
      <c r="T731" s="31"/>
      <c r="U731" s="31"/>
      <c r="V731" s="31"/>
      <c r="W731" s="31"/>
      <c r="X731" s="31"/>
      <c r="Y731" s="31"/>
    </row>
    <row r="732">
      <c r="A732" s="30"/>
      <c r="B732" s="31" t="s">
        <v>167</v>
      </c>
      <c r="C732" s="31" t="s">
        <v>167</v>
      </c>
      <c r="D732" s="31" t="s">
        <v>167</v>
      </c>
      <c r="E732" s="31" t="s">
        <v>167</v>
      </c>
      <c r="F732" s="31" t="s">
        <v>167</v>
      </c>
      <c r="G732" s="31" t="s">
        <v>167</v>
      </c>
      <c r="H732" s="31" t="s">
        <v>167</v>
      </c>
      <c r="I732" s="31" t="s">
        <v>167</v>
      </c>
      <c r="J732" s="31" t="s">
        <v>167</v>
      </c>
      <c r="K732" s="31" t="s">
        <v>167</v>
      </c>
      <c r="L732" s="31" t="s">
        <v>167</v>
      </c>
      <c r="M732" s="31" t="s">
        <v>167</v>
      </c>
      <c r="N732" s="31" t="s">
        <v>167</v>
      </c>
      <c r="O732" s="31" t="s">
        <v>167</v>
      </c>
      <c r="P732" s="31"/>
      <c r="Q732" s="31" t="s">
        <v>167</v>
      </c>
      <c r="R732" s="31"/>
      <c r="S732" s="31"/>
      <c r="T732" s="31"/>
      <c r="U732" s="31"/>
      <c r="V732" s="31"/>
      <c r="W732" s="31"/>
      <c r="X732" s="31"/>
      <c r="Y732" s="31"/>
    </row>
    <row r="733">
      <c r="A733" s="30"/>
      <c r="B733" s="31" t="s">
        <v>167</v>
      </c>
      <c r="C733" s="31" t="s">
        <v>167</v>
      </c>
      <c r="D733" s="31" t="s">
        <v>167</v>
      </c>
      <c r="E733" s="31" t="s">
        <v>167</v>
      </c>
      <c r="F733" s="31" t="s">
        <v>167</v>
      </c>
      <c r="G733" s="31" t="s">
        <v>167</v>
      </c>
      <c r="H733" s="31" t="s">
        <v>167</v>
      </c>
      <c r="I733" s="31" t="s">
        <v>167</v>
      </c>
      <c r="J733" s="31" t="s">
        <v>167</v>
      </c>
      <c r="K733" s="31" t="s">
        <v>167</v>
      </c>
      <c r="L733" s="31" t="s">
        <v>167</v>
      </c>
      <c r="M733" s="31" t="s">
        <v>167</v>
      </c>
      <c r="N733" s="31" t="s">
        <v>167</v>
      </c>
      <c r="O733" s="31" t="s">
        <v>167</v>
      </c>
      <c r="P733" s="31"/>
      <c r="Q733" s="31" t="s">
        <v>167</v>
      </c>
      <c r="R733" s="31"/>
      <c r="S733" s="31"/>
      <c r="T733" s="31"/>
      <c r="U733" s="31"/>
      <c r="V733" s="31"/>
      <c r="W733" s="31"/>
      <c r="X733" s="31"/>
      <c r="Y733" s="31"/>
    </row>
    <row r="734">
      <c r="A734" s="30"/>
      <c r="B734" s="31" t="s">
        <v>167</v>
      </c>
      <c r="C734" s="31" t="s">
        <v>167</v>
      </c>
      <c r="D734" s="31" t="s">
        <v>167</v>
      </c>
      <c r="E734" s="31" t="s">
        <v>167</v>
      </c>
      <c r="F734" s="31" t="s">
        <v>167</v>
      </c>
      <c r="G734" s="31" t="s">
        <v>167</v>
      </c>
      <c r="H734" s="31" t="s">
        <v>167</v>
      </c>
      <c r="I734" s="31" t="s">
        <v>167</v>
      </c>
      <c r="J734" s="31" t="s">
        <v>167</v>
      </c>
      <c r="K734" s="31" t="s">
        <v>167</v>
      </c>
      <c r="L734" s="31" t="s">
        <v>167</v>
      </c>
      <c r="M734" s="31" t="s">
        <v>167</v>
      </c>
      <c r="N734" s="31" t="s">
        <v>167</v>
      </c>
      <c r="O734" s="31" t="s">
        <v>167</v>
      </c>
      <c r="P734" s="31"/>
      <c r="Q734" s="31" t="s">
        <v>167</v>
      </c>
      <c r="R734" s="31"/>
      <c r="S734" s="31"/>
      <c r="T734" s="31"/>
      <c r="U734" s="31"/>
      <c r="V734" s="31"/>
      <c r="W734" s="31"/>
      <c r="X734" s="31"/>
      <c r="Y734" s="31"/>
    </row>
    <row r="735">
      <c r="A735" s="30"/>
      <c r="B735" s="31" t="s">
        <v>167</v>
      </c>
      <c r="C735" s="31" t="s">
        <v>167</v>
      </c>
      <c r="D735" s="31" t="s">
        <v>167</v>
      </c>
      <c r="E735" s="31" t="s">
        <v>167</v>
      </c>
      <c r="F735" s="31" t="s">
        <v>167</v>
      </c>
      <c r="G735" s="31" t="s">
        <v>167</v>
      </c>
      <c r="H735" s="31" t="s">
        <v>167</v>
      </c>
      <c r="I735" s="31" t="s">
        <v>167</v>
      </c>
      <c r="J735" s="31" t="s">
        <v>167</v>
      </c>
      <c r="K735" s="31" t="s">
        <v>167</v>
      </c>
      <c r="L735" s="31" t="s">
        <v>167</v>
      </c>
      <c r="M735" s="31" t="s">
        <v>167</v>
      </c>
      <c r="N735" s="31" t="s">
        <v>167</v>
      </c>
      <c r="O735" s="31" t="s">
        <v>167</v>
      </c>
      <c r="P735" s="31"/>
      <c r="Q735" s="31" t="s">
        <v>167</v>
      </c>
      <c r="R735" s="31"/>
      <c r="S735" s="31"/>
      <c r="T735" s="31"/>
      <c r="U735" s="31"/>
      <c r="V735" s="31"/>
      <c r="W735" s="31"/>
      <c r="X735" s="31"/>
      <c r="Y735" s="31"/>
    </row>
    <row r="736">
      <c r="A736" s="30"/>
      <c r="B736" s="31" t="s">
        <v>167</v>
      </c>
      <c r="C736" s="31" t="s">
        <v>167</v>
      </c>
      <c r="D736" s="31" t="s">
        <v>167</v>
      </c>
      <c r="E736" s="31" t="s">
        <v>167</v>
      </c>
      <c r="F736" s="31" t="s">
        <v>167</v>
      </c>
      <c r="G736" s="31" t="s">
        <v>167</v>
      </c>
      <c r="H736" s="31" t="s">
        <v>167</v>
      </c>
      <c r="I736" s="31" t="s">
        <v>167</v>
      </c>
      <c r="J736" s="31" t="s">
        <v>167</v>
      </c>
      <c r="K736" s="31" t="s">
        <v>167</v>
      </c>
      <c r="L736" s="31" t="s">
        <v>167</v>
      </c>
      <c r="M736" s="31" t="s">
        <v>167</v>
      </c>
      <c r="N736" s="31" t="s">
        <v>167</v>
      </c>
      <c r="O736" s="31" t="s">
        <v>167</v>
      </c>
      <c r="P736" s="31"/>
      <c r="Q736" s="31" t="s">
        <v>167</v>
      </c>
      <c r="R736" s="31"/>
      <c r="S736" s="31"/>
      <c r="T736" s="31"/>
      <c r="U736" s="31"/>
      <c r="V736" s="31"/>
      <c r="W736" s="31"/>
      <c r="X736" s="31"/>
      <c r="Y736" s="31"/>
    </row>
    <row r="737">
      <c r="A737" s="30"/>
      <c r="B737" s="31" t="s">
        <v>167</v>
      </c>
      <c r="C737" s="31" t="s">
        <v>167</v>
      </c>
      <c r="D737" s="31" t="s">
        <v>167</v>
      </c>
      <c r="E737" s="31" t="s">
        <v>167</v>
      </c>
      <c r="F737" s="31" t="s">
        <v>167</v>
      </c>
      <c r="G737" s="31" t="s">
        <v>167</v>
      </c>
      <c r="H737" s="31" t="s">
        <v>167</v>
      </c>
      <c r="I737" s="31" t="s">
        <v>167</v>
      </c>
      <c r="J737" s="31" t="s">
        <v>167</v>
      </c>
      <c r="K737" s="31" t="s">
        <v>167</v>
      </c>
      <c r="L737" s="31" t="s">
        <v>167</v>
      </c>
      <c r="M737" s="31" t="s">
        <v>167</v>
      </c>
      <c r="N737" s="31" t="s">
        <v>167</v>
      </c>
      <c r="O737" s="31" t="s">
        <v>167</v>
      </c>
      <c r="P737" s="31"/>
      <c r="Q737" s="31" t="s">
        <v>167</v>
      </c>
      <c r="R737" s="31"/>
      <c r="S737" s="31"/>
      <c r="T737" s="31"/>
      <c r="U737" s="31"/>
      <c r="V737" s="31"/>
      <c r="W737" s="31"/>
      <c r="X737" s="31"/>
      <c r="Y737" s="31"/>
    </row>
    <row r="738">
      <c r="A738" s="30"/>
      <c r="B738" s="31" t="s">
        <v>167</v>
      </c>
      <c r="C738" s="31" t="s">
        <v>167</v>
      </c>
      <c r="D738" s="31" t="s">
        <v>167</v>
      </c>
      <c r="E738" s="31" t="s">
        <v>167</v>
      </c>
      <c r="F738" s="31" t="s">
        <v>167</v>
      </c>
      <c r="G738" s="31" t="s">
        <v>167</v>
      </c>
      <c r="H738" s="31" t="s">
        <v>167</v>
      </c>
      <c r="I738" s="31" t="s">
        <v>167</v>
      </c>
      <c r="J738" s="31" t="s">
        <v>167</v>
      </c>
      <c r="K738" s="31" t="s">
        <v>167</v>
      </c>
      <c r="L738" s="31" t="s">
        <v>167</v>
      </c>
      <c r="M738" s="31" t="s">
        <v>167</v>
      </c>
      <c r="N738" s="31" t="s">
        <v>167</v>
      </c>
      <c r="O738" s="31" t="s">
        <v>167</v>
      </c>
      <c r="P738" s="31"/>
      <c r="Q738" s="31" t="s">
        <v>167</v>
      </c>
      <c r="R738" s="31"/>
      <c r="S738" s="31"/>
      <c r="T738" s="31"/>
      <c r="U738" s="31"/>
      <c r="V738" s="31"/>
      <c r="W738" s="31"/>
      <c r="X738" s="31"/>
      <c r="Y738" s="31"/>
    </row>
    <row r="739">
      <c r="A739" s="30"/>
      <c r="B739" s="31" t="s">
        <v>167</v>
      </c>
      <c r="C739" s="31" t="s">
        <v>167</v>
      </c>
      <c r="D739" s="31" t="s">
        <v>167</v>
      </c>
      <c r="E739" s="31" t="s">
        <v>167</v>
      </c>
      <c r="F739" s="31" t="s">
        <v>167</v>
      </c>
      <c r="G739" s="31" t="s">
        <v>167</v>
      </c>
      <c r="H739" s="31" t="s">
        <v>167</v>
      </c>
      <c r="I739" s="31" t="s">
        <v>167</v>
      </c>
      <c r="J739" s="31" t="s">
        <v>167</v>
      </c>
      <c r="K739" s="31" t="s">
        <v>167</v>
      </c>
      <c r="L739" s="31" t="s">
        <v>167</v>
      </c>
      <c r="M739" s="31" t="s">
        <v>167</v>
      </c>
      <c r="N739" s="31" t="s">
        <v>167</v>
      </c>
      <c r="O739" s="31" t="s">
        <v>167</v>
      </c>
      <c r="P739" s="31"/>
      <c r="Q739" s="31" t="s">
        <v>167</v>
      </c>
      <c r="R739" s="31"/>
      <c r="S739" s="31"/>
      <c r="T739" s="31"/>
      <c r="U739" s="31"/>
      <c r="V739" s="31"/>
      <c r="W739" s="31"/>
      <c r="X739" s="31"/>
      <c r="Y739" s="31"/>
    </row>
    <row r="740">
      <c r="A740" s="30"/>
      <c r="B740" s="31" t="s">
        <v>167</v>
      </c>
      <c r="C740" s="31" t="s">
        <v>167</v>
      </c>
      <c r="D740" s="31" t="s">
        <v>167</v>
      </c>
      <c r="E740" s="31" t="s">
        <v>167</v>
      </c>
      <c r="F740" s="31" t="s">
        <v>167</v>
      </c>
      <c r="G740" s="31" t="s">
        <v>167</v>
      </c>
      <c r="H740" s="31" t="s">
        <v>167</v>
      </c>
      <c r="I740" s="31" t="s">
        <v>167</v>
      </c>
      <c r="J740" s="31" t="s">
        <v>167</v>
      </c>
      <c r="K740" s="31" t="s">
        <v>167</v>
      </c>
      <c r="L740" s="31" t="s">
        <v>167</v>
      </c>
      <c r="M740" s="31" t="s">
        <v>167</v>
      </c>
      <c r="N740" s="31" t="s">
        <v>167</v>
      </c>
      <c r="O740" s="31" t="s">
        <v>167</v>
      </c>
      <c r="P740" s="31"/>
      <c r="Q740" s="31" t="s">
        <v>167</v>
      </c>
      <c r="R740" s="31"/>
      <c r="S740" s="31"/>
      <c r="T740" s="31"/>
      <c r="U740" s="31"/>
      <c r="V740" s="31"/>
      <c r="W740" s="31"/>
      <c r="X740" s="31"/>
      <c r="Y740" s="31"/>
    </row>
    <row r="741">
      <c r="A741" s="30"/>
      <c r="B741" s="31" t="s">
        <v>167</v>
      </c>
      <c r="C741" s="31" t="s">
        <v>167</v>
      </c>
      <c r="D741" s="31" t="s">
        <v>167</v>
      </c>
      <c r="E741" s="31" t="s">
        <v>167</v>
      </c>
      <c r="F741" s="31" t="s">
        <v>167</v>
      </c>
      <c r="G741" s="31" t="s">
        <v>167</v>
      </c>
      <c r="H741" s="31" t="s">
        <v>167</v>
      </c>
      <c r="I741" s="31" t="s">
        <v>167</v>
      </c>
      <c r="J741" s="31" t="s">
        <v>167</v>
      </c>
      <c r="K741" s="31" t="s">
        <v>167</v>
      </c>
      <c r="L741" s="31" t="s">
        <v>167</v>
      </c>
      <c r="M741" s="31" t="s">
        <v>167</v>
      </c>
      <c r="N741" s="31" t="s">
        <v>167</v>
      </c>
      <c r="O741" s="31" t="s">
        <v>167</v>
      </c>
      <c r="P741" s="31"/>
      <c r="Q741" s="31" t="s">
        <v>167</v>
      </c>
      <c r="R741" s="31"/>
      <c r="S741" s="31"/>
      <c r="T741" s="31"/>
      <c r="U741" s="31"/>
      <c r="V741" s="31"/>
      <c r="W741" s="31"/>
      <c r="X741" s="31"/>
      <c r="Y741" s="31"/>
    </row>
    <row r="742">
      <c r="A742" s="30"/>
      <c r="B742" s="31" t="s">
        <v>167</v>
      </c>
      <c r="C742" s="31" t="s">
        <v>167</v>
      </c>
      <c r="D742" s="31" t="s">
        <v>167</v>
      </c>
      <c r="E742" s="31" t="s">
        <v>167</v>
      </c>
      <c r="F742" s="31" t="s">
        <v>167</v>
      </c>
      <c r="G742" s="31" t="s">
        <v>167</v>
      </c>
      <c r="H742" s="31" t="s">
        <v>167</v>
      </c>
      <c r="I742" s="31" t="s">
        <v>167</v>
      </c>
      <c r="J742" s="31" t="s">
        <v>167</v>
      </c>
      <c r="K742" s="31" t="s">
        <v>167</v>
      </c>
      <c r="L742" s="31" t="s">
        <v>167</v>
      </c>
      <c r="M742" s="31" t="s">
        <v>167</v>
      </c>
      <c r="N742" s="31" t="s">
        <v>167</v>
      </c>
      <c r="O742" s="31" t="s">
        <v>167</v>
      </c>
      <c r="P742" s="31"/>
      <c r="Q742" s="31" t="s">
        <v>167</v>
      </c>
      <c r="R742" s="31"/>
      <c r="S742" s="31"/>
      <c r="T742" s="31"/>
      <c r="U742" s="31"/>
      <c r="V742" s="31"/>
      <c r="W742" s="31"/>
      <c r="X742" s="31"/>
      <c r="Y742" s="31"/>
    </row>
    <row r="743">
      <c r="A743" s="30"/>
      <c r="B743" s="31" t="s">
        <v>167</v>
      </c>
      <c r="C743" s="31" t="s">
        <v>167</v>
      </c>
      <c r="D743" s="31" t="s">
        <v>167</v>
      </c>
      <c r="E743" s="31" t="s">
        <v>167</v>
      </c>
      <c r="F743" s="31" t="s">
        <v>167</v>
      </c>
      <c r="G743" s="31" t="s">
        <v>167</v>
      </c>
      <c r="H743" s="31" t="s">
        <v>167</v>
      </c>
      <c r="I743" s="31" t="s">
        <v>167</v>
      </c>
      <c r="J743" s="31" t="s">
        <v>167</v>
      </c>
      <c r="K743" s="31" t="s">
        <v>167</v>
      </c>
      <c r="L743" s="31" t="s">
        <v>167</v>
      </c>
      <c r="M743" s="31" t="s">
        <v>167</v>
      </c>
      <c r="N743" s="31" t="s">
        <v>167</v>
      </c>
      <c r="O743" s="31" t="s">
        <v>167</v>
      </c>
      <c r="P743" s="31"/>
      <c r="Q743" s="31" t="s">
        <v>167</v>
      </c>
      <c r="R743" s="31"/>
      <c r="S743" s="31"/>
      <c r="T743" s="31"/>
      <c r="U743" s="31"/>
      <c r="V743" s="31"/>
      <c r="W743" s="31"/>
      <c r="X743" s="31"/>
      <c r="Y743" s="31"/>
    </row>
    <row r="744">
      <c r="A744" s="30"/>
      <c r="B744" s="31" t="s">
        <v>167</v>
      </c>
      <c r="C744" s="31" t="s">
        <v>167</v>
      </c>
      <c r="D744" s="31" t="s">
        <v>167</v>
      </c>
      <c r="E744" s="31" t="s">
        <v>167</v>
      </c>
      <c r="F744" s="31" t="s">
        <v>167</v>
      </c>
      <c r="G744" s="31" t="s">
        <v>167</v>
      </c>
      <c r="H744" s="31" t="s">
        <v>167</v>
      </c>
      <c r="I744" s="31" t="s">
        <v>167</v>
      </c>
      <c r="J744" s="31" t="s">
        <v>167</v>
      </c>
      <c r="K744" s="31" t="s">
        <v>167</v>
      </c>
      <c r="L744" s="31" t="s">
        <v>167</v>
      </c>
      <c r="M744" s="31" t="s">
        <v>167</v>
      </c>
      <c r="N744" s="31" t="s">
        <v>167</v>
      </c>
      <c r="O744" s="31" t="s">
        <v>167</v>
      </c>
      <c r="P744" s="31"/>
      <c r="Q744" s="31" t="s">
        <v>167</v>
      </c>
      <c r="R744" s="31"/>
      <c r="S744" s="31"/>
      <c r="T744" s="31"/>
      <c r="U744" s="31"/>
      <c r="V744" s="31"/>
      <c r="W744" s="31"/>
      <c r="X744" s="31"/>
      <c r="Y744" s="31"/>
    </row>
    <row r="745">
      <c r="A745" s="30"/>
      <c r="B745" s="31" t="s">
        <v>167</v>
      </c>
      <c r="C745" s="31" t="s">
        <v>167</v>
      </c>
      <c r="D745" s="31" t="s">
        <v>167</v>
      </c>
      <c r="E745" s="31" t="s">
        <v>167</v>
      </c>
      <c r="F745" s="31" t="s">
        <v>167</v>
      </c>
      <c r="G745" s="31" t="s">
        <v>167</v>
      </c>
      <c r="H745" s="31" t="s">
        <v>167</v>
      </c>
      <c r="I745" s="31" t="s">
        <v>167</v>
      </c>
      <c r="J745" s="31" t="s">
        <v>167</v>
      </c>
      <c r="K745" s="31" t="s">
        <v>167</v>
      </c>
      <c r="L745" s="31" t="s">
        <v>167</v>
      </c>
      <c r="M745" s="31" t="s">
        <v>167</v>
      </c>
      <c r="N745" s="31" t="s">
        <v>167</v>
      </c>
      <c r="O745" s="31" t="s">
        <v>167</v>
      </c>
      <c r="P745" s="31"/>
      <c r="Q745" s="31" t="s">
        <v>167</v>
      </c>
      <c r="R745" s="31"/>
      <c r="S745" s="31"/>
      <c r="T745" s="31"/>
      <c r="U745" s="31"/>
      <c r="V745" s="31"/>
      <c r="W745" s="31"/>
      <c r="X745" s="31"/>
      <c r="Y745" s="31"/>
    </row>
    <row r="746">
      <c r="A746" s="30"/>
      <c r="B746" s="31" t="s">
        <v>167</v>
      </c>
      <c r="C746" s="31" t="s">
        <v>167</v>
      </c>
      <c r="D746" s="31" t="s">
        <v>167</v>
      </c>
      <c r="E746" s="31" t="s">
        <v>167</v>
      </c>
      <c r="F746" s="31" t="s">
        <v>167</v>
      </c>
      <c r="G746" s="31" t="s">
        <v>167</v>
      </c>
      <c r="H746" s="31" t="s">
        <v>167</v>
      </c>
      <c r="I746" s="31" t="s">
        <v>167</v>
      </c>
      <c r="J746" s="31" t="s">
        <v>167</v>
      </c>
      <c r="K746" s="31" t="s">
        <v>167</v>
      </c>
      <c r="L746" s="31" t="s">
        <v>167</v>
      </c>
      <c r="M746" s="31" t="s">
        <v>167</v>
      </c>
      <c r="N746" s="31" t="s">
        <v>167</v>
      </c>
      <c r="O746" s="31" t="s">
        <v>167</v>
      </c>
      <c r="P746" s="31"/>
      <c r="Q746" s="31" t="s">
        <v>167</v>
      </c>
      <c r="R746" s="31"/>
      <c r="S746" s="31"/>
      <c r="T746" s="31"/>
      <c r="U746" s="31"/>
      <c r="V746" s="31"/>
      <c r="W746" s="31"/>
      <c r="X746" s="31"/>
      <c r="Y746" s="31"/>
    </row>
    <row r="747">
      <c r="A747" s="30"/>
      <c r="B747" s="31" t="s">
        <v>167</v>
      </c>
      <c r="C747" s="31" t="s">
        <v>167</v>
      </c>
      <c r="D747" s="31" t="s">
        <v>167</v>
      </c>
      <c r="E747" s="31" t="s">
        <v>167</v>
      </c>
      <c r="F747" s="31" t="s">
        <v>167</v>
      </c>
      <c r="G747" s="31" t="s">
        <v>167</v>
      </c>
      <c r="H747" s="31" t="s">
        <v>167</v>
      </c>
      <c r="I747" s="31" t="s">
        <v>167</v>
      </c>
      <c r="J747" s="31" t="s">
        <v>167</v>
      </c>
      <c r="K747" s="31" t="s">
        <v>167</v>
      </c>
      <c r="L747" s="31" t="s">
        <v>167</v>
      </c>
      <c r="M747" s="31" t="s">
        <v>167</v>
      </c>
      <c r="N747" s="31" t="s">
        <v>167</v>
      </c>
      <c r="O747" s="31" t="s">
        <v>167</v>
      </c>
      <c r="P747" s="31"/>
      <c r="Q747" s="31" t="s">
        <v>167</v>
      </c>
      <c r="R747" s="31"/>
      <c r="S747" s="31"/>
      <c r="T747" s="31"/>
      <c r="U747" s="31"/>
      <c r="V747" s="31"/>
      <c r="W747" s="31"/>
      <c r="X747" s="31"/>
      <c r="Y747" s="31"/>
    </row>
    <row r="748">
      <c r="A748" s="30"/>
      <c r="B748" s="31" t="s">
        <v>167</v>
      </c>
      <c r="C748" s="31" t="s">
        <v>167</v>
      </c>
      <c r="D748" s="31" t="s">
        <v>167</v>
      </c>
      <c r="E748" s="31" t="s">
        <v>167</v>
      </c>
      <c r="F748" s="31" t="s">
        <v>167</v>
      </c>
      <c r="G748" s="31" t="s">
        <v>167</v>
      </c>
      <c r="H748" s="31" t="s">
        <v>167</v>
      </c>
      <c r="I748" s="31" t="s">
        <v>167</v>
      </c>
      <c r="J748" s="31" t="s">
        <v>167</v>
      </c>
      <c r="K748" s="31" t="s">
        <v>167</v>
      </c>
      <c r="L748" s="31" t="s">
        <v>167</v>
      </c>
      <c r="M748" s="31" t="s">
        <v>167</v>
      </c>
      <c r="N748" s="31" t="s">
        <v>167</v>
      </c>
      <c r="O748" s="31" t="s">
        <v>167</v>
      </c>
      <c r="P748" s="31"/>
      <c r="Q748" s="31" t="s">
        <v>167</v>
      </c>
      <c r="R748" s="31"/>
      <c r="S748" s="31"/>
      <c r="T748" s="31"/>
      <c r="U748" s="31"/>
      <c r="V748" s="31"/>
      <c r="W748" s="31"/>
      <c r="X748" s="31"/>
      <c r="Y748" s="31"/>
    </row>
    <row r="749">
      <c r="A749" s="30"/>
      <c r="B749" s="31" t="s">
        <v>167</v>
      </c>
      <c r="C749" s="31" t="s">
        <v>167</v>
      </c>
      <c r="D749" s="31" t="s">
        <v>167</v>
      </c>
      <c r="E749" s="31" t="s">
        <v>167</v>
      </c>
      <c r="F749" s="31" t="s">
        <v>167</v>
      </c>
      <c r="G749" s="31" t="s">
        <v>167</v>
      </c>
      <c r="H749" s="31" t="s">
        <v>167</v>
      </c>
      <c r="I749" s="31" t="s">
        <v>167</v>
      </c>
      <c r="J749" s="31" t="s">
        <v>167</v>
      </c>
      <c r="K749" s="31" t="s">
        <v>167</v>
      </c>
      <c r="L749" s="31" t="s">
        <v>167</v>
      </c>
      <c r="M749" s="31" t="s">
        <v>167</v>
      </c>
      <c r="N749" s="31" t="s">
        <v>167</v>
      </c>
      <c r="O749" s="31" t="s">
        <v>167</v>
      </c>
      <c r="P749" s="31"/>
      <c r="Q749" s="31" t="s">
        <v>167</v>
      </c>
      <c r="R749" s="31"/>
      <c r="S749" s="31"/>
      <c r="T749" s="31"/>
      <c r="U749" s="31"/>
      <c r="V749" s="31"/>
      <c r="W749" s="31"/>
      <c r="X749" s="31"/>
      <c r="Y749" s="31"/>
    </row>
    <row r="750">
      <c r="A750" s="30"/>
      <c r="B750" s="31" t="s">
        <v>167</v>
      </c>
      <c r="C750" s="31" t="s">
        <v>167</v>
      </c>
      <c r="D750" s="31" t="s">
        <v>167</v>
      </c>
      <c r="E750" s="31" t="s">
        <v>167</v>
      </c>
      <c r="F750" s="31" t="s">
        <v>167</v>
      </c>
      <c r="G750" s="31" t="s">
        <v>167</v>
      </c>
      <c r="H750" s="31" t="s">
        <v>167</v>
      </c>
      <c r="I750" s="31" t="s">
        <v>167</v>
      </c>
      <c r="J750" s="31" t="s">
        <v>167</v>
      </c>
      <c r="K750" s="31" t="s">
        <v>167</v>
      </c>
      <c r="L750" s="31" t="s">
        <v>167</v>
      </c>
      <c r="M750" s="31" t="s">
        <v>167</v>
      </c>
      <c r="N750" s="31" t="s">
        <v>167</v>
      </c>
      <c r="O750" s="31" t="s">
        <v>167</v>
      </c>
      <c r="P750" s="31"/>
      <c r="Q750" s="31" t="s">
        <v>167</v>
      </c>
      <c r="R750" s="31"/>
      <c r="S750" s="31"/>
      <c r="T750" s="31"/>
      <c r="U750" s="31"/>
      <c r="V750" s="31"/>
      <c r="W750" s="31"/>
      <c r="X750" s="31"/>
      <c r="Y750" s="31"/>
    </row>
    <row r="751">
      <c r="A751" s="30"/>
      <c r="B751" s="31" t="s">
        <v>167</v>
      </c>
      <c r="C751" s="31" t="s">
        <v>167</v>
      </c>
      <c r="D751" s="31" t="s">
        <v>167</v>
      </c>
      <c r="E751" s="31" t="s">
        <v>167</v>
      </c>
      <c r="F751" s="31" t="s">
        <v>167</v>
      </c>
      <c r="G751" s="31" t="s">
        <v>167</v>
      </c>
      <c r="H751" s="31" t="s">
        <v>167</v>
      </c>
      <c r="I751" s="31" t="s">
        <v>167</v>
      </c>
      <c r="J751" s="31" t="s">
        <v>167</v>
      </c>
      <c r="K751" s="31" t="s">
        <v>167</v>
      </c>
      <c r="L751" s="31" t="s">
        <v>167</v>
      </c>
      <c r="M751" s="31" t="s">
        <v>167</v>
      </c>
      <c r="N751" s="31" t="s">
        <v>167</v>
      </c>
      <c r="O751" s="31" t="s">
        <v>167</v>
      </c>
      <c r="P751" s="31"/>
      <c r="Q751" s="31" t="s">
        <v>167</v>
      </c>
      <c r="R751" s="31"/>
      <c r="S751" s="31"/>
      <c r="T751" s="31"/>
      <c r="U751" s="31"/>
      <c r="V751" s="31"/>
      <c r="W751" s="31"/>
      <c r="X751" s="31"/>
      <c r="Y751" s="31"/>
    </row>
    <row r="752">
      <c r="A752" s="30"/>
      <c r="B752" s="31" t="s">
        <v>167</v>
      </c>
      <c r="C752" s="31" t="s">
        <v>167</v>
      </c>
      <c r="D752" s="31" t="s">
        <v>167</v>
      </c>
      <c r="E752" s="31" t="s">
        <v>167</v>
      </c>
      <c r="F752" s="31" t="s">
        <v>167</v>
      </c>
      <c r="G752" s="31" t="s">
        <v>167</v>
      </c>
      <c r="H752" s="31" t="s">
        <v>167</v>
      </c>
      <c r="I752" s="31" t="s">
        <v>167</v>
      </c>
      <c r="J752" s="31" t="s">
        <v>167</v>
      </c>
      <c r="K752" s="31" t="s">
        <v>167</v>
      </c>
      <c r="L752" s="31" t="s">
        <v>167</v>
      </c>
      <c r="M752" s="31" t="s">
        <v>167</v>
      </c>
      <c r="N752" s="31" t="s">
        <v>167</v>
      </c>
      <c r="O752" s="31" t="s">
        <v>167</v>
      </c>
      <c r="P752" s="31"/>
      <c r="Q752" s="31" t="s">
        <v>167</v>
      </c>
      <c r="R752" s="31"/>
      <c r="S752" s="31"/>
      <c r="T752" s="31"/>
      <c r="U752" s="31"/>
      <c r="V752" s="31"/>
      <c r="W752" s="31"/>
      <c r="X752" s="31"/>
      <c r="Y752" s="31"/>
    </row>
    <row r="753">
      <c r="A753" s="30"/>
      <c r="B753" s="31" t="s">
        <v>167</v>
      </c>
      <c r="C753" s="31" t="s">
        <v>167</v>
      </c>
      <c r="D753" s="31" t="s">
        <v>167</v>
      </c>
      <c r="E753" s="31" t="s">
        <v>167</v>
      </c>
      <c r="F753" s="31" t="s">
        <v>167</v>
      </c>
      <c r="G753" s="31" t="s">
        <v>167</v>
      </c>
      <c r="H753" s="31" t="s">
        <v>167</v>
      </c>
      <c r="I753" s="31" t="s">
        <v>167</v>
      </c>
      <c r="J753" s="31" t="s">
        <v>167</v>
      </c>
      <c r="K753" s="31" t="s">
        <v>167</v>
      </c>
      <c r="L753" s="31" t="s">
        <v>167</v>
      </c>
      <c r="M753" s="31" t="s">
        <v>167</v>
      </c>
      <c r="N753" s="31" t="s">
        <v>167</v>
      </c>
      <c r="O753" s="31" t="s">
        <v>167</v>
      </c>
      <c r="P753" s="31"/>
      <c r="Q753" s="31" t="s">
        <v>167</v>
      </c>
      <c r="R753" s="31"/>
      <c r="S753" s="31"/>
      <c r="T753" s="31"/>
      <c r="U753" s="31"/>
      <c r="V753" s="31"/>
      <c r="W753" s="31"/>
      <c r="X753" s="31"/>
      <c r="Y753" s="31"/>
    </row>
    <row r="754">
      <c r="A754" s="30"/>
      <c r="B754" s="31" t="s">
        <v>167</v>
      </c>
      <c r="C754" s="31" t="s">
        <v>167</v>
      </c>
      <c r="D754" s="31" t="s">
        <v>167</v>
      </c>
      <c r="E754" s="31" t="s">
        <v>167</v>
      </c>
      <c r="F754" s="31" t="s">
        <v>167</v>
      </c>
      <c r="G754" s="31" t="s">
        <v>167</v>
      </c>
      <c r="H754" s="31" t="s">
        <v>167</v>
      </c>
      <c r="I754" s="31" t="s">
        <v>167</v>
      </c>
      <c r="J754" s="31" t="s">
        <v>167</v>
      </c>
      <c r="K754" s="31" t="s">
        <v>167</v>
      </c>
      <c r="L754" s="31" t="s">
        <v>167</v>
      </c>
      <c r="M754" s="31" t="s">
        <v>167</v>
      </c>
      <c r="N754" s="31" t="s">
        <v>167</v>
      </c>
      <c r="O754" s="31" t="s">
        <v>167</v>
      </c>
      <c r="P754" s="31"/>
      <c r="Q754" s="31" t="s">
        <v>167</v>
      </c>
      <c r="R754" s="31"/>
      <c r="S754" s="31"/>
      <c r="T754" s="31"/>
      <c r="U754" s="31"/>
      <c r="V754" s="31"/>
      <c r="W754" s="31"/>
      <c r="X754" s="31"/>
      <c r="Y754" s="31"/>
    </row>
    <row r="755">
      <c r="A755" s="30"/>
      <c r="B755" s="31" t="s">
        <v>167</v>
      </c>
      <c r="C755" s="31" t="s">
        <v>167</v>
      </c>
      <c r="D755" s="31" t="s">
        <v>167</v>
      </c>
      <c r="E755" s="31" t="s">
        <v>167</v>
      </c>
      <c r="F755" s="31" t="s">
        <v>167</v>
      </c>
      <c r="G755" s="31" t="s">
        <v>167</v>
      </c>
      <c r="H755" s="31" t="s">
        <v>167</v>
      </c>
      <c r="I755" s="31" t="s">
        <v>167</v>
      </c>
      <c r="J755" s="31" t="s">
        <v>167</v>
      </c>
      <c r="K755" s="31" t="s">
        <v>167</v>
      </c>
      <c r="L755" s="31" t="s">
        <v>167</v>
      </c>
      <c r="M755" s="31" t="s">
        <v>167</v>
      </c>
      <c r="N755" s="31" t="s">
        <v>167</v>
      </c>
      <c r="O755" s="31" t="s">
        <v>167</v>
      </c>
      <c r="P755" s="31"/>
      <c r="Q755" s="31" t="s">
        <v>167</v>
      </c>
      <c r="R755" s="31"/>
      <c r="S755" s="31"/>
      <c r="T755" s="31"/>
      <c r="U755" s="31"/>
      <c r="V755" s="31"/>
      <c r="W755" s="31"/>
      <c r="X755" s="31"/>
      <c r="Y755" s="31"/>
    </row>
    <row r="756">
      <c r="A756" s="30"/>
      <c r="B756" s="31" t="s">
        <v>167</v>
      </c>
      <c r="C756" s="31" t="s">
        <v>167</v>
      </c>
      <c r="D756" s="31" t="s">
        <v>167</v>
      </c>
      <c r="E756" s="31" t="s">
        <v>167</v>
      </c>
      <c r="F756" s="31" t="s">
        <v>167</v>
      </c>
      <c r="G756" s="31" t="s">
        <v>167</v>
      </c>
      <c r="H756" s="31" t="s">
        <v>167</v>
      </c>
      <c r="I756" s="31" t="s">
        <v>167</v>
      </c>
      <c r="J756" s="31" t="s">
        <v>167</v>
      </c>
      <c r="K756" s="31" t="s">
        <v>167</v>
      </c>
      <c r="L756" s="31" t="s">
        <v>167</v>
      </c>
      <c r="M756" s="31" t="s">
        <v>167</v>
      </c>
      <c r="N756" s="31" t="s">
        <v>167</v>
      </c>
      <c r="O756" s="31" t="s">
        <v>167</v>
      </c>
      <c r="P756" s="31"/>
      <c r="Q756" s="31" t="s">
        <v>167</v>
      </c>
      <c r="R756" s="31"/>
      <c r="S756" s="31"/>
      <c r="T756" s="31"/>
      <c r="U756" s="31"/>
      <c r="V756" s="31"/>
      <c r="W756" s="31"/>
      <c r="X756" s="31"/>
      <c r="Y756" s="31"/>
    </row>
    <row r="757">
      <c r="A757" s="30"/>
      <c r="B757" s="31" t="s">
        <v>167</v>
      </c>
      <c r="C757" s="31" t="s">
        <v>167</v>
      </c>
      <c r="D757" s="31" t="s">
        <v>167</v>
      </c>
      <c r="E757" s="31" t="s">
        <v>167</v>
      </c>
      <c r="F757" s="31" t="s">
        <v>167</v>
      </c>
      <c r="G757" s="31" t="s">
        <v>167</v>
      </c>
      <c r="H757" s="31" t="s">
        <v>167</v>
      </c>
      <c r="I757" s="31" t="s">
        <v>167</v>
      </c>
      <c r="J757" s="31" t="s">
        <v>167</v>
      </c>
      <c r="K757" s="31" t="s">
        <v>167</v>
      </c>
      <c r="L757" s="31" t="s">
        <v>167</v>
      </c>
      <c r="M757" s="31" t="s">
        <v>167</v>
      </c>
      <c r="N757" s="31" t="s">
        <v>167</v>
      </c>
      <c r="O757" s="31" t="s">
        <v>167</v>
      </c>
      <c r="P757" s="31"/>
      <c r="Q757" s="31" t="s">
        <v>167</v>
      </c>
      <c r="R757" s="31"/>
      <c r="S757" s="31"/>
      <c r="T757" s="31"/>
      <c r="U757" s="31"/>
      <c r="V757" s="31"/>
      <c r="W757" s="31"/>
      <c r="X757" s="31"/>
      <c r="Y757" s="31"/>
    </row>
    <row r="758">
      <c r="A758" s="30"/>
      <c r="B758" s="31" t="s">
        <v>167</v>
      </c>
      <c r="C758" s="31" t="s">
        <v>167</v>
      </c>
      <c r="D758" s="31" t="s">
        <v>167</v>
      </c>
      <c r="E758" s="31" t="s">
        <v>167</v>
      </c>
      <c r="F758" s="31" t="s">
        <v>167</v>
      </c>
      <c r="G758" s="31" t="s">
        <v>167</v>
      </c>
      <c r="H758" s="31" t="s">
        <v>167</v>
      </c>
      <c r="I758" s="31" t="s">
        <v>167</v>
      </c>
      <c r="J758" s="31" t="s">
        <v>167</v>
      </c>
      <c r="K758" s="31" t="s">
        <v>167</v>
      </c>
      <c r="L758" s="31" t="s">
        <v>167</v>
      </c>
      <c r="M758" s="31" t="s">
        <v>167</v>
      </c>
      <c r="N758" s="31" t="s">
        <v>167</v>
      </c>
      <c r="O758" s="31" t="s">
        <v>167</v>
      </c>
      <c r="P758" s="31"/>
      <c r="Q758" s="31" t="s">
        <v>167</v>
      </c>
      <c r="R758" s="31"/>
      <c r="S758" s="31"/>
      <c r="T758" s="31"/>
      <c r="U758" s="31"/>
      <c r="V758" s="31"/>
      <c r="W758" s="31"/>
      <c r="X758" s="31"/>
      <c r="Y758" s="31"/>
    </row>
    <row r="759">
      <c r="A759" s="30"/>
      <c r="B759" s="31" t="s">
        <v>167</v>
      </c>
      <c r="C759" s="31" t="s">
        <v>167</v>
      </c>
      <c r="D759" s="31" t="s">
        <v>167</v>
      </c>
      <c r="E759" s="31" t="s">
        <v>167</v>
      </c>
      <c r="F759" s="31" t="s">
        <v>167</v>
      </c>
      <c r="G759" s="31" t="s">
        <v>167</v>
      </c>
      <c r="H759" s="31" t="s">
        <v>167</v>
      </c>
      <c r="I759" s="31" t="s">
        <v>167</v>
      </c>
      <c r="J759" s="31" t="s">
        <v>167</v>
      </c>
      <c r="K759" s="31" t="s">
        <v>167</v>
      </c>
      <c r="L759" s="31" t="s">
        <v>167</v>
      </c>
      <c r="M759" s="31" t="s">
        <v>167</v>
      </c>
      <c r="N759" s="31" t="s">
        <v>167</v>
      </c>
      <c r="O759" s="31" t="s">
        <v>167</v>
      </c>
      <c r="P759" s="31"/>
      <c r="Q759" s="31" t="s">
        <v>167</v>
      </c>
      <c r="R759" s="31"/>
      <c r="S759" s="31"/>
      <c r="T759" s="31"/>
      <c r="U759" s="31"/>
      <c r="V759" s="31"/>
      <c r="W759" s="31"/>
      <c r="X759" s="31"/>
      <c r="Y759" s="31"/>
    </row>
    <row r="760">
      <c r="A760" s="30"/>
      <c r="B760" s="31" t="s">
        <v>167</v>
      </c>
      <c r="C760" s="31" t="s">
        <v>167</v>
      </c>
      <c r="D760" s="31" t="s">
        <v>167</v>
      </c>
      <c r="E760" s="31" t="s">
        <v>167</v>
      </c>
      <c r="F760" s="31" t="s">
        <v>167</v>
      </c>
      <c r="G760" s="31" t="s">
        <v>167</v>
      </c>
      <c r="H760" s="31" t="s">
        <v>167</v>
      </c>
      <c r="I760" s="31" t="s">
        <v>167</v>
      </c>
      <c r="J760" s="31" t="s">
        <v>167</v>
      </c>
      <c r="K760" s="31" t="s">
        <v>167</v>
      </c>
      <c r="L760" s="31" t="s">
        <v>167</v>
      </c>
      <c r="M760" s="31" t="s">
        <v>167</v>
      </c>
      <c r="N760" s="31" t="s">
        <v>167</v>
      </c>
      <c r="O760" s="31" t="s">
        <v>167</v>
      </c>
      <c r="P760" s="31"/>
      <c r="Q760" s="31" t="s">
        <v>167</v>
      </c>
      <c r="R760" s="31"/>
      <c r="S760" s="31"/>
      <c r="T760" s="31"/>
      <c r="U760" s="31"/>
      <c r="V760" s="31"/>
      <c r="W760" s="31"/>
      <c r="X760" s="31"/>
      <c r="Y760" s="31"/>
    </row>
    <row r="761">
      <c r="A761" s="30"/>
      <c r="B761" s="31" t="s">
        <v>167</v>
      </c>
      <c r="C761" s="31" t="s">
        <v>167</v>
      </c>
      <c r="D761" s="31" t="s">
        <v>167</v>
      </c>
      <c r="E761" s="31" t="s">
        <v>167</v>
      </c>
      <c r="F761" s="31" t="s">
        <v>167</v>
      </c>
      <c r="G761" s="31" t="s">
        <v>167</v>
      </c>
      <c r="H761" s="31" t="s">
        <v>167</v>
      </c>
      <c r="I761" s="31" t="s">
        <v>167</v>
      </c>
      <c r="J761" s="31" t="s">
        <v>167</v>
      </c>
      <c r="K761" s="31" t="s">
        <v>167</v>
      </c>
      <c r="L761" s="31" t="s">
        <v>167</v>
      </c>
      <c r="M761" s="31" t="s">
        <v>167</v>
      </c>
      <c r="N761" s="31" t="s">
        <v>167</v>
      </c>
      <c r="O761" s="31" t="s">
        <v>167</v>
      </c>
      <c r="P761" s="31"/>
      <c r="Q761" s="31" t="s">
        <v>167</v>
      </c>
      <c r="R761" s="31"/>
      <c r="S761" s="31"/>
      <c r="T761" s="31"/>
      <c r="U761" s="31"/>
      <c r="V761" s="31"/>
      <c r="W761" s="31"/>
      <c r="X761" s="31"/>
      <c r="Y761" s="31"/>
    </row>
    <row r="762">
      <c r="A762" s="30"/>
      <c r="B762" s="31" t="s">
        <v>167</v>
      </c>
      <c r="C762" s="31" t="s">
        <v>167</v>
      </c>
      <c r="D762" s="31" t="s">
        <v>167</v>
      </c>
      <c r="E762" s="31" t="s">
        <v>167</v>
      </c>
      <c r="F762" s="31" t="s">
        <v>167</v>
      </c>
      <c r="G762" s="31" t="s">
        <v>167</v>
      </c>
      <c r="H762" s="31" t="s">
        <v>167</v>
      </c>
      <c r="I762" s="31" t="s">
        <v>167</v>
      </c>
      <c r="J762" s="31" t="s">
        <v>167</v>
      </c>
      <c r="K762" s="31" t="s">
        <v>167</v>
      </c>
      <c r="L762" s="31" t="s">
        <v>167</v>
      </c>
      <c r="M762" s="31" t="s">
        <v>167</v>
      </c>
      <c r="N762" s="31" t="s">
        <v>167</v>
      </c>
      <c r="O762" s="31" t="s">
        <v>167</v>
      </c>
      <c r="P762" s="31"/>
      <c r="Q762" s="31" t="s">
        <v>167</v>
      </c>
      <c r="R762" s="31"/>
      <c r="S762" s="31"/>
      <c r="T762" s="31"/>
      <c r="U762" s="31"/>
      <c r="V762" s="31"/>
      <c r="W762" s="31"/>
      <c r="X762" s="31"/>
      <c r="Y762" s="31"/>
    </row>
    <row r="763">
      <c r="A763" s="30"/>
      <c r="B763" s="31" t="s">
        <v>167</v>
      </c>
      <c r="C763" s="31" t="s">
        <v>167</v>
      </c>
      <c r="D763" s="31" t="s">
        <v>167</v>
      </c>
      <c r="E763" s="31" t="s">
        <v>167</v>
      </c>
      <c r="F763" s="31" t="s">
        <v>167</v>
      </c>
      <c r="G763" s="31" t="s">
        <v>167</v>
      </c>
      <c r="H763" s="31" t="s">
        <v>167</v>
      </c>
      <c r="I763" s="31" t="s">
        <v>167</v>
      </c>
      <c r="J763" s="31" t="s">
        <v>167</v>
      </c>
      <c r="K763" s="31" t="s">
        <v>167</v>
      </c>
      <c r="L763" s="31" t="s">
        <v>167</v>
      </c>
      <c r="M763" s="31" t="s">
        <v>167</v>
      </c>
      <c r="N763" s="31" t="s">
        <v>167</v>
      </c>
      <c r="O763" s="31" t="s">
        <v>167</v>
      </c>
      <c r="P763" s="31"/>
      <c r="Q763" s="31" t="s">
        <v>167</v>
      </c>
      <c r="R763" s="31"/>
      <c r="S763" s="31"/>
      <c r="T763" s="31"/>
      <c r="U763" s="31"/>
      <c r="V763" s="31"/>
      <c r="W763" s="31"/>
      <c r="X763" s="31"/>
      <c r="Y763" s="31"/>
    </row>
    <row r="764">
      <c r="A764" s="30"/>
      <c r="B764" s="31" t="s">
        <v>167</v>
      </c>
      <c r="C764" s="31" t="s">
        <v>167</v>
      </c>
      <c r="D764" s="31" t="s">
        <v>167</v>
      </c>
      <c r="E764" s="31" t="s">
        <v>167</v>
      </c>
      <c r="F764" s="31" t="s">
        <v>167</v>
      </c>
      <c r="G764" s="31" t="s">
        <v>167</v>
      </c>
      <c r="H764" s="31" t="s">
        <v>167</v>
      </c>
      <c r="I764" s="31" t="s">
        <v>167</v>
      </c>
      <c r="J764" s="31" t="s">
        <v>167</v>
      </c>
      <c r="K764" s="31" t="s">
        <v>167</v>
      </c>
      <c r="L764" s="31" t="s">
        <v>167</v>
      </c>
      <c r="M764" s="31" t="s">
        <v>167</v>
      </c>
      <c r="N764" s="31" t="s">
        <v>167</v>
      </c>
      <c r="O764" s="31" t="s">
        <v>167</v>
      </c>
      <c r="P764" s="31"/>
      <c r="Q764" s="31" t="s">
        <v>167</v>
      </c>
      <c r="R764" s="31"/>
      <c r="S764" s="31"/>
      <c r="T764" s="31"/>
      <c r="U764" s="31"/>
      <c r="V764" s="31"/>
      <c r="W764" s="31"/>
      <c r="X764" s="31"/>
      <c r="Y764" s="31"/>
    </row>
    <row r="765">
      <c r="A765" s="30"/>
      <c r="B765" s="31" t="s">
        <v>167</v>
      </c>
      <c r="C765" s="31" t="s">
        <v>167</v>
      </c>
      <c r="D765" s="31" t="s">
        <v>167</v>
      </c>
      <c r="E765" s="31" t="s">
        <v>167</v>
      </c>
      <c r="F765" s="31" t="s">
        <v>167</v>
      </c>
      <c r="G765" s="31" t="s">
        <v>167</v>
      </c>
      <c r="H765" s="31" t="s">
        <v>167</v>
      </c>
      <c r="I765" s="31" t="s">
        <v>167</v>
      </c>
      <c r="J765" s="31" t="s">
        <v>167</v>
      </c>
      <c r="K765" s="31" t="s">
        <v>167</v>
      </c>
      <c r="L765" s="31" t="s">
        <v>167</v>
      </c>
      <c r="M765" s="31" t="s">
        <v>167</v>
      </c>
      <c r="N765" s="31" t="s">
        <v>167</v>
      </c>
      <c r="O765" s="31" t="s">
        <v>167</v>
      </c>
      <c r="P765" s="31"/>
      <c r="Q765" s="31" t="s">
        <v>167</v>
      </c>
      <c r="R765" s="31"/>
      <c r="S765" s="31"/>
      <c r="T765" s="31"/>
      <c r="U765" s="31"/>
      <c r="V765" s="31"/>
      <c r="W765" s="31"/>
      <c r="X765" s="31"/>
      <c r="Y765" s="31"/>
    </row>
    <row r="766">
      <c r="A766" s="30"/>
      <c r="B766" s="31" t="s">
        <v>167</v>
      </c>
      <c r="C766" s="31" t="s">
        <v>167</v>
      </c>
      <c r="D766" s="31" t="s">
        <v>167</v>
      </c>
      <c r="E766" s="31" t="s">
        <v>167</v>
      </c>
      <c r="F766" s="31" t="s">
        <v>167</v>
      </c>
      <c r="G766" s="31" t="s">
        <v>167</v>
      </c>
      <c r="H766" s="31" t="s">
        <v>167</v>
      </c>
      <c r="I766" s="31" t="s">
        <v>167</v>
      </c>
      <c r="J766" s="31" t="s">
        <v>167</v>
      </c>
      <c r="K766" s="31" t="s">
        <v>167</v>
      </c>
      <c r="L766" s="31" t="s">
        <v>167</v>
      </c>
      <c r="M766" s="31" t="s">
        <v>167</v>
      </c>
      <c r="N766" s="31" t="s">
        <v>167</v>
      </c>
      <c r="O766" s="31" t="s">
        <v>167</v>
      </c>
      <c r="P766" s="31"/>
      <c r="Q766" s="31" t="s">
        <v>167</v>
      </c>
      <c r="R766" s="31"/>
      <c r="S766" s="31"/>
      <c r="T766" s="31"/>
      <c r="U766" s="31"/>
      <c r="V766" s="31"/>
      <c r="W766" s="31"/>
      <c r="X766" s="31"/>
      <c r="Y766" s="31"/>
    </row>
    <row r="767">
      <c r="A767" s="30"/>
      <c r="B767" s="31" t="s">
        <v>167</v>
      </c>
      <c r="C767" s="31" t="s">
        <v>167</v>
      </c>
      <c r="D767" s="31" t="s">
        <v>167</v>
      </c>
      <c r="E767" s="31" t="s">
        <v>167</v>
      </c>
      <c r="F767" s="31" t="s">
        <v>167</v>
      </c>
      <c r="G767" s="31" t="s">
        <v>167</v>
      </c>
      <c r="H767" s="31" t="s">
        <v>167</v>
      </c>
      <c r="I767" s="31" t="s">
        <v>167</v>
      </c>
      <c r="J767" s="31" t="s">
        <v>167</v>
      </c>
      <c r="K767" s="31" t="s">
        <v>167</v>
      </c>
      <c r="L767" s="31" t="s">
        <v>167</v>
      </c>
      <c r="M767" s="31" t="s">
        <v>167</v>
      </c>
      <c r="N767" s="31" t="s">
        <v>167</v>
      </c>
      <c r="O767" s="31" t="s">
        <v>167</v>
      </c>
      <c r="P767" s="31"/>
      <c r="Q767" s="31" t="s">
        <v>167</v>
      </c>
      <c r="R767" s="31"/>
      <c r="S767" s="31"/>
      <c r="T767" s="31"/>
      <c r="U767" s="31"/>
      <c r="V767" s="31"/>
      <c r="W767" s="31"/>
      <c r="X767" s="31"/>
      <c r="Y767" s="31"/>
    </row>
    <row r="768">
      <c r="A768" s="30"/>
      <c r="B768" s="31" t="s">
        <v>167</v>
      </c>
      <c r="C768" s="31" t="s">
        <v>167</v>
      </c>
      <c r="D768" s="31" t="s">
        <v>167</v>
      </c>
      <c r="E768" s="31" t="s">
        <v>167</v>
      </c>
      <c r="F768" s="31" t="s">
        <v>167</v>
      </c>
      <c r="G768" s="31" t="s">
        <v>167</v>
      </c>
      <c r="H768" s="31" t="s">
        <v>167</v>
      </c>
      <c r="I768" s="31" t="s">
        <v>167</v>
      </c>
      <c r="J768" s="31" t="s">
        <v>167</v>
      </c>
      <c r="K768" s="31" t="s">
        <v>167</v>
      </c>
      <c r="L768" s="31" t="s">
        <v>167</v>
      </c>
      <c r="M768" s="31" t="s">
        <v>167</v>
      </c>
      <c r="N768" s="31" t="s">
        <v>167</v>
      </c>
      <c r="O768" s="31" t="s">
        <v>167</v>
      </c>
      <c r="P768" s="31"/>
      <c r="Q768" s="31" t="s">
        <v>167</v>
      </c>
      <c r="R768" s="31"/>
      <c r="S768" s="31"/>
      <c r="T768" s="31"/>
      <c r="U768" s="31"/>
      <c r="V768" s="31"/>
      <c r="W768" s="31"/>
      <c r="X768" s="31"/>
      <c r="Y768" s="31"/>
    </row>
    <row r="769">
      <c r="A769" s="30"/>
      <c r="B769" s="31" t="s">
        <v>167</v>
      </c>
      <c r="C769" s="31" t="s">
        <v>167</v>
      </c>
      <c r="D769" s="31" t="s">
        <v>167</v>
      </c>
      <c r="E769" s="31" t="s">
        <v>167</v>
      </c>
      <c r="F769" s="31" t="s">
        <v>167</v>
      </c>
      <c r="G769" s="31" t="s">
        <v>167</v>
      </c>
      <c r="H769" s="31" t="s">
        <v>167</v>
      </c>
      <c r="I769" s="31" t="s">
        <v>167</v>
      </c>
      <c r="J769" s="31" t="s">
        <v>167</v>
      </c>
      <c r="K769" s="31" t="s">
        <v>167</v>
      </c>
      <c r="L769" s="31" t="s">
        <v>167</v>
      </c>
      <c r="M769" s="31" t="s">
        <v>167</v>
      </c>
      <c r="N769" s="31" t="s">
        <v>167</v>
      </c>
      <c r="O769" s="31" t="s">
        <v>167</v>
      </c>
      <c r="P769" s="31"/>
      <c r="Q769" s="31" t="s">
        <v>167</v>
      </c>
      <c r="R769" s="31"/>
      <c r="S769" s="31"/>
      <c r="T769" s="31"/>
      <c r="U769" s="31"/>
      <c r="V769" s="31"/>
      <c r="W769" s="31"/>
      <c r="X769" s="31"/>
      <c r="Y769" s="31"/>
    </row>
    <row r="770">
      <c r="A770" s="30"/>
      <c r="B770" s="31" t="s">
        <v>167</v>
      </c>
      <c r="C770" s="31" t="s">
        <v>167</v>
      </c>
      <c r="D770" s="31" t="s">
        <v>167</v>
      </c>
      <c r="E770" s="31" t="s">
        <v>167</v>
      </c>
      <c r="F770" s="31" t="s">
        <v>167</v>
      </c>
      <c r="G770" s="31" t="s">
        <v>167</v>
      </c>
      <c r="H770" s="31" t="s">
        <v>167</v>
      </c>
      <c r="I770" s="31" t="s">
        <v>167</v>
      </c>
      <c r="J770" s="31" t="s">
        <v>167</v>
      </c>
      <c r="K770" s="31" t="s">
        <v>167</v>
      </c>
      <c r="L770" s="31" t="s">
        <v>167</v>
      </c>
      <c r="M770" s="31" t="s">
        <v>167</v>
      </c>
      <c r="N770" s="31" t="s">
        <v>167</v>
      </c>
      <c r="O770" s="31" t="s">
        <v>167</v>
      </c>
      <c r="P770" s="31"/>
      <c r="Q770" s="31" t="s">
        <v>167</v>
      </c>
      <c r="R770" s="31"/>
      <c r="S770" s="31"/>
      <c r="T770" s="31"/>
      <c r="U770" s="31"/>
      <c r="V770" s="31"/>
      <c r="W770" s="31"/>
      <c r="X770" s="31"/>
      <c r="Y770" s="31"/>
    </row>
    <row r="771">
      <c r="A771" s="30"/>
      <c r="B771" s="31" t="s">
        <v>167</v>
      </c>
      <c r="C771" s="31" t="s">
        <v>167</v>
      </c>
      <c r="D771" s="31" t="s">
        <v>167</v>
      </c>
      <c r="E771" s="31" t="s">
        <v>167</v>
      </c>
      <c r="F771" s="31" t="s">
        <v>167</v>
      </c>
      <c r="G771" s="31" t="s">
        <v>167</v>
      </c>
      <c r="H771" s="31" t="s">
        <v>167</v>
      </c>
      <c r="I771" s="31" t="s">
        <v>167</v>
      </c>
      <c r="J771" s="31" t="s">
        <v>167</v>
      </c>
      <c r="K771" s="31" t="s">
        <v>167</v>
      </c>
      <c r="L771" s="31" t="s">
        <v>167</v>
      </c>
      <c r="M771" s="31" t="s">
        <v>167</v>
      </c>
      <c r="N771" s="31" t="s">
        <v>167</v>
      </c>
      <c r="O771" s="31" t="s">
        <v>167</v>
      </c>
      <c r="P771" s="31"/>
      <c r="Q771" s="31" t="s">
        <v>167</v>
      </c>
      <c r="R771" s="31"/>
      <c r="S771" s="31"/>
      <c r="T771" s="31"/>
      <c r="U771" s="31"/>
      <c r="V771" s="31"/>
      <c r="W771" s="31"/>
      <c r="X771" s="31"/>
      <c r="Y771" s="31"/>
    </row>
    <row r="772">
      <c r="A772" s="30"/>
      <c r="B772" s="31" t="s">
        <v>167</v>
      </c>
      <c r="C772" s="31" t="s">
        <v>167</v>
      </c>
      <c r="D772" s="31" t="s">
        <v>167</v>
      </c>
      <c r="E772" s="31" t="s">
        <v>167</v>
      </c>
      <c r="F772" s="31" t="s">
        <v>167</v>
      </c>
      <c r="G772" s="31" t="s">
        <v>167</v>
      </c>
      <c r="H772" s="31" t="s">
        <v>167</v>
      </c>
      <c r="I772" s="31" t="s">
        <v>167</v>
      </c>
      <c r="J772" s="31" t="s">
        <v>167</v>
      </c>
      <c r="K772" s="31" t="s">
        <v>167</v>
      </c>
      <c r="L772" s="31" t="s">
        <v>167</v>
      </c>
      <c r="M772" s="31" t="s">
        <v>167</v>
      </c>
      <c r="N772" s="31" t="s">
        <v>167</v>
      </c>
      <c r="O772" s="31" t="s">
        <v>167</v>
      </c>
      <c r="P772" s="31"/>
      <c r="Q772" s="31" t="s">
        <v>167</v>
      </c>
      <c r="R772" s="31"/>
      <c r="S772" s="31"/>
      <c r="T772" s="31"/>
      <c r="U772" s="31"/>
      <c r="V772" s="31"/>
      <c r="W772" s="31"/>
      <c r="X772" s="31"/>
      <c r="Y772" s="31"/>
    </row>
    <row r="773">
      <c r="A773" s="30"/>
      <c r="B773" s="31" t="s">
        <v>167</v>
      </c>
      <c r="C773" s="31" t="s">
        <v>167</v>
      </c>
      <c r="D773" s="31" t="s">
        <v>167</v>
      </c>
      <c r="E773" s="31" t="s">
        <v>167</v>
      </c>
      <c r="F773" s="31" t="s">
        <v>167</v>
      </c>
      <c r="G773" s="31" t="s">
        <v>167</v>
      </c>
      <c r="H773" s="31" t="s">
        <v>167</v>
      </c>
      <c r="I773" s="31" t="s">
        <v>167</v>
      </c>
      <c r="J773" s="31" t="s">
        <v>167</v>
      </c>
      <c r="K773" s="31" t="s">
        <v>167</v>
      </c>
      <c r="L773" s="31" t="s">
        <v>167</v>
      </c>
      <c r="M773" s="31" t="s">
        <v>167</v>
      </c>
      <c r="N773" s="31" t="s">
        <v>167</v>
      </c>
      <c r="O773" s="31" t="s">
        <v>167</v>
      </c>
      <c r="P773" s="31"/>
      <c r="Q773" s="31" t="s">
        <v>167</v>
      </c>
      <c r="R773" s="31"/>
      <c r="S773" s="31"/>
      <c r="T773" s="31"/>
      <c r="U773" s="31"/>
      <c r="V773" s="31"/>
      <c r="W773" s="31"/>
      <c r="X773" s="31"/>
      <c r="Y773" s="31"/>
    </row>
    <row r="774">
      <c r="A774" s="30"/>
      <c r="B774" s="31" t="s">
        <v>167</v>
      </c>
      <c r="C774" s="31" t="s">
        <v>167</v>
      </c>
      <c r="D774" s="31" t="s">
        <v>167</v>
      </c>
      <c r="E774" s="31" t="s">
        <v>167</v>
      </c>
      <c r="F774" s="31" t="s">
        <v>167</v>
      </c>
      <c r="G774" s="31" t="s">
        <v>167</v>
      </c>
      <c r="H774" s="31" t="s">
        <v>167</v>
      </c>
      <c r="I774" s="31" t="s">
        <v>167</v>
      </c>
      <c r="J774" s="31" t="s">
        <v>167</v>
      </c>
      <c r="K774" s="31" t="s">
        <v>167</v>
      </c>
      <c r="L774" s="31" t="s">
        <v>167</v>
      </c>
      <c r="M774" s="31" t="s">
        <v>167</v>
      </c>
      <c r="N774" s="31" t="s">
        <v>167</v>
      </c>
      <c r="O774" s="31" t="s">
        <v>167</v>
      </c>
      <c r="P774" s="31"/>
      <c r="Q774" s="31" t="s">
        <v>167</v>
      </c>
      <c r="R774" s="31"/>
      <c r="S774" s="31"/>
      <c r="T774" s="31"/>
      <c r="U774" s="31"/>
      <c r="V774" s="31"/>
      <c r="W774" s="31"/>
      <c r="X774" s="31"/>
      <c r="Y774" s="31"/>
    </row>
    <row r="775">
      <c r="A775" s="30"/>
      <c r="B775" s="31" t="s">
        <v>167</v>
      </c>
      <c r="C775" s="31" t="s">
        <v>167</v>
      </c>
      <c r="D775" s="31" t="s">
        <v>167</v>
      </c>
      <c r="E775" s="31" t="s">
        <v>167</v>
      </c>
      <c r="F775" s="31" t="s">
        <v>167</v>
      </c>
      <c r="G775" s="31" t="s">
        <v>167</v>
      </c>
      <c r="H775" s="31" t="s">
        <v>167</v>
      </c>
      <c r="I775" s="31" t="s">
        <v>167</v>
      </c>
      <c r="J775" s="31" t="s">
        <v>167</v>
      </c>
      <c r="K775" s="31" t="s">
        <v>167</v>
      </c>
      <c r="L775" s="31" t="s">
        <v>167</v>
      </c>
      <c r="M775" s="31" t="s">
        <v>167</v>
      </c>
      <c r="N775" s="31" t="s">
        <v>167</v>
      </c>
      <c r="O775" s="31" t="s">
        <v>167</v>
      </c>
      <c r="P775" s="31"/>
      <c r="Q775" s="31" t="s">
        <v>167</v>
      </c>
      <c r="R775" s="31"/>
      <c r="S775" s="31"/>
      <c r="T775" s="31"/>
      <c r="U775" s="31"/>
      <c r="V775" s="31"/>
      <c r="W775" s="31"/>
      <c r="X775" s="31"/>
      <c r="Y775" s="31"/>
    </row>
    <row r="776">
      <c r="A776" s="30"/>
      <c r="B776" s="31" t="s">
        <v>167</v>
      </c>
      <c r="C776" s="31" t="s">
        <v>167</v>
      </c>
      <c r="D776" s="31" t="s">
        <v>167</v>
      </c>
      <c r="E776" s="31" t="s">
        <v>167</v>
      </c>
      <c r="F776" s="31" t="s">
        <v>167</v>
      </c>
      <c r="G776" s="31" t="s">
        <v>167</v>
      </c>
      <c r="H776" s="31" t="s">
        <v>167</v>
      </c>
      <c r="I776" s="31" t="s">
        <v>167</v>
      </c>
      <c r="J776" s="31" t="s">
        <v>167</v>
      </c>
      <c r="K776" s="31" t="s">
        <v>167</v>
      </c>
      <c r="L776" s="31" t="s">
        <v>167</v>
      </c>
      <c r="M776" s="31" t="s">
        <v>167</v>
      </c>
      <c r="N776" s="31" t="s">
        <v>167</v>
      </c>
      <c r="O776" s="31" t="s">
        <v>167</v>
      </c>
      <c r="P776" s="31"/>
      <c r="Q776" s="31" t="s">
        <v>167</v>
      </c>
      <c r="R776" s="31"/>
      <c r="S776" s="31"/>
      <c r="T776" s="31"/>
      <c r="U776" s="31"/>
      <c r="V776" s="31"/>
      <c r="W776" s="31"/>
      <c r="X776" s="31"/>
      <c r="Y776" s="31"/>
    </row>
    <row r="777">
      <c r="A777" s="30"/>
      <c r="B777" s="31" t="s">
        <v>167</v>
      </c>
      <c r="C777" s="31" t="s">
        <v>167</v>
      </c>
      <c r="D777" s="31" t="s">
        <v>167</v>
      </c>
      <c r="E777" s="31" t="s">
        <v>167</v>
      </c>
      <c r="F777" s="31" t="s">
        <v>167</v>
      </c>
      <c r="G777" s="31" t="s">
        <v>167</v>
      </c>
      <c r="H777" s="31" t="s">
        <v>167</v>
      </c>
      <c r="I777" s="31" t="s">
        <v>167</v>
      </c>
      <c r="J777" s="31" t="s">
        <v>167</v>
      </c>
      <c r="K777" s="31" t="s">
        <v>167</v>
      </c>
      <c r="L777" s="31" t="s">
        <v>167</v>
      </c>
      <c r="M777" s="31" t="s">
        <v>167</v>
      </c>
      <c r="N777" s="31" t="s">
        <v>167</v>
      </c>
      <c r="O777" s="31" t="s">
        <v>167</v>
      </c>
      <c r="P777" s="31"/>
      <c r="Q777" s="31" t="s">
        <v>167</v>
      </c>
      <c r="R777" s="31"/>
      <c r="S777" s="31"/>
      <c r="T777" s="31"/>
      <c r="U777" s="31"/>
      <c r="V777" s="31"/>
      <c r="W777" s="31"/>
      <c r="X777" s="31"/>
      <c r="Y777" s="31"/>
    </row>
    <row r="778">
      <c r="A778" s="30"/>
      <c r="B778" s="31" t="s">
        <v>167</v>
      </c>
      <c r="C778" s="31" t="s">
        <v>167</v>
      </c>
      <c r="D778" s="31" t="s">
        <v>167</v>
      </c>
      <c r="E778" s="31" t="s">
        <v>167</v>
      </c>
      <c r="F778" s="31" t="s">
        <v>167</v>
      </c>
      <c r="G778" s="31" t="s">
        <v>167</v>
      </c>
      <c r="H778" s="31" t="s">
        <v>167</v>
      </c>
      <c r="I778" s="31" t="s">
        <v>167</v>
      </c>
      <c r="J778" s="31" t="s">
        <v>167</v>
      </c>
      <c r="K778" s="31" t="s">
        <v>167</v>
      </c>
      <c r="L778" s="31" t="s">
        <v>167</v>
      </c>
      <c r="M778" s="31" t="s">
        <v>167</v>
      </c>
      <c r="N778" s="31" t="s">
        <v>167</v>
      </c>
      <c r="O778" s="31" t="s">
        <v>167</v>
      </c>
      <c r="P778" s="31"/>
      <c r="Q778" s="31" t="s">
        <v>167</v>
      </c>
      <c r="R778" s="31"/>
      <c r="S778" s="31"/>
      <c r="T778" s="31"/>
      <c r="U778" s="31"/>
      <c r="V778" s="31"/>
      <c r="W778" s="31"/>
      <c r="X778" s="31"/>
      <c r="Y778" s="31"/>
    </row>
    <row r="779">
      <c r="A779" s="30"/>
      <c r="B779" s="31" t="s">
        <v>167</v>
      </c>
      <c r="C779" s="31" t="s">
        <v>167</v>
      </c>
      <c r="D779" s="31" t="s">
        <v>167</v>
      </c>
      <c r="E779" s="31" t="s">
        <v>167</v>
      </c>
      <c r="F779" s="31" t="s">
        <v>167</v>
      </c>
      <c r="G779" s="31" t="s">
        <v>167</v>
      </c>
      <c r="H779" s="31" t="s">
        <v>167</v>
      </c>
      <c r="I779" s="31" t="s">
        <v>167</v>
      </c>
      <c r="J779" s="31" t="s">
        <v>167</v>
      </c>
      <c r="K779" s="31" t="s">
        <v>167</v>
      </c>
      <c r="L779" s="31" t="s">
        <v>167</v>
      </c>
      <c r="M779" s="31" t="s">
        <v>167</v>
      </c>
      <c r="N779" s="31" t="s">
        <v>167</v>
      </c>
      <c r="O779" s="31" t="s">
        <v>167</v>
      </c>
      <c r="P779" s="31"/>
      <c r="Q779" s="31" t="s">
        <v>167</v>
      </c>
      <c r="R779" s="31"/>
      <c r="S779" s="31"/>
      <c r="T779" s="31"/>
      <c r="U779" s="31"/>
      <c r="V779" s="31"/>
      <c r="W779" s="31"/>
      <c r="X779" s="31"/>
      <c r="Y779" s="31"/>
    </row>
    <row r="780">
      <c r="A780" s="30"/>
      <c r="B780" s="31" t="s">
        <v>167</v>
      </c>
      <c r="C780" s="31" t="s">
        <v>167</v>
      </c>
      <c r="D780" s="31" t="s">
        <v>167</v>
      </c>
      <c r="E780" s="31" t="s">
        <v>167</v>
      </c>
      <c r="F780" s="31" t="s">
        <v>167</v>
      </c>
      <c r="G780" s="31" t="s">
        <v>167</v>
      </c>
      <c r="H780" s="31" t="s">
        <v>167</v>
      </c>
      <c r="I780" s="31" t="s">
        <v>167</v>
      </c>
      <c r="J780" s="31" t="s">
        <v>167</v>
      </c>
      <c r="K780" s="31" t="s">
        <v>167</v>
      </c>
      <c r="L780" s="31" t="s">
        <v>167</v>
      </c>
      <c r="M780" s="31" t="s">
        <v>167</v>
      </c>
      <c r="N780" s="31" t="s">
        <v>167</v>
      </c>
      <c r="O780" s="31" t="s">
        <v>167</v>
      </c>
      <c r="P780" s="31"/>
      <c r="Q780" s="31" t="s">
        <v>167</v>
      </c>
      <c r="R780" s="31"/>
      <c r="S780" s="31"/>
      <c r="T780" s="31"/>
      <c r="U780" s="31"/>
      <c r="V780" s="31"/>
      <c r="W780" s="31"/>
      <c r="X780" s="31"/>
      <c r="Y780" s="31"/>
    </row>
    <row r="781">
      <c r="A781" s="30"/>
      <c r="B781" s="31" t="s">
        <v>167</v>
      </c>
      <c r="C781" s="31" t="s">
        <v>167</v>
      </c>
      <c r="D781" s="31" t="s">
        <v>167</v>
      </c>
      <c r="E781" s="31" t="s">
        <v>167</v>
      </c>
      <c r="F781" s="31" t="s">
        <v>167</v>
      </c>
      <c r="G781" s="31" t="s">
        <v>167</v>
      </c>
      <c r="H781" s="31" t="s">
        <v>167</v>
      </c>
      <c r="I781" s="31" t="s">
        <v>167</v>
      </c>
      <c r="J781" s="31" t="s">
        <v>167</v>
      </c>
      <c r="K781" s="31" t="s">
        <v>167</v>
      </c>
      <c r="L781" s="31" t="s">
        <v>167</v>
      </c>
      <c r="M781" s="31" t="s">
        <v>167</v>
      </c>
      <c r="N781" s="31" t="s">
        <v>167</v>
      </c>
      <c r="O781" s="31" t="s">
        <v>167</v>
      </c>
      <c r="P781" s="31"/>
      <c r="Q781" s="31" t="s">
        <v>167</v>
      </c>
      <c r="R781" s="31"/>
      <c r="S781" s="31"/>
      <c r="T781" s="31"/>
      <c r="U781" s="31"/>
      <c r="V781" s="31"/>
      <c r="W781" s="31"/>
      <c r="X781" s="31"/>
      <c r="Y781" s="31"/>
    </row>
    <row r="782">
      <c r="A782" s="30"/>
      <c r="B782" s="31" t="s">
        <v>167</v>
      </c>
      <c r="C782" s="31" t="s">
        <v>167</v>
      </c>
      <c r="D782" s="31" t="s">
        <v>167</v>
      </c>
      <c r="E782" s="31" t="s">
        <v>167</v>
      </c>
      <c r="F782" s="31" t="s">
        <v>167</v>
      </c>
      <c r="G782" s="31" t="s">
        <v>167</v>
      </c>
      <c r="H782" s="31" t="s">
        <v>167</v>
      </c>
      <c r="I782" s="31" t="s">
        <v>167</v>
      </c>
      <c r="J782" s="31" t="s">
        <v>167</v>
      </c>
      <c r="K782" s="31" t="s">
        <v>167</v>
      </c>
      <c r="L782" s="31" t="s">
        <v>167</v>
      </c>
      <c r="M782" s="31" t="s">
        <v>167</v>
      </c>
      <c r="N782" s="31" t="s">
        <v>167</v>
      </c>
      <c r="O782" s="31" t="s">
        <v>167</v>
      </c>
      <c r="P782" s="31"/>
      <c r="Q782" s="31" t="s">
        <v>167</v>
      </c>
      <c r="R782" s="31"/>
      <c r="S782" s="31"/>
      <c r="T782" s="31"/>
      <c r="U782" s="31"/>
      <c r="V782" s="31"/>
      <c r="W782" s="31"/>
      <c r="X782" s="31"/>
      <c r="Y782" s="31"/>
    </row>
    <row r="783">
      <c r="A783" s="30"/>
      <c r="B783" s="31" t="s">
        <v>167</v>
      </c>
      <c r="C783" s="31" t="s">
        <v>167</v>
      </c>
      <c r="D783" s="31" t="s">
        <v>167</v>
      </c>
      <c r="E783" s="31" t="s">
        <v>167</v>
      </c>
      <c r="F783" s="31" t="s">
        <v>167</v>
      </c>
      <c r="G783" s="31" t="s">
        <v>167</v>
      </c>
      <c r="H783" s="31" t="s">
        <v>167</v>
      </c>
      <c r="I783" s="31" t="s">
        <v>167</v>
      </c>
      <c r="J783" s="31" t="s">
        <v>167</v>
      </c>
      <c r="K783" s="31" t="s">
        <v>167</v>
      </c>
      <c r="L783" s="31" t="s">
        <v>167</v>
      </c>
      <c r="M783" s="31" t="s">
        <v>167</v>
      </c>
      <c r="N783" s="31" t="s">
        <v>167</v>
      </c>
      <c r="O783" s="31" t="s">
        <v>167</v>
      </c>
      <c r="P783" s="31"/>
      <c r="Q783" s="31" t="s">
        <v>167</v>
      </c>
      <c r="R783" s="31"/>
      <c r="S783" s="31"/>
      <c r="T783" s="31"/>
      <c r="U783" s="31"/>
      <c r="V783" s="31"/>
      <c r="W783" s="31"/>
      <c r="X783" s="31"/>
      <c r="Y783" s="31"/>
    </row>
    <row r="784">
      <c r="A784" s="30"/>
      <c r="B784" s="31" t="s">
        <v>167</v>
      </c>
      <c r="C784" s="31" t="s">
        <v>167</v>
      </c>
      <c r="D784" s="31" t="s">
        <v>167</v>
      </c>
      <c r="E784" s="31" t="s">
        <v>167</v>
      </c>
      <c r="F784" s="31" t="s">
        <v>167</v>
      </c>
      <c r="G784" s="31" t="s">
        <v>167</v>
      </c>
      <c r="H784" s="31" t="s">
        <v>167</v>
      </c>
      <c r="I784" s="31" t="s">
        <v>167</v>
      </c>
      <c r="J784" s="31" t="s">
        <v>167</v>
      </c>
      <c r="K784" s="31" t="s">
        <v>167</v>
      </c>
      <c r="L784" s="31" t="s">
        <v>167</v>
      </c>
      <c r="M784" s="31" t="s">
        <v>167</v>
      </c>
      <c r="N784" s="31" t="s">
        <v>167</v>
      </c>
      <c r="O784" s="31" t="s">
        <v>167</v>
      </c>
      <c r="P784" s="31"/>
      <c r="Q784" s="31" t="s">
        <v>167</v>
      </c>
      <c r="R784" s="31"/>
      <c r="S784" s="31"/>
      <c r="T784" s="31"/>
      <c r="U784" s="31"/>
      <c r="V784" s="31"/>
      <c r="W784" s="31"/>
      <c r="X784" s="31"/>
      <c r="Y784" s="31"/>
    </row>
    <row r="785">
      <c r="A785" s="30"/>
      <c r="B785" s="31" t="s">
        <v>167</v>
      </c>
      <c r="C785" s="31" t="s">
        <v>167</v>
      </c>
      <c r="D785" s="31" t="s">
        <v>167</v>
      </c>
      <c r="E785" s="31" t="s">
        <v>167</v>
      </c>
      <c r="F785" s="31" t="s">
        <v>167</v>
      </c>
      <c r="G785" s="31" t="s">
        <v>167</v>
      </c>
      <c r="H785" s="31" t="s">
        <v>167</v>
      </c>
      <c r="I785" s="31" t="s">
        <v>167</v>
      </c>
      <c r="J785" s="31" t="s">
        <v>167</v>
      </c>
      <c r="K785" s="31" t="s">
        <v>167</v>
      </c>
      <c r="L785" s="31" t="s">
        <v>167</v>
      </c>
      <c r="M785" s="31" t="s">
        <v>167</v>
      </c>
      <c r="N785" s="31" t="s">
        <v>167</v>
      </c>
      <c r="O785" s="31" t="s">
        <v>167</v>
      </c>
      <c r="P785" s="31"/>
      <c r="Q785" s="31" t="s">
        <v>167</v>
      </c>
      <c r="R785" s="31"/>
      <c r="S785" s="31"/>
      <c r="T785" s="31"/>
      <c r="U785" s="31"/>
      <c r="V785" s="31"/>
      <c r="W785" s="31"/>
      <c r="X785" s="31"/>
      <c r="Y785" s="31"/>
    </row>
    <row r="786">
      <c r="A786" s="30"/>
      <c r="B786" s="31" t="s">
        <v>167</v>
      </c>
      <c r="C786" s="31" t="s">
        <v>167</v>
      </c>
      <c r="D786" s="31" t="s">
        <v>167</v>
      </c>
      <c r="E786" s="31" t="s">
        <v>167</v>
      </c>
      <c r="F786" s="31" t="s">
        <v>167</v>
      </c>
      <c r="G786" s="31" t="s">
        <v>167</v>
      </c>
      <c r="H786" s="31" t="s">
        <v>167</v>
      </c>
      <c r="I786" s="31" t="s">
        <v>167</v>
      </c>
      <c r="J786" s="31" t="s">
        <v>167</v>
      </c>
      <c r="K786" s="31" t="s">
        <v>167</v>
      </c>
      <c r="L786" s="31" t="s">
        <v>167</v>
      </c>
      <c r="M786" s="31" t="s">
        <v>167</v>
      </c>
      <c r="N786" s="31" t="s">
        <v>167</v>
      </c>
      <c r="O786" s="31" t="s">
        <v>167</v>
      </c>
      <c r="P786" s="31"/>
      <c r="Q786" s="31" t="s">
        <v>167</v>
      </c>
      <c r="R786" s="31"/>
      <c r="S786" s="31"/>
      <c r="T786" s="31"/>
      <c r="U786" s="31"/>
      <c r="V786" s="31"/>
      <c r="W786" s="31"/>
      <c r="X786" s="31"/>
      <c r="Y786" s="31"/>
    </row>
    <row r="787">
      <c r="A787" s="30"/>
      <c r="B787" s="31" t="s">
        <v>167</v>
      </c>
      <c r="C787" s="31" t="s">
        <v>167</v>
      </c>
      <c r="D787" s="31" t="s">
        <v>167</v>
      </c>
      <c r="E787" s="31" t="s">
        <v>167</v>
      </c>
      <c r="F787" s="31" t="s">
        <v>167</v>
      </c>
      <c r="G787" s="31" t="s">
        <v>167</v>
      </c>
      <c r="H787" s="31" t="s">
        <v>167</v>
      </c>
      <c r="I787" s="31" t="s">
        <v>167</v>
      </c>
      <c r="J787" s="31" t="s">
        <v>167</v>
      </c>
      <c r="K787" s="31" t="s">
        <v>167</v>
      </c>
      <c r="L787" s="31" t="s">
        <v>167</v>
      </c>
      <c r="M787" s="31" t="s">
        <v>167</v>
      </c>
      <c r="N787" s="31" t="s">
        <v>167</v>
      </c>
      <c r="O787" s="31" t="s">
        <v>167</v>
      </c>
      <c r="P787" s="31"/>
      <c r="Q787" s="31" t="s">
        <v>167</v>
      </c>
      <c r="R787" s="31"/>
      <c r="S787" s="31"/>
      <c r="T787" s="31"/>
      <c r="U787" s="31"/>
      <c r="V787" s="31"/>
      <c r="W787" s="31"/>
      <c r="X787" s="31"/>
      <c r="Y787" s="31"/>
    </row>
    <row r="788">
      <c r="A788" s="30"/>
      <c r="B788" s="31" t="s">
        <v>167</v>
      </c>
      <c r="C788" s="31" t="s">
        <v>167</v>
      </c>
      <c r="D788" s="31" t="s">
        <v>167</v>
      </c>
      <c r="E788" s="31" t="s">
        <v>167</v>
      </c>
      <c r="F788" s="31" t="s">
        <v>167</v>
      </c>
      <c r="G788" s="31" t="s">
        <v>167</v>
      </c>
      <c r="H788" s="31" t="s">
        <v>167</v>
      </c>
      <c r="I788" s="31" t="s">
        <v>167</v>
      </c>
      <c r="J788" s="31" t="s">
        <v>167</v>
      </c>
      <c r="K788" s="31" t="s">
        <v>167</v>
      </c>
      <c r="L788" s="31" t="s">
        <v>167</v>
      </c>
      <c r="M788" s="31" t="s">
        <v>167</v>
      </c>
      <c r="N788" s="31" t="s">
        <v>167</v>
      </c>
      <c r="O788" s="31" t="s">
        <v>167</v>
      </c>
      <c r="P788" s="31"/>
      <c r="Q788" s="31" t="s">
        <v>167</v>
      </c>
      <c r="R788" s="31"/>
      <c r="S788" s="31"/>
      <c r="T788" s="31"/>
      <c r="U788" s="31"/>
      <c r="V788" s="31"/>
      <c r="W788" s="31"/>
      <c r="X788" s="31"/>
      <c r="Y788" s="31"/>
    </row>
    <row r="789">
      <c r="A789" s="30"/>
      <c r="B789" s="31" t="s">
        <v>167</v>
      </c>
      <c r="C789" s="31" t="s">
        <v>167</v>
      </c>
      <c r="D789" s="31" t="s">
        <v>167</v>
      </c>
      <c r="E789" s="31" t="s">
        <v>167</v>
      </c>
      <c r="F789" s="31" t="s">
        <v>167</v>
      </c>
      <c r="G789" s="31" t="s">
        <v>167</v>
      </c>
      <c r="H789" s="31" t="s">
        <v>167</v>
      </c>
      <c r="I789" s="31" t="s">
        <v>167</v>
      </c>
      <c r="J789" s="31" t="s">
        <v>167</v>
      </c>
      <c r="K789" s="31" t="s">
        <v>167</v>
      </c>
      <c r="L789" s="31" t="s">
        <v>167</v>
      </c>
      <c r="M789" s="31" t="s">
        <v>167</v>
      </c>
      <c r="N789" s="31" t="s">
        <v>167</v>
      </c>
      <c r="O789" s="31" t="s">
        <v>167</v>
      </c>
      <c r="P789" s="31"/>
      <c r="Q789" s="31" t="s">
        <v>167</v>
      </c>
      <c r="R789" s="31"/>
      <c r="S789" s="31"/>
      <c r="T789" s="31"/>
      <c r="U789" s="31"/>
      <c r="V789" s="31"/>
      <c r="W789" s="31"/>
      <c r="X789" s="31"/>
      <c r="Y789" s="31"/>
    </row>
    <row r="790">
      <c r="A790" s="30"/>
      <c r="B790" s="31" t="s">
        <v>167</v>
      </c>
      <c r="C790" s="31" t="s">
        <v>167</v>
      </c>
      <c r="D790" s="31" t="s">
        <v>167</v>
      </c>
      <c r="E790" s="31" t="s">
        <v>167</v>
      </c>
      <c r="F790" s="31" t="s">
        <v>167</v>
      </c>
      <c r="G790" s="31" t="s">
        <v>167</v>
      </c>
      <c r="H790" s="31" t="s">
        <v>167</v>
      </c>
      <c r="I790" s="31" t="s">
        <v>167</v>
      </c>
      <c r="J790" s="31" t="s">
        <v>167</v>
      </c>
      <c r="K790" s="31" t="s">
        <v>167</v>
      </c>
      <c r="L790" s="31" t="s">
        <v>167</v>
      </c>
      <c r="M790" s="31" t="s">
        <v>167</v>
      </c>
      <c r="N790" s="31" t="s">
        <v>167</v>
      </c>
      <c r="O790" s="31" t="s">
        <v>167</v>
      </c>
      <c r="P790" s="31"/>
      <c r="Q790" s="31" t="s">
        <v>167</v>
      </c>
      <c r="R790" s="31"/>
      <c r="S790" s="31"/>
      <c r="T790" s="31"/>
      <c r="U790" s="31"/>
      <c r="V790" s="31"/>
      <c r="W790" s="31"/>
      <c r="X790" s="31"/>
      <c r="Y790" s="31"/>
    </row>
    <row r="791">
      <c r="A791" s="30"/>
      <c r="B791" s="31" t="s">
        <v>167</v>
      </c>
      <c r="C791" s="31" t="s">
        <v>167</v>
      </c>
      <c r="D791" s="31" t="s">
        <v>167</v>
      </c>
      <c r="E791" s="31" t="s">
        <v>167</v>
      </c>
      <c r="F791" s="31" t="s">
        <v>167</v>
      </c>
      <c r="G791" s="31" t="s">
        <v>167</v>
      </c>
      <c r="H791" s="31" t="s">
        <v>167</v>
      </c>
      <c r="I791" s="31" t="s">
        <v>167</v>
      </c>
      <c r="J791" s="31" t="s">
        <v>167</v>
      </c>
      <c r="K791" s="31" t="s">
        <v>167</v>
      </c>
      <c r="L791" s="31" t="s">
        <v>167</v>
      </c>
      <c r="M791" s="31" t="s">
        <v>167</v>
      </c>
      <c r="N791" s="31" t="s">
        <v>167</v>
      </c>
      <c r="O791" s="31" t="s">
        <v>167</v>
      </c>
      <c r="P791" s="31"/>
      <c r="Q791" s="31" t="s">
        <v>167</v>
      </c>
      <c r="R791" s="31"/>
      <c r="S791" s="31"/>
      <c r="T791" s="31"/>
      <c r="U791" s="31"/>
      <c r="V791" s="31"/>
      <c r="W791" s="31"/>
      <c r="X791" s="31"/>
      <c r="Y791" s="31"/>
    </row>
    <row r="792">
      <c r="A792" s="30"/>
      <c r="B792" s="31" t="s">
        <v>167</v>
      </c>
      <c r="C792" s="31" t="s">
        <v>167</v>
      </c>
      <c r="D792" s="31" t="s">
        <v>167</v>
      </c>
      <c r="E792" s="31" t="s">
        <v>167</v>
      </c>
      <c r="F792" s="31" t="s">
        <v>167</v>
      </c>
      <c r="G792" s="31" t="s">
        <v>167</v>
      </c>
      <c r="H792" s="31" t="s">
        <v>167</v>
      </c>
      <c r="I792" s="31" t="s">
        <v>167</v>
      </c>
      <c r="J792" s="31" t="s">
        <v>167</v>
      </c>
      <c r="K792" s="31" t="s">
        <v>167</v>
      </c>
      <c r="L792" s="31" t="s">
        <v>167</v>
      </c>
      <c r="M792" s="31" t="s">
        <v>167</v>
      </c>
      <c r="N792" s="31" t="s">
        <v>167</v>
      </c>
      <c r="O792" s="31" t="s">
        <v>167</v>
      </c>
      <c r="P792" s="31"/>
      <c r="Q792" s="31" t="s">
        <v>167</v>
      </c>
      <c r="R792" s="31"/>
      <c r="S792" s="31"/>
      <c r="T792" s="31"/>
      <c r="U792" s="31"/>
      <c r="V792" s="31"/>
      <c r="W792" s="31"/>
      <c r="X792" s="31"/>
      <c r="Y792" s="31"/>
    </row>
    <row r="793">
      <c r="A793" s="30"/>
      <c r="B793" s="31" t="s">
        <v>167</v>
      </c>
      <c r="C793" s="31" t="s">
        <v>167</v>
      </c>
      <c r="D793" s="31" t="s">
        <v>167</v>
      </c>
      <c r="E793" s="31" t="s">
        <v>167</v>
      </c>
      <c r="F793" s="31" t="s">
        <v>167</v>
      </c>
      <c r="G793" s="31" t="s">
        <v>167</v>
      </c>
      <c r="H793" s="31" t="s">
        <v>167</v>
      </c>
      <c r="I793" s="31" t="s">
        <v>167</v>
      </c>
      <c r="J793" s="31" t="s">
        <v>167</v>
      </c>
      <c r="K793" s="31" t="s">
        <v>167</v>
      </c>
      <c r="L793" s="31" t="s">
        <v>167</v>
      </c>
      <c r="M793" s="31" t="s">
        <v>167</v>
      </c>
      <c r="N793" s="31" t="s">
        <v>167</v>
      </c>
      <c r="O793" s="31" t="s">
        <v>167</v>
      </c>
      <c r="P793" s="31"/>
      <c r="Q793" s="31" t="s">
        <v>167</v>
      </c>
      <c r="R793" s="31"/>
      <c r="S793" s="31"/>
      <c r="T793" s="31"/>
      <c r="U793" s="31"/>
      <c r="V793" s="31"/>
      <c r="W793" s="31"/>
      <c r="X793" s="31"/>
      <c r="Y793" s="31"/>
    </row>
    <row r="794">
      <c r="A794" s="30"/>
      <c r="B794" s="31" t="s">
        <v>167</v>
      </c>
      <c r="C794" s="31" t="s">
        <v>167</v>
      </c>
      <c r="D794" s="31" t="s">
        <v>167</v>
      </c>
      <c r="E794" s="31" t="s">
        <v>167</v>
      </c>
      <c r="F794" s="31" t="s">
        <v>167</v>
      </c>
      <c r="G794" s="31" t="s">
        <v>167</v>
      </c>
      <c r="H794" s="31" t="s">
        <v>167</v>
      </c>
      <c r="I794" s="31" t="s">
        <v>167</v>
      </c>
      <c r="J794" s="31" t="s">
        <v>167</v>
      </c>
      <c r="K794" s="31" t="s">
        <v>167</v>
      </c>
      <c r="L794" s="31" t="s">
        <v>167</v>
      </c>
      <c r="M794" s="31" t="s">
        <v>167</v>
      </c>
      <c r="N794" s="31" t="s">
        <v>167</v>
      </c>
      <c r="O794" s="31" t="s">
        <v>167</v>
      </c>
      <c r="P794" s="31"/>
      <c r="Q794" s="31" t="s">
        <v>167</v>
      </c>
      <c r="R794" s="31"/>
      <c r="S794" s="31"/>
      <c r="T794" s="31"/>
      <c r="U794" s="31"/>
      <c r="V794" s="31"/>
      <c r="W794" s="31"/>
      <c r="X794" s="31"/>
      <c r="Y794" s="31"/>
    </row>
    <row r="795">
      <c r="A795" s="30"/>
      <c r="B795" s="31" t="s">
        <v>167</v>
      </c>
      <c r="C795" s="31" t="s">
        <v>167</v>
      </c>
      <c r="D795" s="31" t="s">
        <v>167</v>
      </c>
      <c r="E795" s="31" t="s">
        <v>167</v>
      </c>
      <c r="F795" s="31" t="s">
        <v>167</v>
      </c>
      <c r="G795" s="31" t="s">
        <v>167</v>
      </c>
      <c r="H795" s="31" t="s">
        <v>167</v>
      </c>
      <c r="I795" s="31" t="s">
        <v>167</v>
      </c>
      <c r="J795" s="31" t="s">
        <v>167</v>
      </c>
      <c r="K795" s="31" t="s">
        <v>167</v>
      </c>
      <c r="L795" s="31" t="s">
        <v>167</v>
      </c>
      <c r="M795" s="31" t="s">
        <v>167</v>
      </c>
      <c r="N795" s="31" t="s">
        <v>167</v>
      </c>
      <c r="O795" s="31" t="s">
        <v>167</v>
      </c>
      <c r="P795" s="31"/>
      <c r="Q795" s="31" t="s">
        <v>167</v>
      </c>
      <c r="R795" s="31"/>
      <c r="S795" s="31"/>
      <c r="T795" s="31"/>
      <c r="U795" s="31"/>
      <c r="V795" s="31"/>
      <c r="W795" s="31"/>
      <c r="X795" s="31"/>
      <c r="Y795" s="31"/>
    </row>
    <row r="796">
      <c r="A796" s="30"/>
      <c r="B796" s="31" t="s">
        <v>167</v>
      </c>
      <c r="C796" s="31" t="s">
        <v>167</v>
      </c>
      <c r="D796" s="31" t="s">
        <v>167</v>
      </c>
      <c r="E796" s="31" t="s">
        <v>167</v>
      </c>
      <c r="F796" s="31" t="s">
        <v>167</v>
      </c>
      <c r="G796" s="31" t="s">
        <v>167</v>
      </c>
      <c r="H796" s="31" t="s">
        <v>167</v>
      </c>
      <c r="I796" s="31" t="s">
        <v>167</v>
      </c>
      <c r="J796" s="31" t="s">
        <v>167</v>
      </c>
      <c r="K796" s="31" t="s">
        <v>167</v>
      </c>
      <c r="L796" s="31" t="s">
        <v>167</v>
      </c>
      <c r="M796" s="31" t="s">
        <v>167</v>
      </c>
      <c r="N796" s="31" t="s">
        <v>167</v>
      </c>
      <c r="O796" s="31" t="s">
        <v>167</v>
      </c>
      <c r="P796" s="31"/>
      <c r="Q796" s="31" t="s">
        <v>167</v>
      </c>
      <c r="R796" s="31"/>
      <c r="S796" s="31"/>
      <c r="T796" s="31"/>
      <c r="U796" s="31"/>
      <c r="V796" s="31"/>
      <c r="W796" s="31"/>
      <c r="X796" s="31"/>
      <c r="Y796" s="31"/>
    </row>
    <row r="797">
      <c r="A797" s="30"/>
      <c r="B797" s="31" t="s">
        <v>167</v>
      </c>
      <c r="C797" s="31" t="s">
        <v>167</v>
      </c>
      <c r="D797" s="31" t="s">
        <v>167</v>
      </c>
      <c r="E797" s="31" t="s">
        <v>167</v>
      </c>
      <c r="F797" s="31" t="s">
        <v>167</v>
      </c>
      <c r="G797" s="31" t="s">
        <v>167</v>
      </c>
      <c r="H797" s="31" t="s">
        <v>167</v>
      </c>
      <c r="I797" s="31" t="s">
        <v>167</v>
      </c>
      <c r="J797" s="31" t="s">
        <v>167</v>
      </c>
      <c r="K797" s="31" t="s">
        <v>167</v>
      </c>
      <c r="L797" s="31" t="s">
        <v>167</v>
      </c>
      <c r="M797" s="31" t="s">
        <v>167</v>
      </c>
      <c r="N797" s="31" t="s">
        <v>167</v>
      </c>
      <c r="O797" s="31" t="s">
        <v>167</v>
      </c>
      <c r="P797" s="31"/>
      <c r="Q797" s="31" t="s">
        <v>167</v>
      </c>
      <c r="R797" s="31"/>
      <c r="S797" s="31"/>
      <c r="T797" s="31"/>
      <c r="U797" s="31"/>
      <c r="V797" s="31"/>
      <c r="W797" s="31"/>
      <c r="X797" s="31"/>
      <c r="Y797" s="31"/>
    </row>
    <row r="798">
      <c r="A798" s="30"/>
      <c r="B798" s="31" t="s">
        <v>167</v>
      </c>
      <c r="C798" s="31" t="s">
        <v>167</v>
      </c>
      <c r="D798" s="31" t="s">
        <v>167</v>
      </c>
      <c r="E798" s="31" t="s">
        <v>167</v>
      </c>
      <c r="F798" s="31" t="s">
        <v>167</v>
      </c>
      <c r="G798" s="31" t="s">
        <v>167</v>
      </c>
      <c r="H798" s="31" t="s">
        <v>167</v>
      </c>
      <c r="I798" s="31" t="s">
        <v>167</v>
      </c>
      <c r="J798" s="31" t="s">
        <v>167</v>
      </c>
      <c r="K798" s="31" t="s">
        <v>167</v>
      </c>
      <c r="L798" s="31" t="s">
        <v>167</v>
      </c>
      <c r="M798" s="31" t="s">
        <v>167</v>
      </c>
      <c r="N798" s="31" t="s">
        <v>167</v>
      </c>
      <c r="O798" s="31" t="s">
        <v>167</v>
      </c>
      <c r="P798" s="31"/>
      <c r="Q798" s="31" t="s">
        <v>167</v>
      </c>
      <c r="R798" s="31"/>
      <c r="S798" s="31"/>
      <c r="T798" s="31"/>
      <c r="U798" s="31"/>
      <c r="V798" s="31"/>
      <c r="W798" s="31"/>
      <c r="X798" s="31"/>
      <c r="Y798" s="31"/>
    </row>
    <row r="799">
      <c r="A799" s="30"/>
      <c r="B799" s="31" t="s">
        <v>167</v>
      </c>
      <c r="C799" s="31" t="s">
        <v>167</v>
      </c>
      <c r="D799" s="31" t="s">
        <v>167</v>
      </c>
      <c r="E799" s="31" t="s">
        <v>167</v>
      </c>
      <c r="F799" s="31" t="s">
        <v>167</v>
      </c>
      <c r="G799" s="31" t="s">
        <v>167</v>
      </c>
      <c r="H799" s="31" t="s">
        <v>167</v>
      </c>
      <c r="I799" s="31" t="s">
        <v>167</v>
      </c>
      <c r="J799" s="31" t="s">
        <v>167</v>
      </c>
      <c r="K799" s="31" t="s">
        <v>167</v>
      </c>
      <c r="L799" s="31" t="s">
        <v>167</v>
      </c>
      <c r="M799" s="31" t="s">
        <v>167</v>
      </c>
      <c r="N799" s="31" t="s">
        <v>167</v>
      </c>
      <c r="O799" s="31" t="s">
        <v>167</v>
      </c>
      <c r="P799" s="31"/>
      <c r="Q799" s="31" t="s">
        <v>167</v>
      </c>
      <c r="R799" s="31"/>
      <c r="S799" s="31"/>
      <c r="T799" s="31"/>
      <c r="U799" s="31"/>
      <c r="V799" s="31"/>
      <c r="W799" s="31"/>
      <c r="X799" s="31"/>
      <c r="Y799" s="31"/>
    </row>
    <row r="800">
      <c r="A800" s="30"/>
      <c r="B800" s="31" t="s">
        <v>167</v>
      </c>
      <c r="C800" s="31" t="s">
        <v>167</v>
      </c>
      <c r="D800" s="31" t="s">
        <v>167</v>
      </c>
      <c r="E800" s="31" t="s">
        <v>167</v>
      </c>
      <c r="F800" s="31" t="s">
        <v>167</v>
      </c>
      <c r="G800" s="31" t="s">
        <v>167</v>
      </c>
      <c r="H800" s="31" t="s">
        <v>167</v>
      </c>
      <c r="I800" s="31" t="s">
        <v>167</v>
      </c>
      <c r="J800" s="31" t="s">
        <v>167</v>
      </c>
      <c r="K800" s="31" t="s">
        <v>167</v>
      </c>
      <c r="L800" s="31" t="s">
        <v>167</v>
      </c>
      <c r="M800" s="31" t="s">
        <v>167</v>
      </c>
      <c r="N800" s="31" t="s">
        <v>167</v>
      </c>
      <c r="O800" s="31" t="s">
        <v>167</v>
      </c>
      <c r="P800" s="31"/>
      <c r="Q800" s="31" t="s">
        <v>167</v>
      </c>
      <c r="R800" s="31"/>
      <c r="S800" s="31"/>
      <c r="T800" s="31"/>
      <c r="U800" s="31"/>
      <c r="V800" s="31"/>
      <c r="W800" s="31"/>
      <c r="X800" s="31"/>
      <c r="Y800" s="31"/>
    </row>
    <row r="801">
      <c r="A801" s="30"/>
      <c r="B801" s="31" t="s">
        <v>167</v>
      </c>
      <c r="C801" s="31" t="s">
        <v>167</v>
      </c>
      <c r="D801" s="31" t="s">
        <v>167</v>
      </c>
      <c r="E801" s="31" t="s">
        <v>167</v>
      </c>
      <c r="F801" s="31" t="s">
        <v>167</v>
      </c>
      <c r="G801" s="31" t="s">
        <v>167</v>
      </c>
      <c r="H801" s="31" t="s">
        <v>167</v>
      </c>
      <c r="I801" s="31" t="s">
        <v>167</v>
      </c>
      <c r="J801" s="31" t="s">
        <v>167</v>
      </c>
      <c r="K801" s="31" t="s">
        <v>167</v>
      </c>
      <c r="L801" s="31" t="s">
        <v>167</v>
      </c>
      <c r="M801" s="31" t="s">
        <v>167</v>
      </c>
      <c r="N801" s="31" t="s">
        <v>167</v>
      </c>
      <c r="O801" s="31" t="s">
        <v>167</v>
      </c>
      <c r="P801" s="31"/>
      <c r="Q801" s="31" t="s">
        <v>167</v>
      </c>
      <c r="R801" s="31"/>
      <c r="S801" s="31"/>
      <c r="T801" s="31"/>
      <c r="U801" s="31"/>
      <c r="V801" s="31"/>
      <c r="W801" s="31"/>
      <c r="X801" s="31"/>
      <c r="Y801" s="31"/>
    </row>
    <row r="802">
      <c r="A802" s="30"/>
      <c r="B802" s="31" t="s">
        <v>167</v>
      </c>
      <c r="C802" s="31" t="s">
        <v>167</v>
      </c>
      <c r="D802" s="31" t="s">
        <v>167</v>
      </c>
      <c r="E802" s="31" t="s">
        <v>167</v>
      </c>
      <c r="F802" s="31" t="s">
        <v>167</v>
      </c>
      <c r="G802" s="31" t="s">
        <v>167</v>
      </c>
      <c r="H802" s="31" t="s">
        <v>167</v>
      </c>
      <c r="I802" s="31" t="s">
        <v>167</v>
      </c>
      <c r="J802" s="31" t="s">
        <v>167</v>
      </c>
      <c r="K802" s="31" t="s">
        <v>167</v>
      </c>
      <c r="L802" s="31" t="s">
        <v>167</v>
      </c>
      <c r="M802" s="31" t="s">
        <v>167</v>
      </c>
      <c r="N802" s="31" t="s">
        <v>167</v>
      </c>
      <c r="O802" s="31" t="s">
        <v>167</v>
      </c>
      <c r="P802" s="31"/>
      <c r="Q802" s="31" t="s">
        <v>167</v>
      </c>
      <c r="R802" s="31"/>
      <c r="S802" s="31"/>
      <c r="T802" s="31"/>
      <c r="U802" s="31"/>
      <c r="V802" s="31"/>
      <c r="W802" s="31"/>
      <c r="X802" s="31"/>
      <c r="Y802" s="31"/>
    </row>
    <row r="803">
      <c r="A803" s="30"/>
      <c r="B803" s="31" t="s">
        <v>167</v>
      </c>
      <c r="C803" s="31" t="s">
        <v>167</v>
      </c>
      <c r="D803" s="31" t="s">
        <v>167</v>
      </c>
      <c r="E803" s="31" t="s">
        <v>167</v>
      </c>
      <c r="F803" s="31" t="s">
        <v>167</v>
      </c>
      <c r="G803" s="31" t="s">
        <v>167</v>
      </c>
      <c r="H803" s="31" t="s">
        <v>167</v>
      </c>
      <c r="I803" s="31" t="s">
        <v>167</v>
      </c>
      <c r="J803" s="31" t="s">
        <v>167</v>
      </c>
      <c r="K803" s="31" t="s">
        <v>167</v>
      </c>
      <c r="L803" s="31" t="s">
        <v>167</v>
      </c>
      <c r="M803" s="31" t="s">
        <v>167</v>
      </c>
      <c r="N803" s="31" t="s">
        <v>167</v>
      </c>
      <c r="O803" s="31" t="s">
        <v>167</v>
      </c>
      <c r="P803" s="31"/>
      <c r="Q803" s="31" t="s">
        <v>167</v>
      </c>
      <c r="R803" s="31"/>
      <c r="S803" s="31"/>
      <c r="T803" s="31"/>
      <c r="U803" s="31"/>
      <c r="V803" s="31"/>
      <c r="W803" s="31"/>
      <c r="X803" s="31"/>
      <c r="Y803" s="31"/>
    </row>
    <row r="804">
      <c r="A804" s="30"/>
      <c r="B804" s="31" t="s">
        <v>167</v>
      </c>
      <c r="C804" s="31" t="s">
        <v>167</v>
      </c>
      <c r="D804" s="31" t="s">
        <v>167</v>
      </c>
      <c r="E804" s="31" t="s">
        <v>167</v>
      </c>
      <c r="F804" s="31" t="s">
        <v>167</v>
      </c>
      <c r="G804" s="31" t="s">
        <v>167</v>
      </c>
      <c r="H804" s="31" t="s">
        <v>167</v>
      </c>
      <c r="I804" s="31" t="s">
        <v>167</v>
      </c>
      <c r="J804" s="31" t="s">
        <v>167</v>
      </c>
      <c r="K804" s="31" t="s">
        <v>167</v>
      </c>
      <c r="L804" s="31" t="s">
        <v>167</v>
      </c>
      <c r="M804" s="31" t="s">
        <v>167</v>
      </c>
      <c r="N804" s="31" t="s">
        <v>167</v>
      </c>
      <c r="O804" s="31" t="s">
        <v>167</v>
      </c>
      <c r="P804" s="31"/>
      <c r="Q804" s="31" t="s">
        <v>167</v>
      </c>
      <c r="R804" s="31"/>
      <c r="S804" s="31"/>
      <c r="T804" s="31"/>
      <c r="U804" s="31"/>
      <c r="V804" s="31"/>
      <c r="W804" s="31"/>
      <c r="X804" s="31"/>
      <c r="Y804" s="31"/>
    </row>
    <row r="805">
      <c r="A805" s="30"/>
      <c r="B805" s="31" t="s">
        <v>167</v>
      </c>
      <c r="C805" s="31" t="s">
        <v>167</v>
      </c>
      <c r="D805" s="31" t="s">
        <v>167</v>
      </c>
      <c r="E805" s="31" t="s">
        <v>167</v>
      </c>
      <c r="F805" s="31" t="s">
        <v>167</v>
      </c>
      <c r="G805" s="31" t="s">
        <v>167</v>
      </c>
      <c r="H805" s="31" t="s">
        <v>167</v>
      </c>
      <c r="I805" s="31" t="s">
        <v>167</v>
      </c>
      <c r="J805" s="31" t="s">
        <v>167</v>
      </c>
      <c r="K805" s="31" t="s">
        <v>167</v>
      </c>
      <c r="L805" s="31" t="s">
        <v>167</v>
      </c>
      <c r="M805" s="31" t="s">
        <v>167</v>
      </c>
      <c r="N805" s="31" t="s">
        <v>167</v>
      </c>
      <c r="O805" s="31" t="s">
        <v>167</v>
      </c>
      <c r="P805" s="31"/>
      <c r="Q805" s="31" t="s">
        <v>167</v>
      </c>
      <c r="R805" s="31"/>
      <c r="S805" s="31"/>
      <c r="T805" s="31"/>
      <c r="U805" s="31"/>
      <c r="V805" s="31"/>
      <c r="W805" s="31"/>
      <c r="X805" s="31"/>
      <c r="Y805" s="31"/>
    </row>
    <row r="806">
      <c r="A806" s="30"/>
      <c r="B806" s="31" t="s">
        <v>167</v>
      </c>
      <c r="C806" s="31" t="s">
        <v>167</v>
      </c>
      <c r="D806" s="31" t="s">
        <v>167</v>
      </c>
      <c r="E806" s="31" t="s">
        <v>167</v>
      </c>
      <c r="F806" s="31" t="s">
        <v>167</v>
      </c>
      <c r="G806" s="31" t="s">
        <v>167</v>
      </c>
      <c r="H806" s="31" t="s">
        <v>167</v>
      </c>
      <c r="I806" s="31" t="s">
        <v>167</v>
      </c>
      <c r="J806" s="31" t="s">
        <v>167</v>
      </c>
      <c r="K806" s="31" t="s">
        <v>167</v>
      </c>
      <c r="L806" s="31" t="s">
        <v>167</v>
      </c>
      <c r="M806" s="31" t="s">
        <v>167</v>
      </c>
      <c r="N806" s="31" t="s">
        <v>167</v>
      </c>
      <c r="O806" s="31" t="s">
        <v>167</v>
      </c>
      <c r="P806" s="31"/>
      <c r="Q806" s="31" t="s">
        <v>167</v>
      </c>
      <c r="R806" s="31"/>
      <c r="S806" s="31"/>
      <c r="T806" s="31"/>
      <c r="U806" s="31"/>
      <c r="V806" s="31"/>
      <c r="W806" s="31"/>
      <c r="X806" s="31"/>
      <c r="Y806" s="31"/>
    </row>
    <row r="807">
      <c r="A807" s="30"/>
      <c r="B807" s="31" t="s">
        <v>167</v>
      </c>
      <c r="C807" s="31" t="s">
        <v>167</v>
      </c>
      <c r="D807" s="31" t="s">
        <v>167</v>
      </c>
      <c r="E807" s="31" t="s">
        <v>167</v>
      </c>
      <c r="F807" s="31" t="s">
        <v>167</v>
      </c>
      <c r="G807" s="31" t="s">
        <v>167</v>
      </c>
      <c r="H807" s="31" t="s">
        <v>167</v>
      </c>
      <c r="I807" s="31" t="s">
        <v>167</v>
      </c>
      <c r="J807" s="31" t="s">
        <v>167</v>
      </c>
      <c r="K807" s="31" t="s">
        <v>167</v>
      </c>
      <c r="L807" s="31" t="s">
        <v>167</v>
      </c>
      <c r="M807" s="31" t="s">
        <v>167</v>
      </c>
      <c r="N807" s="31" t="s">
        <v>167</v>
      </c>
      <c r="O807" s="31" t="s">
        <v>167</v>
      </c>
      <c r="P807" s="31"/>
      <c r="Q807" s="31" t="s">
        <v>167</v>
      </c>
      <c r="R807" s="31"/>
      <c r="S807" s="31"/>
      <c r="T807" s="31"/>
      <c r="U807" s="31"/>
      <c r="V807" s="31"/>
      <c r="W807" s="31"/>
      <c r="X807" s="31"/>
      <c r="Y807" s="31"/>
    </row>
    <row r="808">
      <c r="A808" s="30"/>
      <c r="B808" s="31" t="s">
        <v>167</v>
      </c>
      <c r="C808" s="31" t="s">
        <v>167</v>
      </c>
      <c r="D808" s="31" t="s">
        <v>167</v>
      </c>
      <c r="E808" s="31" t="s">
        <v>167</v>
      </c>
      <c r="F808" s="31" t="s">
        <v>167</v>
      </c>
      <c r="G808" s="31" t="s">
        <v>167</v>
      </c>
      <c r="H808" s="31" t="s">
        <v>167</v>
      </c>
      <c r="I808" s="31" t="s">
        <v>167</v>
      </c>
      <c r="J808" s="31" t="s">
        <v>167</v>
      </c>
      <c r="K808" s="31" t="s">
        <v>167</v>
      </c>
      <c r="L808" s="31" t="s">
        <v>167</v>
      </c>
      <c r="M808" s="31" t="s">
        <v>167</v>
      </c>
      <c r="N808" s="31" t="s">
        <v>167</v>
      </c>
      <c r="O808" s="31" t="s">
        <v>167</v>
      </c>
      <c r="P808" s="31"/>
      <c r="Q808" s="31" t="s">
        <v>167</v>
      </c>
      <c r="R808" s="31"/>
      <c r="S808" s="31"/>
      <c r="T808" s="31"/>
      <c r="U808" s="31"/>
      <c r="V808" s="31"/>
      <c r="W808" s="31"/>
      <c r="X808" s="31"/>
      <c r="Y808" s="31"/>
    </row>
    <row r="809">
      <c r="A809" s="30"/>
      <c r="B809" s="31" t="s">
        <v>167</v>
      </c>
      <c r="C809" s="31" t="s">
        <v>167</v>
      </c>
      <c r="D809" s="31" t="s">
        <v>167</v>
      </c>
      <c r="E809" s="31" t="s">
        <v>167</v>
      </c>
      <c r="F809" s="31" t="s">
        <v>167</v>
      </c>
      <c r="G809" s="31" t="s">
        <v>167</v>
      </c>
      <c r="H809" s="31" t="s">
        <v>167</v>
      </c>
      <c r="I809" s="31" t="s">
        <v>167</v>
      </c>
      <c r="J809" s="31" t="s">
        <v>167</v>
      </c>
      <c r="K809" s="31" t="s">
        <v>167</v>
      </c>
      <c r="L809" s="31" t="s">
        <v>167</v>
      </c>
      <c r="M809" s="31" t="s">
        <v>167</v>
      </c>
      <c r="N809" s="31" t="s">
        <v>167</v>
      </c>
      <c r="O809" s="31" t="s">
        <v>167</v>
      </c>
      <c r="P809" s="31"/>
      <c r="Q809" s="31" t="s">
        <v>167</v>
      </c>
      <c r="R809" s="31"/>
      <c r="S809" s="31"/>
      <c r="T809" s="31"/>
      <c r="U809" s="31"/>
      <c r="V809" s="31"/>
      <c r="W809" s="31"/>
      <c r="X809" s="31"/>
      <c r="Y809" s="31"/>
    </row>
    <row r="810">
      <c r="A810" s="30"/>
      <c r="B810" s="31" t="s">
        <v>167</v>
      </c>
      <c r="C810" s="31" t="s">
        <v>167</v>
      </c>
      <c r="D810" s="31" t="s">
        <v>167</v>
      </c>
      <c r="E810" s="31" t="s">
        <v>167</v>
      </c>
      <c r="F810" s="31" t="s">
        <v>167</v>
      </c>
      <c r="G810" s="31" t="s">
        <v>167</v>
      </c>
      <c r="H810" s="31" t="s">
        <v>167</v>
      </c>
      <c r="I810" s="31" t="s">
        <v>167</v>
      </c>
      <c r="J810" s="31" t="s">
        <v>167</v>
      </c>
      <c r="K810" s="31" t="s">
        <v>167</v>
      </c>
      <c r="L810" s="31" t="s">
        <v>167</v>
      </c>
      <c r="M810" s="31" t="s">
        <v>167</v>
      </c>
      <c r="N810" s="31" t="s">
        <v>167</v>
      </c>
      <c r="O810" s="31" t="s">
        <v>167</v>
      </c>
      <c r="P810" s="31"/>
      <c r="Q810" s="31" t="s">
        <v>167</v>
      </c>
      <c r="R810" s="31"/>
      <c r="S810" s="31"/>
      <c r="T810" s="31"/>
      <c r="U810" s="31"/>
      <c r="V810" s="31"/>
      <c r="W810" s="31"/>
      <c r="X810" s="31"/>
      <c r="Y810" s="31"/>
    </row>
    <row r="811">
      <c r="A811" s="30"/>
      <c r="B811" s="31" t="s">
        <v>167</v>
      </c>
      <c r="C811" s="31" t="s">
        <v>167</v>
      </c>
      <c r="D811" s="31" t="s">
        <v>167</v>
      </c>
      <c r="E811" s="31" t="s">
        <v>167</v>
      </c>
      <c r="F811" s="31" t="s">
        <v>167</v>
      </c>
      <c r="G811" s="31" t="s">
        <v>167</v>
      </c>
      <c r="H811" s="31" t="s">
        <v>167</v>
      </c>
      <c r="I811" s="31" t="s">
        <v>167</v>
      </c>
      <c r="J811" s="31" t="s">
        <v>167</v>
      </c>
      <c r="K811" s="31" t="s">
        <v>167</v>
      </c>
      <c r="L811" s="31" t="s">
        <v>167</v>
      </c>
      <c r="M811" s="31" t="s">
        <v>167</v>
      </c>
      <c r="N811" s="31" t="s">
        <v>167</v>
      </c>
      <c r="O811" s="31" t="s">
        <v>167</v>
      </c>
      <c r="P811" s="31"/>
      <c r="Q811" s="31" t="s">
        <v>167</v>
      </c>
      <c r="R811" s="31"/>
      <c r="S811" s="31"/>
      <c r="T811" s="31"/>
      <c r="U811" s="31"/>
      <c r="V811" s="31"/>
      <c r="W811" s="31"/>
      <c r="X811" s="31"/>
      <c r="Y811" s="31"/>
    </row>
    <row r="812">
      <c r="A812" s="30"/>
      <c r="B812" s="31" t="s">
        <v>167</v>
      </c>
      <c r="C812" s="31" t="s">
        <v>167</v>
      </c>
      <c r="D812" s="31" t="s">
        <v>167</v>
      </c>
      <c r="E812" s="31" t="s">
        <v>167</v>
      </c>
      <c r="F812" s="31" t="s">
        <v>167</v>
      </c>
      <c r="G812" s="31" t="s">
        <v>167</v>
      </c>
      <c r="H812" s="31" t="s">
        <v>167</v>
      </c>
      <c r="I812" s="31" t="s">
        <v>167</v>
      </c>
      <c r="J812" s="31" t="s">
        <v>167</v>
      </c>
      <c r="K812" s="31" t="s">
        <v>167</v>
      </c>
      <c r="L812" s="31" t="s">
        <v>167</v>
      </c>
      <c r="M812" s="31" t="s">
        <v>167</v>
      </c>
      <c r="N812" s="31" t="s">
        <v>167</v>
      </c>
      <c r="O812" s="31" t="s">
        <v>167</v>
      </c>
      <c r="P812" s="31"/>
      <c r="Q812" s="31" t="s">
        <v>167</v>
      </c>
      <c r="R812" s="31"/>
      <c r="S812" s="31"/>
      <c r="T812" s="31"/>
      <c r="U812" s="31"/>
      <c r="V812" s="31"/>
      <c r="W812" s="31"/>
      <c r="X812" s="31"/>
      <c r="Y812" s="31"/>
    </row>
    <row r="813">
      <c r="A813" s="30"/>
      <c r="B813" s="31" t="s">
        <v>167</v>
      </c>
      <c r="C813" s="31" t="s">
        <v>167</v>
      </c>
      <c r="D813" s="31" t="s">
        <v>167</v>
      </c>
      <c r="E813" s="31" t="s">
        <v>167</v>
      </c>
      <c r="F813" s="31" t="s">
        <v>167</v>
      </c>
      <c r="G813" s="31" t="s">
        <v>167</v>
      </c>
      <c r="H813" s="31" t="s">
        <v>167</v>
      </c>
      <c r="I813" s="31" t="s">
        <v>167</v>
      </c>
      <c r="J813" s="31" t="s">
        <v>167</v>
      </c>
      <c r="K813" s="31" t="s">
        <v>167</v>
      </c>
      <c r="L813" s="31" t="s">
        <v>167</v>
      </c>
      <c r="M813" s="31" t="s">
        <v>167</v>
      </c>
      <c r="N813" s="31" t="s">
        <v>167</v>
      </c>
      <c r="O813" s="31" t="s">
        <v>167</v>
      </c>
      <c r="P813" s="31"/>
      <c r="Q813" s="31" t="s">
        <v>167</v>
      </c>
      <c r="R813" s="31"/>
      <c r="S813" s="31"/>
      <c r="T813" s="31"/>
      <c r="U813" s="31"/>
      <c r="V813" s="31"/>
      <c r="W813" s="31"/>
      <c r="X813" s="31"/>
      <c r="Y813" s="31"/>
    </row>
    <row r="814">
      <c r="A814" s="30"/>
      <c r="B814" s="31" t="s">
        <v>167</v>
      </c>
      <c r="C814" s="31" t="s">
        <v>167</v>
      </c>
      <c r="D814" s="31" t="s">
        <v>167</v>
      </c>
      <c r="E814" s="31" t="s">
        <v>167</v>
      </c>
      <c r="F814" s="31" t="s">
        <v>167</v>
      </c>
      <c r="G814" s="31" t="s">
        <v>167</v>
      </c>
      <c r="H814" s="31" t="s">
        <v>167</v>
      </c>
      <c r="I814" s="31" t="s">
        <v>167</v>
      </c>
      <c r="J814" s="31" t="s">
        <v>167</v>
      </c>
      <c r="K814" s="31" t="s">
        <v>167</v>
      </c>
      <c r="L814" s="31" t="s">
        <v>167</v>
      </c>
      <c r="M814" s="31" t="s">
        <v>167</v>
      </c>
      <c r="N814" s="31" t="s">
        <v>167</v>
      </c>
      <c r="O814" s="31" t="s">
        <v>167</v>
      </c>
      <c r="P814" s="31"/>
      <c r="Q814" s="31" t="s">
        <v>167</v>
      </c>
      <c r="R814" s="31"/>
      <c r="S814" s="31"/>
      <c r="T814" s="31"/>
      <c r="U814" s="31"/>
      <c r="V814" s="31"/>
      <c r="W814" s="31"/>
      <c r="X814" s="31"/>
      <c r="Y814" s="31"/>
    </row>
    <row r="815">
      <c r="A815" s="30"/>
      <c r="B815" s="31" t="s">
        <v>167</v>
      </c>
      <c r="C815" s="31" t="s">
        <v>167</v>
      </c>
      <c r="D815" s="31" t="s">
        <v>167</v>
      </c>
      <c r="E815" s="31" t="s">
        <v>167</v>
      </c>
      <c r="F815" s="31" t="s">
        <v>167</v>
      </c>
      <c r="G815" s="31" t="s">
        <v>167</v>
      </c>
      <c r="H815" s="31" t="s">
        <v>167</v>
      </c>
      <c r="I815" s="31" t="s">
        <v>167</v>
      </c>
      <c r="J815" s="31" t="s">
        <v>167</v>
      </c>
      <c r="K815" s="31" t="s">
        <v>167</v>
      </c>
      <c r="L815" s="31" t="s">
        <v>167</v>
      </c>
      <c r="M815" s="31" t="s">
        <v>167</v>
      </c>
      <c r="N815" s="31" t="s">
        <v>167</v>
      </c>
      <c r="O815" s="31" t="s">
        <v>167</v>
      </c>
      <c r="P815" s="31"/>
      <c r="Q815" s="31" t="s">
        <v>167</v>
      </c>
      <c r="R815" s="31"/>
      <c r="S815" s="31"/>
      <c r="T815" s="31"/>
      <c r="U815" s="31"/>
      <c r="V815" s="31"/>
      <c r="W815" s="31"/>
      <c r="X815" s="31"/>
      <c r="Y815" s="31"/>
    </row>
    <row r="816">
      <c r="A816" s="30"/>
      <c r="B816" s="31" t="s">
        <v>167</v>
      </c>
      <c r="C816" s="31" t="s">
        <v>167</v>
      </c>
      <c r="D816" s="31" t="s">
        <v>167</v>
      </c>
      <c r="E816" s="31" t="s">
        <v>167</v>
      </c>
      <c r="F816" s="31" t="s">
        <v>167</v>
      </c>
      <c r="G816" s="31" t="s">
        <v>167</v>
      </c>
      <c r="H816" s="31" t="s">
        <v>167</v>
      </c>
      <c r="I816" s="31" t="s">
        <v>167</v>
      </c>
      <c r="J816" s="31" t="s">
        <v>167</v>
      </c>
      <c r="K816" s="31" t="s">
        <v>167</v>
      </c>
      <c r="L816" s="31" t="s">
        <v>167</v>
      </c>
      <c r="M816" s="31" t="s">
        <v>167</v>
      </c>
      <c r="N816" s="31" t="s">
        <v>167</v>
      </c>
      <c r="O816" s="31" t="s">
        <v>167</v>
      </c>
      <c r="P816" s="31"/>
      <c r="Q816" s="31" t="s">
        <v>167</v>
      </c>
      <c r="R816" s="31"/>
      <c r="S816" s="31"/>
      <c r="T816" s="31"/>
      <c r="U816" s="31"/>
      <c r="V816" s="31"/>
      <c r="W816" s="31"/>
      <c r="X816" s="31"/>
      <c r="Y816" s="31"/>
    </row>
    <row r="817">
      <c r="A817" s="30"/>
      <c r="B817" s="31" t="s">
        <v>167</v>
      </c>
      <c r="C817" s="31" t="s">
        <v>167</v>
      </c>
      <c r="D817" s="31" t="s">
        <v>167</v>
      </c>
      <c r="E817" s="31" t="s">
        <v>167</v>
      </c>
      <c r="F817" s="31" t="s">
        <v>167</v>
      </c>
      <c r="G817" s="31" t="s">
        <v>167</v>
      </c>
      <c r="H817" s="31" t="s">
        <v>167</v>
      </c>
      <c r="I817" s="31" t="s">
        <v>167</v>
      </c>
      <c r="J817" s="31" t="s">
        <v>167</v>
      </c>
      <c r="K817" s="31" t="s">
        <v>167</v>
      </c>
      <c r="L817" s="31" t="s">
        <v>167</v>
      </c>
      <c r="M817" s="31" t="s">
        <v>167</v>
      </c>
      <c r="N817" s="31" t="s">
        <v>167</v>
      </c>
      <c r="O817" s="31" t="s">
        <v>167</v>
      </c>
      <c r="P817" s="31"/>
      <c r="Q817" s="31" t="s">
        <v>167</v>
      </c>
      <c r="R817" s="31"/>
      <c r="S817" s="31"/>
      <c r="T817" s="31"/>
      <c r="U817" s="31"/>
      <c r="V817" s="31"/>
      <c r="W817" s="31"/>
      <c r="X817" s="31"/>
      <c r="Y817" s="31"/>
    </row>
    <row r="818">
      <c r="A818" s="30"/>
      <c r="B818" s="31" t="s">
        <v>167</v>
      </c>
      <c r="C818" s="31" t="s">
        <v>167</v>
      </c>
      <c r="D818" s="31" t="s">
        <v>167</v>
      </c>
      <c r="E818" s="31" t="s">
        <v>167</v>
      </c>
      <c r="F818" s="31" t="s">
        <v>167</v>
      </c>
      <c r="G818" s="31" t="s">
        <v>167</v>
      </c>
      <c r="H818" s="31" t="s">
        <v>167</v>
      </c>
      <c r="I818" s="31" t="s">
        <v>167</v>
      </c>
      <c r="J818" s="31" t="s">
        <v>167</v>
      </c>
      <c r="K818" s="31" t="s">
        <v>167</v>
      </c>
      <c r="L818" s="31" t="s">
        <v>167</v>
      </c>
      <c r="M818" s="31" t="s">
        <v>167</v>
      </c>
      <c r="N818" s="31" t="s">
        <v>167</v>
      </c>
      <c r="O818" s="31" t="s">
        <v>167</v>
      </c>
      <c r="P818" s="31"/>
      <c r="Q818" s="31" t="s">
        <v>167</v>
      </c>
      <c r="R818" s="31"/>
      <c r="S818" s="31"/>
      <c r="T818" s="31"/>
      <c r="U818" s="31"/>
      <c r="V818" s="31"/>
      <c r="W818" s="31"/>
      <c r="X818" s="31"/>
      <c r="Y818" s="31"/>
    </row>
    <row r="819">
      <c r="A819" s="30"/>
      <c r="B819" s="31" t="s">
        <v>167</v>
      </c>
      <c r="C819" s="31" t="s">
        <v>167</v>
      </c>
      <c r="D819" s="31" t="s">
        <v>167</v>
      </c>
      <c r="E819" s="31" t="s">
        <v>167</v>
      </c>
      <c r="F819" s="31" t="s">
        <v>167</v>
      </c>
      <c r="G819" s="31" t="s">
        <v>167</v>
      </c>
      <c r="H819" s="31" t="s">
        <v>167</v>
      </c>
      <c r="I819" s="31" t="s">
        <v>167</v>
      </c>
      <c r="J819" s="31" t="s">
        <v>167</v>
      </c>
      <c r="K819" s="31" t="s">
        <v>167</v>
      </c>
      <c r="L819" s="31" t="s">
        <v>167</v>
      </c>
      <c r="M819" s="31" t="s">
        <v>167</v>
      </c>
      <c r="N819" s="31" t="s">
        <v>167</v>
      </c>
      <c r="O819" s="31" t="s">
        <v>167</v>
      </c>
      <c r="P819" s="31"/>
      <c r="Q819" s="31" t="s">
        <v>167</v>
      </c>
      <c r="R819" s="31"/>
      <c r="S819" s="31"/>
      <c r="T819" s="31"/>
      <c r="U819" s="31"/>
      <c r="V819" s="31"/>
      <c r="W819" s="31"/>
      <c r="X819" s="31"/>
      <c r="Y819" s="31"/>
    </row>
    <row r="820">
      <c r="A820" s="30"/>
      <c r="B820" s="31" t="s">
        <v>167</v>
      </c>
      <c r="C820" s="31" t="s">
        <v>167</v>
      </c>
      <c r="D820" s="31" t="s">
        <v>167</v>
      </c>
      <c r="E820" s="31" t="s">
        <v>167</v>
      </c>
      <c r="F820" s="31" t="s">
        <v>167</v>
      </c>
      <c r="G820" s="31" t="s">
        <v>167</v>
      </c>
      <c r="H820" s="31" t="s">
        <v>167</v>
      </c>
      <c r="I820" s="31" t="s">
        <v>167</v>
      </c>
      <c r="J820" s="31" t="s">
        <v>167</v>
      </c>
      <c r="K820" s="31" t="s">
        <v>167</v>
      </c>
      <c r="L820" s="31" t="s">
        <v>167</v>
      </c>
      <c r="M820" s="31" t="s">
        <v>167</v>
      </c>
      <c r="N820" s="31" t="s">
        <v>167</v>
      </c>
      <c r="O820" s="31" t="s">
        <v>167</v>
      </c>
      <c r="P820" s="31"/>
      <c r="Q820" s="31" t="s">
        <v>167</v>
      </c>
      <c r="R820" s="31"/>
      <c r="S820" s="31"/>
      <c r="T820" s="31"/>
      <c r="U820" s="31"/>
      <c r="V820" s="31"/>
      <c r="W820" s="31"/>
      <c r="X820" s="31"/>
      <c r="Y820" s="31"/>
    </row>
    <row r="821">
      <c r="A821" s="30"/>
      <c r="B821" s="31" t="s">
        <v>167</v>
      </c>
      <c r="C821" s="31" t="s">
        <v>167</v>
      </c>
      <c r="D821" s="31" t="s">
        <v>167</v>
      </c>
      <c r="E821" s="31" t="s">
        <v>167</v>
      </c>
      <c r="F821" s="31" t="s">
        <v>167</v>
      </c>
      <c r="G821" s="31" t="s">
        <v>167</v>
      </c>
      <c r="H821" s="31" t="s">
        <v>167</v>
      </c>
      <c r="I821" s="31" t="s">
        <v>167</v>
      </c>
      <c r="J821" s="31" t="s">
        <v>167</v>
      </c>
      <c r="K821" s="31" t="s">
        <v>167</v>
      </c>
      <c r="L821" s="31" t="s">
        <v>167</v>
      </c>
      <c r="M821" s="31" t="s">
        <v>167</v>
      </c>
      <c r="N821" s="31" t="s">
        <v>167</v>
      </c>
      <c r="O821" s="31" t="s">
        <v>167</v>
      </c>
      <c r="P821" s="31"/>
      <c r="Q821" s="31" t="s">
        <v>167</v>
      </c>
      <c r="R821" s="31"/>
      <c r="S821" s="31"/>
      <c r="T821" s="31"/>
      <c r="U821" s="31"/>
      <c r="V821" s="31"/>
      <c r="W821" s="31"/>
      <c r="X821" s="31"/>
      <c r="Y821" s="31"/>
    </row>
    <row r="822">
      <c r="A822" s="30"/>
      <c r="B822" s="31" t="s">
        <v>167</v>
      </c>
      <c r="C822" s="31" t="s">
        <v>167</v>
      </c>
      <c r="D822" s="31" t="s">
        <v>167</v>
      </c>
      <c r="E822" s="31" t="s">
        <v>167</v>
      </c>
      <c r="F822" s="31" t="s">
        <v>167</v>
      </c>
      <c r="G822" s="31" t="s">
        <v>167</v>
      </c>
      <c r="H822" s="31" t="s">
        <v>167</v>
      </c>
      <c r="I822" s="31" t="s">
        <v>167</v>
      </c>
      <c r="J822" s="31" t="s">
        <v>167</v>
      </c>
      <c r="K822" s="31" t="s">
        <v>167</v>
      </c>
      <c r="L822" s="31" t="s">
        <v>167</v>
      </c>
      <c r="M822" s="31" t="s">
        <v>167</v>
      </c>
      <c r="N822" s="31" t="s">
        <v>167</v>
      </c>
      <c r="O822" s="31" t="s">
        <v>167</v>
      </c>
      <c r="P822" s="31"/>
      <c r="Q822" s="31" t="s">
        <v>167</v>
      </c>
      <c r="R822" s="31"/>
      <c r="S822" s="31"/>
      <c r="T822" s="31"/>
      <c r="U822" s="31"/>
      <c r="V822" s="31"/>
      <c r="W822" s="31"/>
      <c r="X822" s="31"/>
      <c r="Y822" s="31"/>
    </row>
    <row r="823">
      <c r="A823" s="30"/>
      <c r="B823" s="31" t="s">
        <v>167</v>
      </c>
      <c r="C823" s="31" t="s">
        <v>167</v>
      </c>
      <c r="D823" s="31" t="s">
        <v>167</v>
      </c>
      <c r="E823" s="31" t="s">
        <v>167</v>
      </c>
      <c r="F823" s="31" t="s">
        <v>167</v>
      </c>
      <c r="G823" s="31" t="s">
        <v>167</v>
      </c>
      <c r="H823" s="31" t="s">
        <v>167</v>
      </c>
      <c r="I823" s="31" t="s">
        <v>167</v>
      </c>
      <c r="J823" s="31" t="s">
        <v>167</v>
      </c>
      <c r="K823" s="31" t="s">
        <v>167</v>
      </c>
      <c r="L823" s="31" t="s">
        <v>167</v>
      </c>
      <c r="M823" s="31" t="s">
        <v>167</v>
      </c>
      <c r="N823" s="31" t="s">
        <v>167</v>
      </c>
      <c r="O823" s="31" t="s">
        <v>167</v>
      </c>
      <c r="P823" s="31"/>
      <c r="Q823" s="31" t="s">
        <v>167</v>
      </c>
      <c r="R823" s="31"/>
      <c r="S823" s="31"/>
      <c r="T823" s="31"/>
      <c r="U823" s="31"/>
      <c r="V823" s="31"/>
      <c r="W823" s="31"/>
      <c r="X823" s="31"/>
      <c r="Y823" s="31"/>
    </row>
    <row r="824">
      <c r="A824" s="30"/>
      <c r="B824" s="31" t="s">
        <v>167</v>
      </c>
      <c r="C824" s="31" t="s">
        <v>167</v>
      </c>
      <c r="D824" s="31" t="s">
        <v>167</v>
      </c>
      <c r="E824" s="31" t="s">
        <v>167</v>
      </c>
      <c r="F824" s="31" t="s">
        <v>167</v>
      </c>
      <c r="G824" s="31" t="s">
        <v>167</v>
      </c>
      <c r="H824" s="31" t="s">
        <v>167</v>
      </c>
      <c r="I824" s="31" t="s">
        <v>167</v>
      </c>
      <c r="J824" s="31" t="s">
        <v>167</v>
      </c>
      <c r="K824" s="31" t="s">
        <v>167</v>
      </c>
      <c r="L824" s="31" t="s">
        <v>167</v>
      </c>
      <c r="M824" s="31" t="s">
        <v>167</v>
      </c>
      <c r="N824" s="31" t="s">
        <v>167</v>
      </c>
      <c r="O824" s="31" t="s">
        <v>167</v>
      </c>
      <c r="P824" s="31"/>
      <c r="Q824" s="31" t="s">
        <v>167</v>
      </c>
      <c r="R824" s="31"/>
      <c r="S824" s="31"/>
      <c r="T824" s="31"/>
      <c r="U824" s="31"/>
      <c r="V824" s="31"/>
      <c r="W824" s="31"/>
      <c r="X824" s="31"/>
      <c r="Y824" s="31"/>
    </row>
    <row r="825">
      <c r="A825" s="30"/>
      <c r="B825" s="31" t="s">
        <v>167</v>
      </c>
      <c r="C825" s="31" t="s">
        <v>167</v>
      </c>
      <c r="D825" s="31" t="s">
        <v>167</v>
      </c>
      <c r="E825" s="31" t="s">
        <v>167</v>
      </c>
      <c r="F825" s="31" t="s">
        <v>167</v>
      </c>
      <c r="G825" s="31" t="s">
        <v>167</v>
      </c>
      <c r="H825" s="31" t="s">
        <v>167</v>
      </c>
      <c r="I825" s="31" t="s">
        <v>167</v>
      </c>
      <c r="J825" s="31" t="s">
        <v>167</v>
      </c>
      <c r="K825" s="31" t="s">
        <v>167</v>
      </c>
      <c r="L825" s="31" t="s">
        <v>167</v>
      </c>
      <c r="M825" s="31" t="s">
        <v>167</v>
      </c>
      <c r="N825" s="31" t="s">
        <v>167</v>
      </c>
      <c r="O825" s="31" t="s">
        <v>167</v>
      </c>
      <c r="P825" s="31"/>
      <c r="Q825" s="31" t="s">
        <v>167</v>
      </c>
      <c r="R825" s="31"/>
      <c r="S825" s="31"/>
      <c r="T825" s="31"/>
      <c r="U825" s="31"/>
      <c r="V825" s="31"/>
      <c r="W825" s="31"/>
      <c r="X825" s="31"/>
      <c r="Y825" s="31"/>
    </row>
    <row r="826">
      <c r="A826" s="30"/>
      <c r="B826" s="31" t="s">
        <v>167</v>
      </c>
      <c r="C826" s="31" t="s">
        <v>167</v>
      </c>
      <c r="D826" s="31" t="s">
        <v>167</v>
      </c>
      <c r="E826" s="31" t="s">
        <v>167</v>
      </c>
      <c r="F826" s="31" t="s">
        <v>167</v>
      </c>
      <c r="G826" s="31" t="s">
        <v>167</v>
      </c>
      <c r="H826" s="31" t="s">
        <v>167</v>
      </c>
      <c r="I826" s="31" t="s">
        <v>167</v>
      </c>
      <c r="J826" s="31" t="s">
        <v>167</v>
      </c>
      <c r="K826" s="31" t="s">
        <v>167</v>
      </c>
      <c r="L826" s="31" t="s">
        <v>167</v>
      </c>
      <c r="M826" s="31" t="s">
        <v>167</v>
      </c>
      <c r="N826" s="31" t="s">
        <v>167</v>
      </c>
      <c r="O826" s="31" t="s">
        <v>167</v>
      </c>
      <c r="P826" s="31"/>
      <c r="Q826" s="31" t="s">
        <v>167</v>
      </c>
      <c r="R826" s="31"/>
      <c r="S826" s="31"/>
      <c r="T826" s="31"/>
      <c r="U826" s="31"/>
      <c r="V826" s="31"/>
      <c r="W826" s="31"/>
      <c r="X826" s="31"/>
      <c r="Y826" s="31"/>
    </row>
    <row r="827">
      <c r="A827" s="30"/>
      <c r="B827" s="31" t="s">
        <v>167</v>
      </c>
      <c r="C827" s="31" t="s">
        <v>167</v>
      </c>
      <c r="D827" s="31" t="s">
        <v>167</v>
      </c>
      <c r="E827" s="31" t="s">
        <v>167</v>
      </c>
      <c r="F827" s="31" t="s">
        <v>167</v>
      </c>
      <c r="G827" s="31" t="s">
        <v>167</v>
      </c>
      <c r="H827" s="31" t="s">
        <v>167</v>
      </c>
      <c r="I827" s="31" t="s">
        <v>167</v>
      </c>
      <c r="J827" s="31" t="s">
        <v>167</v>
      </c>
      <c r="K827" s="31" t="s">
        <v>167</v>
      </c>
      <c r="L827" s="31" t="s">
        <v>167</v>
      </c>
      <c r="M827" s="31" t="s">
        <v>167</v>
      </c>
      <c r="N827" s="31" t="s">
        <v>167</v>
      </c>
      <c r="O827" s="31" t="s">
        <v>167</v>
      </c>
      <c r="P827" s="31"/>
      <c r="Q827" s="31" t="s">
        <v>167</v>
      </c>
      <c r="R827" s="31"/>
      <c r="S827" s="31"/>
      <c r="T827" s="31"/>
      <c r="U827" s="31"/>
      <c r="V827" s="31"/>
      <c r="W827" s="31"/>
      <c r="X827" s="31"/>
      <c r="Y827" s="31"/>
    </row>
    <row r="828">
      <c r="A828" s="30"/>
      <c r="B828" s="31" t="s">
        <v>167</v>
      </c>
      <c r="C828" s="31" t="s">
        <v>167</v>
      </c>
      <c r="D828" s="31" t="s">
        <v>167</v>
      </c>
      <c r="E828" s="31" t="s">
        <v>167</v>
      </c>
      <c r="F828" s="31" t="s">
        <v>167</v>
      </c>
      <c r="G828" s="31" t="s">
        <v>167</v>
      </c>
      <c r="H828" s="31" t="s">
        <v>167</v>
      </c>
      <c r="I828" s="31" t="s">
        <v>167</v>
      </c>
      <c r="J828" s="31" t="s">
        <v>167</v>
      </c>
      <c r="K828" s="31" t="s">
        <v>167</v>
      </c>
      <c r="L828" s="31" t="s">
        <v>167</v>
      </c>
      <c r="M828" s="31" t="s">
        <v>167</v>
      </c>
      <c r="N828" s="31" t="s">
        <v>167</v>
      </c>
      <c r="O828" s="31" t="s">
        <v>167</v>
      </c>
      <c r="P828" s="31"/>
      <c r="Q828" s="31" t="s">
        <v>167</v>
      </c>
      <c r="R828" s="31"/>
      <c r="S828" s="31"/>
      <c r="T828" s="31"/>
      <c r="U828" s="31"/>
      <c r="V828" s="31"/>
      <c r="W828" s="31"/>
      <c r="X828" s="31"/>
      <c r="Y828" s="31"/>
    </row>
    <row r="829">
      <c r="A829" s="30"/>
      <c r="B829" s="31" t="s">
        <v>167</v>
      </c>
      <c r="C829" s="31" t="s">
        <v>167</v>
      </c>
      <c r="D829" s="31" t="s">
        <v>167</v>
      </c>
      <c r="E829" s="31" t="s">
        <v>167</v>
      </c>
      <c r="F829" s="31" t="s">
        <v>167</v>
      </c>
      <c r="G829" s="31" t="s">
        <v>167</v>
      </c>
      <c r="H829" s="31" t="s">
        <v>167</v>
      </c>
      <c r="I829" s="31" t="s">
        <v>167</v>
      </c>
      <c r="J829" s="31" t="s">
        <v>167</v>
      </c>
      <c r="K829" s="31" t="s">
        <v>167</v>
      </c>
      <c r="L829" s="31" t="s">
        <v>167</v>
      </c>
      <c r="M829" s="31" t="s">
        <v>167</v>
      </c>
      <c r="N829" s="31" t="s">
        <v>167</v>
      </c>
      <c r="O829" s="31" t="s">
        <v>167</v>
      </c>
      <c r="P829" s="31"/>
      <c r="Q829" s="31" t="s">
        <v>167</v>
      </c>
      <c r="R829" s="31"/>
      <c r="S829" s="31"/>
      <c r="T829" s="31"/>
      <c r="U829" s="31"/>
      <c r="V829" s="31"/>
      <c r="W829" s="31"/>
      <c r="X829" s="31"/>
      <c r="Y829" s="31"/>
    </row>
    <row r="830">
      <c r="A830" s="30"/>
      <c r="B830" s="31" t="s">
        <v>167</v>
      </c>
      <c r="C830" s="31" t="s">
        <v>167</v>
      </c>
      <c r="D830" s="31" t="s">
        <v>167</v>
      </c>
      <c r="E830" s="31" t="s">
        <v>167</v>
      </c>
      <c r="F830" s="31" t="s">
        <v>167</v>
      </c>
      <c r="G830" s="31" t="s">
        <v>167</v>
      </c>
      <c r="H830" s="31" t="s">
        <v>167</v>
      </c>
      <c r="I830" s="31" t="s">
        <v>167</v>
      </c>
      <c r="J830" s="31" t="s">
        <v>167</v>
      </c>
      <c r="K830" s="31" t="s">
        <v>167</v>
      </c>
      <c r="L830" s="31" t="s">
        <v>167</v>
      </c>
      <c r="M830" s="31" t="s">
        <v>167</v>
      </c>
      <c r="N830" s="31" t="s">
        <v>167</v>
      </c>
      <c r="O830" s="31" t="s">
        <v>167</v>
      </c>
      <c r="P830" s="31"/>
      <c r="Q830" s="31" t="s">
        <v>167</v>
      </c>
      <c r="R830" s="31"/>
      <c r="S830" s="31"/>
      <c r="T830" s="31"/>
      <c r="U830" s="31"/>
      <c r="V830" s="31"/>
      <c r="W830" s="31"/>
      <c r="X830" s="31"/>
      <c r="Y830" s="31"/>
    </row>
    <row r="831">
      <c r="A831" s="30"/>
      <c r="B831" s="31" t="s">
        <v>167</v>
      </c>
      <c r="C831" s="31" t="s">
        <v>167</v>
      </c>
      <c r="D831" s="31" t="s">
        <v>167</v>
      </c>
      <c r="E831" s="31" t="s">
        <v>167</v>
      </c>
      <c r="F831" s="31" t="s">
        <v>167</v>
      </c>
      <c r="G831" s="31" t="s">
        <v>167</v>
      </c>
      <c r="H831" s="31" t="s">
        <v>167</v>
      </c>
      <c r="I831" s="31" t="s">
        <v>167</v>
      </c>
      <c r="J831" s="31" t="s">
        <v>167</v>
      </c>
      <c r="K831" s="31" t="s">
        <v>167</v>
      </c>
      <c r="L831" s="31" t="s">
        <v>167</v>
      </c>
      <c r="M831" s="31" t="s">
        <v>167</v>
      </c>
      <c r="N831" s="31" t="s">
        <v>167</v>
      </c>
      <c r="O831" s="31" t="s">
        <v>167</v>
      </c>
      <c r="P831" s="31"/>
      <c r="Q831" s="31" t="s">
        <v>167</v>
      </c>
      <c r="R831" s="31"/>
      <c r="S831" s="31"/>
      <c r="T831" s="31"/>
      <c r="U831" s="31"/>
      <c r="V831" s="31"/>
      <c r="W831" s="31"/>
      <c r="X831" s="31"/>
      <c r="Y831" s="31"/>
    </row>
    <row r="832">
      <c r="A832" s="30"/>
      <c r="B832" s="31" t="s">
        <v>167</v>
      </c>
      <c r="C832" s="31" t="s">
        <v>167</v>
      </c>
      <c r="D832" s="31" t="s">
        <v>167</v>
      </c>
      <c r="E832" s="31" t="s">
        <v>167</v>
      </c>
      <c r="F832" s="31" t="s">
        <v>167</v>
      </c>
      <c r="G832" s="31" t="s">
        <v>167</v>
      </c>
      <c r="H832" s="31" t="s">
        <v>167</v>
      </c>
      <c r="I832" s="31" t="s">
        <v>167</v>
      </c>
      <c r="J832" s="31" t="s">
        <v>167</v>
      </c>
      <c r="K832" s="31" t="s">
        <v>167</v>
      </c>
      <c r="L832" s="31" t="s">
        <v>167</v>
      </c>
      <c r="M832" s="31" t="s">
        <v>167</v>
      </c>
      <c r="N832" s="31" t="s">
        <v>167</v>
      </c>
      <c r="O832" s="31" t="s">
        <v>167</v>
      </c>
      <c r="P832" s="31"/>
      <c r="Q832" s="31" t="s">
        <v>167</v>
      </c>
      <c r="R832" s="31"/>
      <c r="S832" s="31"/>
      <c r="T832" s="31"/>
      <c r="U832" s="31"/>
      <c r="V832" s="31"/>
      <c r="W832" s="31"/>
      <c r="X832" s="31"/>
      <c r="Y832" s="31"/>
    </row>
    <row r="833">
      <c r="A833" s="30"/>
      <c r="B833" s="31" t="s">
        <v>167</v>
      </c>
      <c r="C833" s="31" t="s">
        <v>167</v>
      </c>
      <c r="D833" s="31" t="s">
        <v>167</v>
      </c>
      <c r="E833" s="31" t="s">
        <v>167</v>
      </c>
      <c r="F833" s="31" t="s">
        <v>167</v>
      </c>
      <c r="G833" s="31" t="s">
        <v>167</v>
      </c>
      <c r="H833" s="31" t="s">
        <v>167</v>
      </c>
      <c r="I833" s="31" t="s">
        <v>167</v>
      </c>
      <c r="J833" s="31" t="s">
        <v>167</v>
      </c>
      <c r="K833" s="31" t="s">
        <v>167</v>
      </c>
      <c r="L833" s="31" t="s">
        <v>167</v>
      </c>
      <c r="M833" s="31" t="s">
        <v>167</v>
      </c>
      <c r="N833" s="31" t="s">
        <v>167</v>
      </c>
      <c r="O833" s="31" t="s">
        <v>167</v>
      </c>
      <c r="P833" s="31"/>
      <c r="Q833" s="31" t="s">
        <v>167</v>
      </c>
      <c r="R833" s="31"/>
      <c r="S833" s="31"/>
      <c r="T833" s="31"/>
      <c r="U833" s="31"/>
      <c r="V833" s="31"/>
      <c r="W833" s="31"/>
      <c r="X833" s="31"/>
      <c r="Y833" s="31"/>
    </row>
    <row r="834">
      <c r="A834" s="30"/>
      <c r="B834" s="31" t="s">
        <v>167</v>
      </c>
      <c r="C834" s="31" t="s">
        <v>167</v>
      </c>
      <c r="D834" s="31" t="s">
        <v>167</v>
      </c>
      <c r="E834" s="31" t="s">
        <v>167</v>
      </c>
      <c r="F834" s="31" t="s">
        <v>167</v>
      </c>
      <c r="G834" s="31" t="s">
        <v>167</v>
      </c>
      <c r="H834" s="31" t="s">
        <v>167</v>
      </c>
      <c r="I834" s="31" t="s">
        <v>167</v>
      </c>
      <c r="J834" s="31" t="s">
        <v>167</v>
      </c>
      <c r="K834" s="31" t="s">
        <v>167</v>
      </c>
      <c r="L834" s="31" t="s">
        <v>167</v>
      </c>
      <c r="M834" s="31" t="s">
        <v>167</v>
      </c>
      <c r="N834" s="31" t="s">
        <v>167</v>
      </c>
      <c r="O834" s="31" t="s">
        <v>167</v>
      </c>
      <c r="P834" s="31"/>
      <c r="Q834" s="31" t="s">
        <v>167</v>
      </c>
      <c r="R834" s="31"/>
      <c r="S834" s="31"/>
      <c r="T834" s="31"/>
      <c r="U834" s="31"/>
      <c r="V834" s="31"/>
      <c r="W834" s="31"/>
      <c r="X834" s="31"/>
      <c r="Y834" s="31"/>
    </row>
    <row r="835">
      <c r="A835" s="30"/>
      <c r="B835" s="31" t="s">
        <v>167</v>
      </c>
      <c r="C835" s="31" t="s">
        <v>167</v>
      </c>
      <c r="D835" s="31" t="s">
        <v>167</v>
      </c>
      <c r="E835" s="31" t="s">
        <v>167</v>
      </c>
      <c r="F835" s="31" t="s">
        <v>167</v>
      </c>
      <c r="G835" s="31" t="s">
        <v>167</v>
      </c>
      <c r="H835" s="31" t="s">
        <v>167</v>
      </c>
      <c r="I835" s="31" t="s">
        <v>167</v>
      </c>
      <c r="J835" s="31" t="s">
        <v>167</v>
      </c>
      <c r="K835" s="31" t="s">
        <v>167</v>
      </c>
      <c r="L835" s="31" t="s">
        <v>167</v>
      </c>
      <c r="M835" s="31" t="s">
        <v>167</v>
      </c>
      <c r="N835" s="31" t="s">
        <v>167</v>
      </c>
      <c r="O835" s="31" t="s">
        <v>167</v>
      </c>
      <c r="P835" s="31"/>
      <c r="Q835" s="31" t="s">
        <v>167</v>
      </c>
      <c r="R835" s="31"/>
      <c r="S835" s="31"/>
      <c r="T835" s="31"/>
      <c r="U835" s="31"/>
      <c r="V835" s="31"/>
      <c r="W835" s="31"/>
      <c r="X835" s="31"/>
      <c r="Y835" s="31"/>
    </row>
    <row r="836">
      <c r="A836" s="30"/>
      <c r="B836" s="31" t="s">
        <v>167</v>
      </c>
      <c r="C836" s="31" t="s">
        <v>167</v>
      </c>
      <c r="D836" s="31" t="s">
        <v>167</v>
      </c>
      <c r="E836" s="31" t="s">
        <v>167</v>
      </c>
      <c r="F836" s="31" t="s">
        <v>167</v>
      </c>
      <c r="G836" s="31" t="s">
        <v>167</v>
      </c>
      <c r="H836" s="31" t="s">
        <v>167</v>
      </c>
      <c r="I836" s="31" t="s">
        <v>167</v>
      </c>
      <c r="J836" s="31" t="s">
        <v>167</v>
      </c>
      <c r="K836" s="31" t="s">
        <v>167</v>
      </c>
      <c r="L836" s="31" t="s">
        <v>167</v>
      </c>
      <c r="M836" s="31" t="s">
        <v>167</v>
      </c>
      <c r="N836" s="31" t="s">
        <v>167</v>
      </c>
      <c r="O836" s="31" t="s">
        <v>167</v>
      </c>
      <c r="P836" s="31"/>
      <c r="Q836" s="31" t="s">
        <v>167</v>
      </c>
      <c r="R836" s="31"/>
      <c r="S836" s="31"/>
      <c r="T836" s="31"/>
      <c r="U836" s="31"/>
      <c r="V836" s="31"/>
      <c r="W836" s="31"/>
      <c r="X836" s="31"/>
      <c r="Y836" s="31"/>
    </row>
    <row r="837">
      <c r="A837" s="30"/>
      <c r="B837" s="31" t="s">
        <v>167</v>
      </c>
      <c r="C837" s="31" t="s">
        <v>167</v>
      </c>
      <c r="D837" s="31" t="s">
        <v>167</v>
      </c>
      <c r="E837" s="31" t="s">
        <v>167</v>
      </c>
      <c r="F837" s="31" t="s">
        <v>167</v>
      </c>
      <c r="G837" s="31" t="s">
        <v>167</v>
      </c>
      <c r="H837" s="31" t="s">
        <v>167</v>
      </c>
      <c r="I837" s="31" t="s">
        <v>167</v>
      </c>
      <c r="J837" s="31" t="s">
        <v>167</v>
      </c>
      <c r="K837" s="31" t="s">
        <v>167</v>
      </c>
      <c r="L837" s="31" t="s">
        <v>167</v>
      </c>
      <c r="M837" s="31" t="s">
        <v>167</v>
      </c>
      <c r="N837" s="31" t="s">
        <v>167</v>
      </c>
      <c r="O837" s="31" t="s">
        <v>167</v>
      </c>
      <c r="P837" s="31"/>
      <c r="Q837" s="31" t="s">
        <v>167</v>
      </c>
      <c r="R837" s="31"/>
      <c r="S837" s="31"/>
      <c r="T837" s="31"/>
      <c r="U837" s="31"/>
      <c r="V837" s="31"/>
      <c r="W837" s="31"/>
      <c r="X837" s="31"/>
      <c r="Y837" s="31"/>
    </row>
    <row r="838">
      <c r="A838" s="30"/>
      <c r="B838" s="31" t="s">
        <v>167</v>
      </c>
      <c r="C838" s="31" t="s">
        <v>167</v>
      </c>
      <c r="D838" s="31" t="s">
        <v>167</v>
      </c>
      <c r="E838" s="31" t="s">
        <v>167</v>
      </c>
      <c r="F838" s="31" t="s">
        <v>167</v>
      </c>
      <c r="G838" s="31" t="s">
        <v>167</v>
      </c>
      <c r="H838" s="31" t="s">
        <v>167</v>
      </c>
      <c r="I838" s="31" t="s">
        <v>167</v>
      </c>
      <c r="J838" s="31" t="s">
        <v>167</v>
      </c>
      <c r="K838" s="31" t="s">
        <v>167</v>
      </c>
      <c r="L838" s="31" t="s">
        <v>167</v>
      </c>
      <c r="M838" s="31" t="s">
        <v>167</v>
      </c>
      <c r="N838" s="31" t="s">
        <v>167</v>
      </c>
      <c r="O838" s="31" t="s">
        <v>167</v>
      </c>
      <c r="P838" s="31"/>
      <c r="Q838" s="31" t="s">
        <v>167</v>
      </c>
      <c r="R838" s="31"/>
      <c r="S838" s="31"/>
      <c r="T838" s="31"/>
      <c r="U838" s="31"/>
      <c r="V838" s="31"/>
      <c r="W838" s="31"/>
      <c r="X838" s="31"/>
      <c r="Y838" s="31"/>
    </row>
    <row r="839">
      <c r="A839" s="30"/>
      <c r="B839" s="31" t="s">
        <v>167</v>
      </c>
      <c r="C839" s="31" t="s">
        <v>167</v>
      </c>
      <c r="D839" s="31" t="s">
        <v>167</v>
      </c>
      <c r="E839" s="31" t="s">
        <v>167</v>
      </c>
      <c r="F839" s="31" t="s">
        <v>167</v>
      </c>
      <c r="G839" s="31" t="s">
        <v>167</v>
      </c>
      <c r="H839" s="31" t="s">
        <v>167</v>
      </c>
      <c r="I839" s="31" t="s">
        <v>167</v>
      </c>
      <c r="J839" s="31" t="s">
        <v>167</v>
      </c>
      <c r="K839" s="31" t="s">
        <v>167</v>
      </c>
      <c r="L839" s="31" t="s">
        <v>167</v>
      </c>
      <c r="M839" s="31" t="s">
        <v>167</v>
      </c>
      <c r="N839" s="31" t="s">
        <v>167</v>
      </c>
      <c r="O839" s="31" t="s">
        <v>167</v>
      </c>
      <c r="P839" s="31"/>
      <c r="Q839" s="31" t="s">
        <v>167</v>
      </c>
      <c r="R839" s="31"/>
      <c r="S839" s="31"/>
      <c r="T839" s="31"/>
      <c r="U839" s="31"/>
      <c r="V839" s="31"/>
      <c r="W839" s="31"/>
      <c r="X839" s="31"/>
      <c r="Y839" s="31"/>
    </row>
    <row r="840">
      <c r="A840" s="30"/>
      <c r="B840" s="31" t="s">
        <v>167</v>
      </c>
      <c r="C840" s="31" t="s">
        <v>167</v>
      </c>
      <c r="D840" s="31" t="s">
        <v>167</v>
      </c>
      <c r="E840" s="31" t="s">
        <v>167</v>
      </c>
      <c r="F840" s="31" t="s">
        <v>167</v>
      </c>
      <c r="G840" s="31" t="s">
        <v>167</v>
      </c>
      <c r="H840" s="31" t="s">
        <v>167</v>
      </c>
      <c r="I840" s="31" t="s">
        <v>167</v>
      </c>
      <c r="J840" s="31" t="s">
        <v>167</v>
      </c>
      <c r="K840" s="31" t="s">
        <v>167</v>
      </c>
      <c r="L840" s="31" t="s">
        <v>167</v>
      </c>
      <c r="M840" s="31" t="s">
        <v>167</v>
      </c>
      <c r="N840" s="31" t="s">
        <v>167</v>
      </c>
      <c r="O840" s="31" t="s">
        <v>167</v>
      </c>
      <c r="P840" s="31"/>
      <c r="Q840" s="31" t="s">
        <v>167</v>
      </c>
      <c r="R840" s="31"/>
      <c r="S840" s="31"/>
      <c r="T840" s="31"/>
      <c r="U840" s="31"/>
      <c r="V840" s="31"/>
      <c r="W840" s="31"/>
      <c r="X840" s="31"/>
      <c r="Y840" s="31"/>
    </row>
    <row r="841">
      <c r="A841" s="30"/>
      <c r="B841" s="31" t="s">
        <v>167</v>
      </c>
      <c r="C841" s="31" t="s">
        <v>167</v>
      </c>
      <c r="D841" s="31" t="s">
        <v>167</v>
      </c>
      <c r="E841" s="31" t="s">
        <v>167</v>
      </c>
      <c r="F841" s="31" t="s">
        <v>167</v>
      </c>
      <c r="G841" s="31" t="s">
        <v>167</v>
      </c>
      <c r="H841" s="31" t="s">
        <v>167</v>
      </c>
      <c r="I841" s="31" t="s">
        <v>167</v>
      </c>
      <c r="J841" s="31" t="s">
        <v>167</v>
      </c>
      <c r="K841" s="31" t="s">
        <v>167</v>
      </c>
      <c r="L841" s="31" t="s">
        <v>167</v>
      </c>
      <c r="M841" s="31" t="s">
        <v>167</v>
      </c>
      <c r="N841" s="31" t="s">
        <v>167</v>
      </c>
      <c r="O841" s="31" t="s">
        <v>167</v>
      </c>
      <c r="P841" s="31"/>
      <c r="Q841" s="31" t="s">
        <v>167</v>
      </c>
      <c r="R841" s="31"/>
      <c r="S841" s="31"/>
      <c r="T841" s="31"/>
      <c r="U841" s="31"/>
      <c r="V841" s="31"/>
      <c r="W841" s="31"/>
      <c r="X841" s="31"/>
      <c r="Y841" s="31"/>
    </row>
    <row r="842">
      <c r="A842" s="30"/>
      <c r="B842" s="31" t="s">
        <v>167</v>
      </c>
      <c r="C842" s="31" t="s">
        <v>167</v>
      </c>
      <c r="D842" s="31" t="s">
        <v>167</v>
      </c>
      <c r="E842" s="31" t="s">
        <v>167</v>
      </c>
      <c r="F842" s="31" t="s">
        <v>167</v>
      </c>
      <c r="G842" s="31" t="s">
        <v>167</v>
      </c>
      <c r="H842" s="31" t="s">
        <v>167</v>
      </c>
      <c r="I842" s="31" t="s">
        <v>167</v>
      </c>
      <c r="J842" s="31" t="s">
        <v>167</v>
      </c>
      <c r="K842" s="31" t="s">
        <v>167</v>
      </c>
      <c r="L842" s="31" t="s">
        <v>167</v>
      </c>
      <c r="M842" s="31" t="s">
        <v>167</v>
      </c>
      <c r="N842" s="31" t="s">
        <v>167</v>
      </c>
      <c r="O842" s="31" t="s">
        <v>167</v>
      </c>
      <c r="P842" s="31"/>
      <c r="Q842" s="31" t="s">
        <v>167</v>
      </c>
      <c r="R842" s="31"/>
      <c r="S842" s="31"/>
      <c r="T842" s="31"/>
      <c r="U842" s="31"/>
      <c r="V842" s="31"/>
      <c r="W842" s="31"/>
      <c r="X842" s="31"/>
      <c r="Y842" s="31"/>
    </row>
    <row r="843">
      <c r="A843" s="30"/>
      <c r="B843" s="31" t="s">
        <v>167</v>
      </c>
      <c r="C843" s="31" t="s">
        <v>167</v>
      </c>
      <c r="D843" s="31" t="s">
        <v>167</v>
      </c>
      <c r="E843" s="31" t="s">
        <v>167</v>
      </c>
      <c r="F843" s="31" t="s">
        <v>167</v>
      </c>
      <c r="G843" s="31" t="s">
        <v>167</v>
      </c>
      <c r="H843" s="31" t="s">
        <v>167</v>
      </c>
      <c r="I843" s="31" t="s">
        <v>167</v>
      </c>
      <c r="J843" s="31" t="s">
        <v>167</v>
      </c>
      <c r="K843" s="31" t="s">
        <v>167</v>
      </c>
      <c r="L843" s="31" t="s">
        <v>167</v>
      </c>
      <c r="M843" s="31" t="s">
        <v>167</v>
      </c>
      <c r="N843" s="31" t="s">
        <v>167</v>
      </c>
      <c r="O843" s="31" t="s">
        <v>167</v>
      </c>
      <c r="P843" s="31"/>
      <c r="Q843" s="31" t="s">
        <v>167</v>
      </c>
      <c r="R843" s="31"/>
      <c r="S843" s="31"/>
      <c r="T843" s="31"/>
      <c r="U843" s="31"/>
      <c r="V843" s="31"/>
      <c r="W843" s="31"/>
      <c r="X843" s="31"/>
      <c r="Y843" s="31"/>
    </row>
    <row r="844">
      <c r="A844" s="30"/>
      <c r="B844" s="31" t="s">
        <v>167</v>
      </c>
      <c r="C844" s="31" t="s">
        <v>167</v>
      </c>
      <c r="D844" s="31" t="s">
        <v>167</v>
      </c>
      <c r="E844" s="31" t="s">
        <v>167</v>
      </c>
      <c r="F844" s="31" t="s">
        <v>167</v>
      </c>
      <c r="G844" s="31" t="s">
        <v>167</v>
      </c>
      <c r="H844" s="31" t="s">
        <v>167</v>
      </c>
      <c r="I844" s="31" t="s">
        <v>167</v>
      </c>
      <c r="J844" s="31" t="s">
        <v>167</v>
      </c>
      <c r="K844" s="31" t="s">
        <v>167</v>
      </c>
      <c r="L844" s="31" t="s">
        <v>167</v>
      </c>
      <c r="M844" s="31" t="s">
        <v>167</v>
      </c>
      <c r="N844" s="31" t="s">
        <v>167</v>
      </c>
      <c r="O844" s="31" t="s">
        <v>167</v>
      </c>
      <c r="P844" s="31"/>
      <c r="Q844" s="31" t="s">
        <v>167</v>
      </c>
      <c r="R844" s="31"/>
      <c r="S844" s="31"/>
      <c r="T844" s="31"/>
      <c r="U844" s="31"/>
      <c r="V844" s="31"/>
      <c r="W844" s="31"/>
      <c r="X844" s="31"/>
      <c r="Y844" s="31"/>
    </row>
    <row r="845">
      <c r="A845" s="30"/>
      <c r="B845" s="31" t="s">
        <v>167</v>
      </c>
      <c r="C845" s="31" t="s">
        <v>167</v>
      </c>
      <c r="D845" s="31" t="s">
        <v>167</v>
      </c>
      <c r="E845" s="31" t="s">
        <v>167</v>
      </c>
      <c r="F845" s="31" t="s">
        <v>167</v>
      </c>
      <c r="G845" s="31" t="s">
        <v>167</v>
      </c>
      <c r="H845" s="31" t="s">
        <v>167</v>
      </c>
      <c r="I845" s="31" t="s">
        <v>167</v>
      </c>
      <c r="J845" s="31" t="s">
        <v>167</v>
      </c>
      <c r="K845" s="31" t="s">
        <v>167</v>
      </c>
      <c r="L845" s="31" t="s">
        <v>167</v>
      </c>
      <c r="M845" s="31" t="s">
        <v>167</v>
      </c>
      <c r="N845" s="31" t="s">
        <v>167</v>
      </c>
      <c r="O845" s="31" t="s">
        <v>167</v>
      </c>
      <c r="P845" s="31"/>
      <c r="Q845" s="31" t="s">
        <v>167</v>
      </c>
      <c r="R845" s="31"/>
      <c r="S845" s="31"/>
      <c r="T845" s="31"/>
      <c r="U845" s="31"/>
      <c r="V845" s="31"/>
      <c r="W845" s="31"/>
      <c r="X845" s="31"/>
      <c r="Y845" s="31"/>
    </row>
    <row r="846">
      <c r="A846" s="30"/>
      <c r="B846" s="31" t="s">
        <v>167</v>
      </c>
      <c r="C846" s="31" t="s">
        <v>167</v>
      </c>
      <c r="D846" s="31" t="s">
        <v>167</v>
      </c>
      <c r="E846" s="31" t="s">
        <v>167</v>
      </c>
      <c r="F846" s="31" t="s">
        <v>167</v>
      </c>
      <c r="G846" s="31" t="s">
        <v>167</v>
      </c>
      <c r="H846" s="31" t="s">
        <v>167</v>
      </c>
      <c r="I846" s="31" t="s">
        <v>167</v>
      </c>
      <c r="J846" s="31" t="s">
        <v>167</v>
      </c>
      <c r="K846" s="31" t="s">
        <v>167</v>
      </c>
      <c r="L846" s="31" t="s">
        <v>167</v>
      </c>
      <c r="M846" s="31" t="s">
        <v>167</v>
      </c>
      <c r="N846" s="31" t="s">
        <v>167</v>
      </c>
      <c r="O846" s="31" t="s">
        <v>167</v>
      </c>
      <c r="P846" s="31"/>
      <c r="Q846" s="31" t="s">
        <v>167</v>
      </c>
      <c r="R846" s="31"/>
      <c r="S846" s="31"/>
      <c r="T846" s="31"/>
      <c r="U846" s="31"/>
      <c r="V846" s="31"/>
      <c r="W846" s="31"/>
      <c r="X846" s="31"/>
      <c r="Y846" s="31"/>
    </row>
    <row r="847">
      <c r="A847" s="30"/>
      <c r="B847" s="31" t="s">
        <v>167</v>
      </c>
      <c r="C847" s="31" t="s">
        <v>167</v>
      </c>
      <c r="D847" s="31" t="s">
        <v>167</v>
      </c>
      <c r="E847" s="31" t="s">
        <v>167</v>
      </c>
      <c r="F847" s="31" t="s">
        <v>167</v>
      </c>
      <c r="G847" s="31" t="s">
        <v>167</v>
      </c>
      <c r="H847" s="31" t="s">
        <v>167</v>
      </c>
      <c r="I847" s="31" t="s">
        <v>167</v>
      </c>
      <c r="J847" s="31" t="s">
        <v>167</v>
      </c>
      <c r="K847" s="31" t="s">
        <v>167</v>
      </c>
      <c r="L847" s="31" t="s">
        <v>167</v>
      </c>
      <c r="M847" s="31" t="s">
        <v>167</v>
      </c>
      <c r="N847" s="31" t="s">
        <v>167</v>
      </c>
      <c r="O847" s="31" t="s">
        <v>167</v>
      </c>
      <c r="P847" s="31"/>
      <c r="Q847" s="31" t="s">
        <v>167</v>
      </c>
      <c r="R847" s="31"/>
      <c r="S847" s="31"/>
      <c r="T847" s="31"/>
      <c r="U847" s="31"/>
      <c r="V847" s="31"/>
      <c r="W847" s="31"/>
      <c r="X847" s="31"/>
      <c r="Y847" s="31"/>
    </row>
    <row r="848">
      <c r="A848" s="30"/>
      <c r="B848" s="31" t="s">
        <v>167</v>
      </c>
      <c r="C848" s="31" t="s">
        <v>167</v>
      </c>
      <c r="D848" s="31" t="s">
        <v>167</v>
      </c>
      <c r="E848" s="31" t="s">
        <v>167</v>
      </c>
      <c r="F848" s="31" t="s">
        <v>167</v>
      </c>
      <c r="G848" s="31" t="s">
        <v>167</v>
      </c>
      <c r="H848" s="31" t="s">
        <v>167</v>
      </c>
      <c r="I848" s="31" t="s">
        <v>167</v>
      </c>
      <c r="J848" s="31" t="s">
        <v>167</v>
      </c>
      <c r="K848" s="31" t="s">
        <v>167</v>
      </c>
      <c r="L848" s="31" t="s">
        <v>167</v>
      </c>
      <c r="M848" s="31" t="s">
        <v>167</v>
      </c>
      <c r="N848" s="31" t="s">
        <v>167</v>
      </c>
      <c r="O848" s="31" t="s">
        <v>167</v>
      </c>
      <c r="P848" s="31"/>
      <c r="Q848" s="31" t="s">
        <v>167</v>
      </c>
      <c r="R848" s="31"/>
      <c r="S848" s="31"/>
      <c r="T848" s="31"/>
      <c r="U848" s="31"/>
      <c r="V848" s="31"/>
      <c r="W848" s="31"/>
      <c r="X848" s="31"/>
      <c r="Y848" s="31"/>
    </row>
    <row r="849">
      <c r="A849" s="30"/>
      <c r="B849" s="31" t="s">
        <v>167</v>
      </c>
      <c r="C849" s="31" t="s">
        <v>167</v>
      </c>
      <c r="D849" s="31" t="s">
        <v>167</v>
      </c>
      <c r="E849" s="31" t="s">
        <v>167</v>
      </c>
      <c r="F849" s="31" t="s">
        <v>167</v>
      </c>
      <c r="G849" s="31" t="s">
        <v>167</v>
      </c>
      <c r="H849" s="31" t="s">
        <v>167</v>
      </c>
      <c r="I849" s="31" t="s">
        <v>167</v>
      </c>
      <c r="J849" s="31" t="s">
        <v>167</v>
      </c>
      <c r="K849" s="31" t="s">
        <v>167</v>
      </c>
      <c r="L849" s="31" t="s">
        <v>167</v>
      </c>
      <c r="M849" s="31" t="s">
        <v>167</v>
      </c>
      <c r="N849" s="31" t="s">
        <v>167</v>
      </c>
      <c r="O849" s="31" t="s">
        <v>167</v>
      </c>
      <c r="P849" s="31"/>
      <c r="Q849" s="31" t="s">
        <v>167</v>
      </c>
      <c r="R849" s="31"/>
      <c r="S849" s="31"/>
      <c r="T849" s="31"/>
      <c r="U849" s="31"/>
      <c r="V849" s="31"/>
      <c r="W849" s="31"/>
      <c r="X849" s="31"/>
      <c r="Y849" s="31"/>
    </row>
    <row r="850">
      <c r="A850" s="30"/>
      <c r="B850" s="31" t="s">
        <v>167</v>
      </c>
      <c r="C850" s="31" t="s">
        <v>167</v>
      </c>
      <c r="D850" s="31" t="s">
        <v>167</v>
      </c>
      <c r="E850" s="31" t="s">
        <v>167</v>
      </c>
      <c r="F850" s="31" t="s">
        <v>167</v>
      </c>
      <c r="G850" s="31" t="s">
        <v>167</v>
      </c>
      <c r="H850" s="31" t="s">
        <v>167</v>
      </c>
      <c r="I850" s="31" t="s">
        <v>167</v>
      </c>
      <c r="J850" s="31" t="s">
        <v>167</v>
      </c>
      <c r="K850" s="31" t="s">
        <v>167</v>
      </c>
      <c r="L850" s="31" t="s">
        <v>167</v>
      </c>
      <c r="M850" s="31" t="s">
        <v>167</v>
      </c>
      <c r="N850" s="31" t="s">
        <v>167</v>
      </c>
      <c r="O850" s="31" t="s">
        <v>167</v>
      </c>
      <c r="P850" s="31"/>
      <c r="Q850" s="31" t="s">
        <v>167</v>
      </c>
      <c r="R850" s="31"/>
      <c r="S850" s="31"/>
      <c r="T850" s="31"/>
      <c r="U850" s="31"/>
      <c r="V850" s="31"/>
      <c r="W850" s="31"/>
      <c r="X850" s="31"/>
      <c r="Y850" s="31"/>
    </row>
    <row r="851">
      <c r="A851" s="30"/>
      <c r="B851" s="31" t="s">
        <v>167</v>
      </c>
      <c r="C851" s="31" t="s">
        <v>167</v>
      </c>
      <c r="D851" s="31" t="s">
        <v>167</v>
      </c>
      <c r="E851" s="31" t="s">
        <v>167</v>
      </c>
      <c r="F851" s="31" t="s">
        <v>167</v>
      </c>
      <c r="G851" s="31" t="s">
        <v>167</v>
      </c>
      <c r="H851" s="31" t="s">
        <v>167</v>
      </c>
      <c r="I851" s="31" t="s">
        <v>167</v>
      </c>
      <c r="J851" s="31" t="s">
        <v>167</v>
      </c>
      <c r="K851" s="31" t="s">
        <v>167</v>
      </c>
      <c r="L851" s="31" t="s">
        <v>167</v>
      </c>
      <c r="M851" s="31" t="s">
        <v>167</v>
      </c>
      <c r="N851" s="31" t="s">
        <v>167</v>
      </c>
      <c r="O851" s="31" t="s">
        <v>167</v>
      </c>
      <c r="P851" s="31"/>
      <c r="Q851" s="31" t="s">
        <v>167</v>
      </c>
      <c r="R851" s="31"/>
      <c r="S851" s="31"/>
      <c r="T851" s="31"/>
      <c r="U851" s="31"/>
      <c r="V851" s="31"/>
      <c r="W851" s="31"/>
      <c r="X851" s="31"/>
      <c r="Y851" s="31"/>
    </row>
    <row r="852">
      <c r="A852" s="30"/>
      <c r="B852" s="31" t="s">
        <v>167</v>
      </c>
      <c r="C852" s="31" t="s">
        <v>167</v>
      </c>
      <c r="D852" s="31" t="s">
        <v>167</v>
      </c>
      <c r="E852" s="31" t="s">
        <v>167</v>
      </c>
      <c r="F852" s="31" t="s">
        <v>167</v>
      </c>
      <c r="G852" s="31" t="s">
        <v>167</v>
      </c>
      <c r="H852" s="31" t="s">
        <v>167</v>
      </c>
      <c r="I852" s="31" t="s">
        <v>167</v>
      </c>
      <c r="J852" s="31" t="s">
        <v>167</v>
      </c>
      <c r="K852" s="31" t="s">
        <v>167</v>
      </c>
      <c r="L852" s="31" t="s">
        <v>167</v>
      </c>
      <c r="M852" s="31" t="s">
        <v>167</v>
      </c>
      <c r="N852" s="31" t="s">
        <v>167</v>
      </c>
      <c r="O852" s="31" t="s">
        <v>167</v>
      </c>
      <c r="P852" s="31"/>
      <c r="Q852" s="31" t="s">
        <v>167</v>
      </c>
      <c r="R852" s="31"/>
      <c r="S852" s="31"/>
      <c r="T852" s="31"/>
      <c r="U852" s="31"/>
      <c r="V852" s="31"/>
      <c r="W852" s="31"/>
      <c r="X852" s="31"/>
      <c r="Y852" s="31"/>
    </row>
    <row r="853">
      <c r="A853" s="30"/>
      <c r="B853" s="31" t="s">
        <v>167</v>
      </c>
      <c r="C853" s="31" t="s">
        <v>167</v>
      </c>
      <c r="D853" s="31" t="s">
        <v>167</v>
      </c>
      <c r="E853" s="31" t="s">
        <v>167</v>
      </c>
      <c r="F853" s="31" t="s">
        <v>167</v>
      </c>
      <c r="G853" s="31" t="s">
        <v>167</v>
      </c>
      <c r="H853" s="31" t="s">
        <v>167</v>
      </c>
      <c r="I853" s="31" t="s">
        <v>167</v>
      </c>
      <c r="J853" s="31" t="s">
        <v>167</v>
      </c>
      <c r="K853" s="31" t="s">
        <v>167</v>
      </c>
      <c r="L853" s="31" t="s">
        <v>167</v>
      </c>
      <c r="M853" s="31" t="s">
        <v>167</v>
      </c>
      <c r="N853" s="31" t="s">
        <v>167</v>
      </c>
      <c r="O853" s="31" t="s">
        <v>167</v>
      </c>
      <c r="P853" s="31"/>
      <c r="Q853" s="31" t="s">
        <v>167</v>
      </c>
      <c r="R853" s="31"/>
      <c r="S853" s="31"/>
      <c r="T853" s="31"/>
      <c r="U853" s="31"/>
      <c r="V853" s="31"/>
      <c r="W853" s="31"/>
      <c r="X853" s="31"/>
      <c r="Y853" s="31"/>
    </row>
    <row r="854">
      <c r="A854" s="30"/>
      <c r="B854" s="31" t="s">
        <v>167</v>
      </c>
      <c r="C854" s="31" t="s">
        <v>167</v>
      </c>
      <c r="D854" s="31" t="s">
        <v>167</v>
      </c>
      <c r="E854" s="31" t="s">
        <v>167</v>
      </c>
      <c r="F854" s="31" t="s">
        <v>167</v>
      </c>
      <c r="G854" s="31" t="s">
        <v>167</v>
      </c>
      <c r="H854" s="31" t="s">
        <v>167</v>
      </c>
      <c r="I854" s="31" t="s">
        <v>167</v>
      </c>
      <c r="J854" s="31" t="s">
        <v>167</v>
      </c>
      <c r="K854" s="31" t="s">
        <v>167</v>
      </c>
      <c r="L854" s="31" t="s">
        <v>167</v>
      </c>
      <c r="M854" s="31" t="s">
        <v>167</v>
      </c>
      <c r="N854" s="31" t="s">
        <v>167</v>
      </c>
      <c r="O854" s="31" t="s">
        <v>167</v>
      </c>
      <c r="P854" s="31"/>
      <c r="Q854" s="31" t="s">
        <v>167</v>
      </c>
      <c r="R854" s="31"/>
      <c r="S854" s="31"/>
      <c r="T854" s="31"/>
      <c r="U854" s="31"/>
      <c r="V854" s="31"/>
      <c r="W854" s="31"/>
      <c r="X854" s="31"/>
      <c r="Y854" s="31"/>
    </row>
    <row r="855">
      <c r="A855" s="30"/>
      <c r="B855" s="31" t="s">
        <v>167</v>
      </c>
      <c r="C855" s="31" t="s">
        <v>167</v>
      </c>
      <c r="D855" s="31" t="s">
        <v>167</v>
      </c>
      <c r="E855" s="31" t="s">
        <v>167</v>
      </c>
      <c r="F855" s="31" t="s">
        <v>167</v>
      </c>
      <c r="G855" s="31" t="s">
        <v>167</v>
      </c>
      <c r="H855" s="31" t="s">
        <v>167</v>
      </c>
      <c r="I855" s="31" t="s">
        <v>167</v>
      </c>
      <c r="J855" s="31" t="s">
        <v>167</v>
      </c>
      <c r="K855" s="31" t="s">
        <v>167</v>
      </c>
      <c r="L855" s="31" t="s">
        <v>167</v>
      </c>
      <c r="M855" s="31" t="s">
        <v>167</v>
      </c>
      <c r="N855" s="31" t="s">
        <v>167</v>
      </c>
      <c r="O855" s="31" t="s">
        <v>167</v>
      </c>
      <c r="P855" s="31"/>
      <c r="Q855" s="31" t="s">
        <v>167</v>
      </c>
      <c r="R855" s="31"/>
      <c r="S855" s="31"/>
      <c r="T855" s="31"/>
      <c r="U855" s="31"/>
      <c r="V855" s="31"/>
      <c r="W855" s="31"/>
      <c r="X855" s="31"/>
      <c r="Y855" s="31"/>
    </row>
    <row r="856">
      <c r="A856" s="30"/>
      <c r="B856" s="31" t="s">
        <v>167</v>
      </c>
      <c r="C856" s="31" t="s">
        <v>167</v>
      </c>
      <c r="D856" s="31" t="s">
        <v>167</v>
      </c>
      <c r="E856" s="31" t="s">
        <v>167</v>
      </c>
      <c r="F856" s="31" t="s">
        <v>167</v>
      </c>
      <c r="G856" s="31" t="s">
        <v>167</v>
      </c>
      <c r="H856" s="31" t="s">
        <v>167</v>
      </c>
      <c r="I856" s="31" t="s">
        <v>167</v>
      </c>
      <c r="J856" s="31" t="s">
        <v>167</v>
      </c>
      <c r="K856" s="31" t="s">
        <v>167</v>
      </c>
      <c r="L856" s="31" t="s">
        <v>167</v>
      </c>
      <c r="M856" s="31" t="s">
        <v>167</v>
      </c>
      <c r="N856" s="31" t="s">
        <v>167</v>
      </c>
      <c r="O856" s="31" t="s">
        <v>167</v>
      </c>
      <c r="P856" s="31"/>
      <c r="Q856" s="31" t="s">
        <v>167</v>
      </c>
      <c r="R856" s="31"/>
      <c r="S856" s="31"/>
      <c r="T856" s="31"/>
      <c r="U856" s="31"/>
      <c r="V856" s="31"/>
      <c r="W856" s="31"/>
      <c r="X856" s="31"/>
      <c r="Y856" s="31"/>
    </row>
    <row r="857">
      <c r="A857" s="30"/>
      <c r="B857" s="31" t="s">
        <v>167</v>
      </c>
      <c r="C857" s="31" t="s">
        <v>167</v>
      </c>
      <c r="D857" s="31" t="s">
        <v>167</v>
      </c>
      <c r="E857" s="31" t="s">
        <v>167</v>
      </c>
      <c r="F857" s="31" t="s">
        <v>167</v>
      </c>
      <c r="G857" s="31" t="s">
        <v>167</v>
      </c>
      <c r="H857" s="31" t="s">
        <v>167</v>
      </c>
      <c r="I857" s="31" t="s">
        <v>167</v>
      </c>
      <c r="J857" s="31" t="s">
        <v>167</v>
      </c>
      <c r="K857" s="31" t="s">
        <v>167</v>
      </c>
      <c r="L857" s="31" t="s">
        <v>167</v>
      </c>
      <c r="M857" s="31" t="s">
        <v>167</v>
      </c>
      <c r="N857" s="31" t="s">
        <v>167</v>
      </c>
      <c r="O857" s="31" t="s">
        <v>167</v>
      </c>
      <c r="P857" s="31"/>
      <c r="Q857" s="31" t="s">
        <v>167</v>
      </c>
      <c r="R857" s="31"/>
      <c r="S857" s="31"/>
      <c r="T857" s="31"/>
      <c r="U857" s="31"/>
      <c r="V857" s="31"/>
      <c r="W857" s="31"/>
      <c r="X857" s="31"/>
      <c r="Y857" s="31"/>
    </row>
    <row r="858">
      <c r="A858" s="30"/>
      <c r="B858" s="31" t="s">
        <v>167</v>
      </c>
      <c r="C858" s="31" t="s">
        <v>167</v>
      </c>
      <c r="D858" s="31" t="s">
        <v>167</v>
      </c>
      <c r="E858" s="31" t="s">
        <v>167</v>
      </c>
      <c r="F858" s="31" t="s">
        <v>167</v>
      </c>
      <c r="G858" s="31" t="s">
        <v>167</v>
      </c>
      <c r="H858" s="31" t="s">
        <v>167</v>
      </c>
      <c r="I858" s="31" t="s">
        <v>167</v>
      </c>
      <c r="J858" s="31" t="s">
        <v>167</v>
      </c>
      <c r="K858" s="31" t="s">
        <v>167</v>
      </c>
      <c r="L858" s="31" t="s">
        <v>167</v>
      </c>
      <c r="M858" s="31" t="s">
        <v>167</v>
      </c>
      <c r="N858" s="31" t="s">
        <v>167</v>
      </c>
      <c r="O858" s="31" t="s">
        <v>167</v>
      </c>
      <c r="P858" s="31"/>
      <c r="Q858" s="31" t="s">
        <v>167</v>
      </c>
      <c r="R858" s="31"/>
      <c r="S858" s="31"/>
      <c r="T858" s="31"/>
      <c r="U858" s="31"/>
      <c r="V858" s="31"/>
      <c r="W858" s="31"/>
      <c r="X858" s="31"/>
      <c r="Y858" s="31"/>
    </row>
    <row r="859">
      <c r="A859" s="30"/>
      <c r="B859" s="31" t="s">
        <v>167</v>
      </c>
      <c r="C859" s="31" t="s">
        <v>167</v>
      </c>
      <c r="D859" s="31" t="s">
        <v>167</v>
      </c>
      <c r="E859" s="31" t="s">
        <v>167</v>
      </c>
      <c r="F859" s="31" t="s">
        <v>167</v>
      </c>
      <c r="G859" s="31" t="s">
        <v>167</v>
      </c>
      <c r="H859" s="31" t="s">
        <v>167</v>
      </c>
      <c r="I859" s="31" t="s">
        <v>167</v>
      </c>
      <c r="J859" s="31" t="s">
        <v>167</v>
      </c>
      <c r="K859" s="31" t="s">
        <v>167</v>
      </c>
      <c r="L859" s="31" t="s">
        <v>167</v>
      </c>
      <c r="M859" s="31" t="s">
        <v>167</v>
      </c>
      <c r="N859" s="31" t="s">
        <v>167</v>
      </c>
      <c r="O859" s="31" t="s">
        <v>167</v>
      </c>
      <c r="P859" s="31"/>
      <c r="Q859" s="31" t="s">
        <v>167</v>
      </c>
      <c r="R859" s="31"/>
      <c r="S859" s="31"/>
      <c r="T859" s="31"/>
      <c r="U859" s="31"/>
      <c r="V859" s="31"/>
      <c r="W859" s="31"/>
      <c r="X859" s="31"/>
      <c r="Y859" s="31"/>
    </row>
    <row r="860">
      <c r="A860" s="30"/>
      <c r="B860" s="31" t="s">
        <v>167</v>
      </c>
      <c r="C860" s="31" t="s">
        <v>167</v>
      </c>
      <c r="D860" s="31" t="s">
        <v>167</v>
      </c>
      <c r="E860" s="31" t="s">
        <v>167</v>
      </c>
      <c r="F860" s="31" t="s">
        <v>167</v>
      </c>
      <c r="G860" s="31" t="s">
        <v>167</v>
      </c>
      <c r="H860" s="31" t="s">
        <v>167</v>
      </c>
      <c r="I860" s="31" t="s">
        <v>167</v>
      </c>
      <c r="J860" s="31" t="s">
        <v>167</v>
      </c>
      <c r="K860" s="31" t="s">
        <v>167</v>
      </c>
      <c r="L860" s="31" t="s">
        <v>167</v>
      </c>
      <c r="M860" s="31" t="s">
        <v>167</v>
      </c>
      <c r="N860" s="31" t="s">
        <v>167</v>
      </c>
      <c r="O860" s="31" t="s">
        <v>167</v>
      </c>
      <c r="P860" s="31"/>
      <c r="Q860" s="31" t="s">
        <v>167</v>
      </c>
      <c r="R860" s="31"/>
      <c r="S860" s="31"/>
      <c r="T860" s="31"/>
      <c r="U860" s="31"/>
      <c r="V860" s="31"/>
      <c r="W860" s="31"/>
      <c r="X860" s="31"/>
      <c r="Y860" s="31"/>
    </row>
    <row r="861">
      <c r="A861" s="30"/>
      <c r="B861" s="31" t="s">
        <v>167</v>
      </c>
      <c r="C861" s="31" t="s">
        <v>167</v>
      </c>
      <c r="D861" s="31" t="s">
        <v>167</v>
      </c>
      <c r="E861" s="31" t="s">
        <v>167</v>
      </c>
      <c r="F861" s="31" t="s">
        <v>167</v>
      </c>
      <c r="G861" s="31" t="s">
        <v>167</v>
      </c>
      <c r="H861" s="31" t="s">
        <v>167</v>
      </c>
      <c r="I861" s="31" t="s">
        <v>167</v>
      </c>
      <c r="J861" s="31" t="s">
        <v>167</v>
      </c>
      <c r="K861" s="31" t="s">
        <v>167</v>
      </c>
      <c r="L861" s="31" t="s">
        <v>167</v>
      </c>
      <c r="M861" s="31" t="s">
        <v>167</v>
      </c>
      <c r="N861" s="31" t="s">
        <v>167</v>
      </c>
      <c r="O861" s="31" t="s">
        <v>167</v>
      </c>
      <c r="P861" s="31"/>
      <c r="Q861" s="31" t="s">
        <v>167</v>
      </c>
      <c r="R861" s="31"/>
      <c r="S861" s="31"/>
      <c r="T861" s="31"/>
      <c r="U861" s="31"/>
      <c r="V861" s="31"/>
      <c r="W861" s="31"/>
      <c r="X861" s="31"/>
      <c r="Y861" s="31"/>
    </row>
    <row r="862">
      <c r="A862" s="30"/>
      <c r="B862" s="31" t="s">
        <v>167</v>
      </c>
      <c r="C862" s="31" t="s">
        <v>167</v>
      </c>
      <c r="D862" s="31" t="s">
        <v>167</v>
      </c>
      <c r="E862" s="31" t="s">
        <v>167</v>
      </c>
      <c r="F862" s="31" t="s">
        <v>167</v>
      </c>
      <c r="G862" s="31" t="s">
        <v>167</v>
      </c>
      <c r="H862" s="31" t="s">
        <v>167</v>
      </c>
      <c r="I862" s="31" t="s">
        <v>167</v>
      </c>
      <c r="J862" s="31" t="s">
        <v>167</v>
      </c>
      <c r="K862" s="31" t="s">
        <v>167</v>
      </c>
      <c r="L862" s="31" t="s">
        <v>167</v>
      </c>
      <c r="M862" s="31" t="s">
        <v>167</v>
      </c>
      <c r="N862" s="31" t="s">
        <v>167</v>
      </c>
      <c r="O862" s="31" t="s">
        <v>167</v>
      </c>
      <c r="P862" s="31"/>
      <c r="Q862" s="31" t="s">
        <v>167</v>
      </c>
      <c r="R862" s="31"/>
      <c r="S862" s="31"/>
      <c r="T862" s="31"/>
      <c r="U862" s="31"/>
      <c r="V862" s="31"/>
      <c r="W862" s="31"/>
      <c r="X862" s="31"/>
      <c r="Y862" s="31"/>
    </row>
    <row r="863">
      <c r="A863" s="30"/>
      <c r="B863" s="31" t="s">
        <v>167</v>
      </c>
      <c r="C863" s="31" t="s">
        <v>167</v>
      </c>
      <c r="D863" s="31" t="s">
        <v>167</v>
      </c>
      <c r="E863" s="31" t="s">
        <v>167</v>
      </c>
      <c r="F863" s="31" t="s">
        <v>167</v>
      </c>
      <c r="G863" s="31" t="s">
        <v>167</v>
      </c>
      <c r="H863" s="31" t="s">
        <v>167</v>
      </c>
      <c r="I863" s="31" t="s">
        <v>167</v>
      </c>
      <c r="J863" s="31" t="s">
        <v>167</v>
      </c>
      <c r="K863" s="31" t="s">
        <v>167</v>
      </c>
      <c r="L863" s="31" t="s">
        <v>167</v>
      </c>
      <c r="M863" s="31" t="s">
        <v>167</v>
      </c>
      <c r="N863" s="31" t="s">
        <v>167</v>
      </c>
      <c r="O863" s="31" t="s">
        <v>167</v>
      </c>
      <c r="P863" s="31"/>
      <c r="Q863" s="31" t="s">
        <v>167</v>
      </c>
      <c r="R863" s="31"/>
      <c r="S863" s="31"/>
      <c r="T863" s="31"/>
      <c r="U863" s="31"/>
      <c r="V863" s="31"/>
      <c r="W863" s="31"/>
      <c r="X863" s="31"/>
      <c r="Y863" s="31"/>
    </row>
    <row r="864">
      <c r="A864" s="30"/>
      <c r="B864" s="31" t="s">
        <v>167</v>
      </c>
      <c r="C864" s="31" t="s">
        <v>167</v>
      </c>
      <c r="D864" s="31" t="s">
        <v>167</v>
      </c>
      <c r="E864" s="31" t="s">
        <v>167</v>
      </c>
      <c r="F864" s="31" t="s">
        <v>167</v>
      </c>
      <c r="G864" s="31" t="s">
        <v>167</v>
      </c>
      <c r="H864" s="31" t="s">
        <v>167</v>
      </c>
      <c r="I864" s="31" t="s">
        <v>167</v>
      </c>
      <c r="J864" s="31" t="s">
        <v>167</v>
      </c>
      <c r="K864" s="31" t="s">
        <v>167</v>
      </c>
      <c r="L864" s="31" t="s">
        <v>167</v>
      </c>
      <c r="M864" s="31" t="s">
        <v>167</v>
      </c>
      <c r="N864" s="31" t="s">
        <v>167</v>
      </c>
      <c r="O864" s="31" t="s">
        <v>167</v>
      </c>
      <c r="P864" s="31"/>
      <c r="Q864" s="31" t="s">
        <v>167</v>
      </c>
      <c r="R864" s="31"/>
      <c r="S864" s="31"/>
      <c r="T864" s="31"/>
      <c r="U864" s="31"/>
      <c r="V864" s="31"/>
      <c r="W864" s="31"/>
      <c r="X864" s="31"/>
      <c r="Y864" s="31"/>
    </row>
    <row r="865">
      <c r="A865" s="30"/>
      <c r="B865" s="31" t="s">
        <v>167</v>
      </c>
      <c r="C865" s="31" t="s">
        <v>167</v>
      </c>
      <c r="D865" s="31" t="s">
        <v>167</v>
      </c>
      <c r="E865" s="31" t="s">
        <v>167</v>
      </c>
      <c r="F865" s="31" t="s">
        <v>167</v>
      </c>
      <c r="G865" s="31" t="s">
        <v>167</v>
      </c>
      <c r="H865" s="31" t="s">
        <v>167</v>
      </c>
      <c r="I865" s="31" t="s">
        <v>167</v>
      </c>
      <c r="J865" s="31" t="s">
        <v>167</v>
      </c>
      <c r="K865" s="31" t="s">
        <v>167</v>
      </c>
      <c r="L865" s="31" t="s">
        <v>167</v>
      </c>
      <c r="M865" s="31" t="s">
        <v>167</v>
      </c>
      <c r="N865" s="31" t="s">
        <v>167</v>
      </c>
      <c r="O865" s="31" t="s">
        <v>167</v>
      </c>
      <c r="P865" s="31"/>
      <c r="Q865" s="31" t="s">
        <v>167</v>
      </c>
      <c r="R865" s="31"/>
      <c r="S865" s="31"/>
      <c r="T865" s="31"/>
      <c r="U865" s="31"/>
      <c r="V865" s="31"/>
      <c r="W865" s="31"/>
      <c r="X865" s="31"/>
      <c r="Y865" s="31"/>
    </row>
    <row r="866">
      <c r="A866" s="30"/>
      <c r="B866" s="31" t="s">
        <v>167</v>
      </c>
      <c r="C866" s="31" t="s">
        <v>167</v>
      </c>
      <c r="D866" s="31" t="s">
        <v>167</v>
      </c>
      <c r="E866" s="31" t="s">
        <v>167</v>
      </c>
      <c r="F866" s="31" t="s">
        <v>167</v>
      </c>
      <c r="G866" s="31" t="s">
        <v>167</v>
      </c>
      <c r="H866" s="31" t="s">
        <v>167</v>
      </c>
      <c r="I866" s="31" t="s">
        <v>167</v>
      </c>
      <c r="J866" s="31" t="s">
        <v>167</v>
      </c>
      <c r="K866" s="31" t="s">
        <v>167</v>
      </c>
      <c r="L866" s="31" t="s">
        <v>167</v>
      </c>
      <c r="M866" s="31" t="s">
        <v>167</v>
      </c>
      <c r="N866" s="31" t="s">
        <v>167</v>
      </c>
      <c r="O866" s="31" t="s">
        <v>167</v>
      </c>
      <c r="P866" s="31"/>
      <c r="Q866" s="31" t="s">
        <v>167</v>
      </c>
      <c r="R866" s="31"/>
      <c r="S866" s="31"/>
      <c r="T866" s="31"/>
      <c r="U866" s="31"/>
      <c r="V866" s="31"/>
      <c r="W866" s="31"/>
      <c r="X866" s="31"/>
      <c r="Y866" s="31"/>
    </row>
    <row r="867">
      <c r="A867" s="30"/>
      <c r="B867" s="31" t="s">
        <v>167</v>
      </c>
      <c r="C867" s="31" t="s">
        <v>167</v>
      </c>
      <c r="D867" s="31" t="s">
        <v>167</v>
      </c>
      <c r="E867" s="31" t="s">
        <v>167</v>
      </c>
      <c r="F867" s="31" t="s">
        <v>167</v>
      </c>
      <c r="G867" s="31" t="s">
        <v>167</v>
      </c>
      <c r="H867" s="31" t="s">
        <v>167</v>
      </c>
      <c r="I867" s="31" t="s">
        <v>167</v>
      </c>
      <c r="J867" s="31" t="s">
        <v>167</v>
      </c>
      <c r="K867" s="31" t="s">
        <v>167</v>
      </c>
      <c r="L867" s="31" t="s">
        <v>167</v>
      </c>
      <c r="M867" s="31" t="s">
        <v>167</v>
      </c>
      <c r="N867" s="31" t="s">
        <v>167</v>
      </c>
      <c r="O867" s="31" t="s">
        <v>167</v>
      </c>
      <c r="P867" s="31"/>
      <c r="Q867" s="31" t="s">
        <v>167</v>
      </c>
      <c r="R867" s="31"/>
      <c r="S867" s="31"/>
      <c r="T867" s="31"/>
      <c r="U867" s="31"/>
      <c r="V867" s="31"/>
      <c r="W867" s="31"/>
      <c r="X867" s="31"/>
      <c r="Y867" s="31"/>
    </row>
    <row r="868">
      <c r="A868" s="30"/>
      <c r="B868" s="31" t="s">
        <v>167</v>
      </c>
      <c r="C868" s="31" t="s">
        <v>167</v>
      </c>
      <c r="D868" s="31" t="s">
        <v>167</v>
      </c>
      <c r="E868" s="31" t="s">
        <v>167</v>
      </c>
      <c r="F868" s="31" t="s">
        <v>167</v>
      </c>
      <c r="G868" s="31" t="s">
        <v>167</v>
      </c>
      <c r="H868" s="31" t="s">
        <v>167</v>
      </c>
      <c r="I868" s="31" t="s">
        <v>167</v>
      </c>
      <c r="J868" s="31" t="s">
        <v>167</v>
      </c>
      <c r="K868" s="31" t="s">
        <v>167</v>
      </c>
      <c r="L868" s="31" t="s">
        <v>167</v>
      </c>
      <c r="M868" s="31" t="s">
        <v>167</v>
      </c>
      <c r="N868" s="31" t="s">
        <v>167</v>
      </c>
      <c r="O868" s="31" t="s">
        <v>167</v>
      </c>
      <c r="P868" s="31"/>
      <c r="Q868" s="31" t="s">
        <v>167</v>
      </c>
      <c r="R868" s="31"/>
      <c r="S868" s="31"/>
      <c r="T868" s="31"/>
      <c r="U868" s="31"/>
      <c r="V868" s="31"/>
      <c r="W868" s="31"/>
      <c r="X868" s="31"/>
      <c r="Y868" s="31"/>
    </row>
    <row r="869">
      <c r="A869" s="30"/>
      <c r="B869" s="31" t="s">
        <v>167</v>
      </c>
      <c r="C869" s="31" t="s">
        <v>167</v>
      </c>
      <c r="D869" s="31" t="s">
        <v>167</v>
      </c>
      <c r="E869" s="31" t="s">
        <v>167</v>
      </c>
      <c r="F869" s="31" t="s">
        <v>167</v>
      </c>
      <c r="G869" s="31" t="s">
        <v>167</v>
      </c>
      <c r="H869" s="31" t="s">
        <v>167</v>
      </c>
      <c r="I869" s="31" t="s">
        <v>167</v>
      </c>
      <c r="J869" s="31" t="s">
        <v>167</v>
      </c>
      <c r="K869" s="31" t="s">
        <v>167</v>
      </c>
      <c r="L869" s="31" t="s">
        <v>167</v>
      </c>
      <c r="M869" s="31" t="s">
        <v>167</v>
      </c>
      <c r="N869" s="31" t="s">
        <v>167</v>
      </c>
      <c r="O869" s="31" t="s">
        <v>167</v>
      </c>
      <c r="P869" s="31"/>
      <c r="Q869" s="31" t="s">
        <v>167</v>
      </c>
      <c r="R869" s="31"/>
      <c r="S869" s="31"/>
      <c r="T869" s="31"/>
      <c r="U869" s="31"/>
      <c r="V869" s="31"/>
      <c r="W869" s="31"/>
      <c r="X869" s="31"/>
      <c r="Y869" s="31"/>
    </row>
    <row r="870">
      <c r="A870" s="30"/>
      <c r="B870" s="31" t="s">
        <v>167</v>
      </c>
      <c r="C870" s="31" t="s">
        <v>167</v>
      </c>
      <c r="D870" s="31" t="s">
        <v>167</v>
      </c>
      <c r="E870" s="31" t="s">
        <v>167</v>
      </c>
      <c r="F870" s="31" t="s">
        <v>167</v>
      </c>
      <c r="G870" s="31" t="s">
        <v>167</v>
      </c>
      <c r="H870" s="31" t="s">
        <v>167</v>
      </c>
      <c r="I870" s="31" t="s">
        <v>167</v>
      </c>
      <c r="J870" s="31" t="s">
        <v>167</v>
      </c>
      <c r="K870" s="31" t="s">
        <v>167</v>
      </c>
      <c r="L870" s="31" t="s">
        <v>167</v>
      </c>
      <c r="M870" s="31" t="s">
        <v>167</v>
      </c>
      <c r="N870" s="31" t="s">
        <v>167</v>
      </c>
      <c r="O870" s="31" t="s">
        <v>167</v>
      </c>
      <c r="P870" s="31"/>
      <c r="Q870" s="31" t="s">
        <v>167</v>
      </c>
      <c r="R870" s="31"/>
      <c r="S870" s="31"/>
      <c r="T870" s="31"/>
      <c r="U870" s="31"/>
      <c r="V870" s="31"/>
      <c r="W870" s="31"/>
      <c r="X870" s="31"/>
      <c r="Y870" s="31"/>
    </row>
    <row r="871">
      <c r="A871" s="30"/>
      <c r="B871" s="31" t="s">
        <v>167</v>
      </c>
      <c r="C871" s="31" t="s">
        <v>167</v>
      </c>
      <c r="D871" s="31" t="s">
        <v>167</v>
      </c>
      <c r="E871" s="31" t="s">
        <v>167</v>
      </c>
      <c r="F871" s="31" t="s">
        <v>167</v>
      </c>
      <c r="G871" s="31" t="s">
        <v>167</v>
      </c>
      <c r="H871" s="31" t="s">
        <v>167</v>
      </c>
      <c r="I871" s="31" t="s">
        <v>167</v>
      </c>
      <c r="J871" s="31" t="s">
        <v>167</v>
      </c>
      <c r="K871" s="31" t="s">
        <v>167</v>
      </c>
      <c r="L871" s="31" t="s">
        <v>167</v>
      </c>
      <c r="M871" s="31" t="s">
        <v>167</v>
      </c>
      <c r="N871" s="31" t="s">
        <v>167</v>
      </c>
      <c r="O871" s="31" t="s">
        <v>167</v>
      </c>
      <c r="P871" s="31"/>
      <c r="Q871" s="31" t="s">
        <v>167</v>
      </c>
      <c r="R871" s="31"/>
      <c r="S871" s="31"/>
      <c r="T871" s="31"/>
      <c r="U871" s="31"/>
      <c r="V871" s="31"/>
      <c r="W871" s="31"/>
      <c r="X871" s="31"/>
      <c r="Y871" s="31"/>
    </row>
    <row r="872">
      <c r="A872" s="30"/>
      <c r="B872" s="31" t="s">
        <v>167</v>
      </c>
      <c r="C872" s="31" t="s">
        <v>167</v>
      </c>
      <c r="D872" s="31" t="s">
        <v>167</v>
      </c>
      <c r="E872" s="31" t="s">
        <v>167</v>
      </c>
      <c r="F872" s="31" t="s">
        <v>167</v>
      </c>
      <c r="G872" s="31" t="s">
        <v>167</v>
      </c>
      <c r="H872" s="31" t="s">
        <v>167</v>
      </c>
      <c r="I872" s="31" t="s">
        <v>167</v>
      </c>
      <c r="J872" s="31" t="s">
        <v>167</v>
      </c>
      <c r="K872" s="31" t="s">
        <v>167</v>
      </c>
      <c r="L872" s="31" t="s">
        <v>167</v>
      </c>
      <c r="M872" s="31" t="s">
        <v>167</v>
      </c>
      <c r="N872" s="31" t="s">
        <v>167</v>
      </c>
      <c r="O872" s="31" t="s">
        <v>167</v>
      </c>
      <c r="P872" s="31"/>
      <c r="Q872" s="31" t="s">
        <v>167</v>
      </c>
      <c r="R872" s="31"/>
      <c r="S872" s="31"/>
      <c r="T872" s="31"/>
      <c r="U872" s="31"/>
      <c r="V872" s="31"/>
      <c r="W872" s="31"/>
      <c r="X872" s="31"/>
      <c r="Y872" s="31"/>
    </row>
    <row r="873">
      <c r="A873" s="30"/>
      <c r="B873" s="31" t="s">
        <v>167</v>
      </c>
      <c r="C873" s="31" t="s">
        <v>167</v>
      </c>
      <c r="D873" s="31" t="s">
        <v>167</v>
      </c>
      <c r="E873" s="31" t="s">
        <v>167</v>
      </c>
      <c r="F873" s="31" t="s">
        <v>167</v>
      </c>
      <c r="G873" s="31" t="s">
        <v>167</v>
      </c>
      <c r="H873" s="31" t="s">
        <v>167</v>
      </c>
      <c r="I873" s="31" t="s">
        <v>167</v>
      </c>
      <c r="J873" s="31" t="s">
        <v>167</v>
      </c>
      <c r="K873" s="31" t="s">
        <v>167</v>
      </c>
      <c r="L873" s="31" t="s">
        <v>167</v>
      </c>
      <c r="M873" s="31" t="s">
        <v>167</v>
      </c>
      <c r="N873" s="31" t="s">
        <v>167</v>
      </c>
      <c r="O873" s="31" t="s">
        <v>167</v>
      </c>
      <c r="P873" s="31"/>
      <c r="Q873" s="31" t="s">
        <v>167</v>
      </c>
      <c r="R873" s="31"/>
      <c r="S873" s="31"/>
      <c r="T873" s="31"/>
      <c r="U873" s="31"/>
      <c r="V873" s="31"/>
      <c r="W873" s="31"/>
      <c r="X873" s="31"/>
      <c r="Y873" s="31"/>
    </row>
    <row r="874">
      <c r="A874" s="30"/>
      <c r="B874" s="31" t="s">
        <v>167</v>
      </c>
      <c r="C874" s="31" t="s">
        <v>167</v>
      </c>
      <c r="D874" s="31" t="s">
        <v>167</v>
      </c>
      <c r="E874" s="31" t="s">
        <v>167</v>
      </c>
      <c r="F874" s="31" t="s">
        <v>167</v>
      </c>
      <c r="G874" s="31" t="s">
        <v>167</v>
      </c>
      <c r="H874" s="31" t="s">
        <v>167</v>
      </c>
      <c r="I874" s="31" t="s">
        <v>167</v>
      </c>
      <c r="J874" s="31" t="s">
        <v>167</v>
      </c>
      <c r="K874" s="31" t="s">
        <v>167</v>
      </c>
      <c r="L874" s="31" t="s">
        <v>167</v>
      </c>
      <c r="M874" s="31" t="s">
        <v>167</v>
      </c>
      <c r="N874" s="31" t="s">
        <v>167</v>
      </c>
      <c r="O874" s="31" t="s">
        <v>167</v>
      </c>
      <c r="P874" s="31"/>
      <c r="Q874" s="31" t="s">
        <v>167</v>
      </c>
      <c r="R874" s="31"/>
      <c r="S874" s="31"/>
      <c r="T874" s="31"/>
      <c r="U874" s="31"/>
      <c r="V874" s="31"/>
      <c r="W874" s="31"/>
      <c r="X874" s="31"/>
      <c r="Y874" s="31"/>
    </row>
    <row r="875">
      <c r="A875" s="30"/>
      <c r="B875" s="31" t="s">
        <v>167</v>
      </c>
      <c r="C875" s="31" t="s">
        <v>167</v>
      </c>
      <c r="D875" s="31" t="s">
        <v>167</v>
      </c>
      <c r="E875" s="31" t="s">
        <v>167</v>
      </c>
      <c r="F875" s="31" t="s">
        <v>167</v>
      </c>
      <c r="G875" s="31" t="s">
        <v>167</v>
      </c>
      <c r="H875" s="31" t="s">
        <v>167</v>
      </c>
      <c r="I875" s="31" t="s">
        <v>167</v>
      </c>
      <c r="J875" s="31" t="s">
        <v>167</v>
      </c>
      <c r="K875" s="31" t="s">
        <v>167</v>
      </c>
      <c r="L875" s="31" t="s">
        <v>167</v>
      </c>
      <c r="M875" s="31" t="s">
        <v>167</v>
      </c>
      <c r="N875" s="31" t="s">
        <v>167</v>
      </c>
      <c r="O875" s="31" t="s">
        <v>167</v>
      </c>
      <c r="P875" s="31"/>
      <c r="Q875" s="31" t="s">
        <v>167</v>
      </c>
      <c r="R875" s="31"/>
      <c r="S875" s="31"/>
      <c r="T875" s="31"/>
      <c r="U875" s="31"/>
      <c r="V875" s="31"/>
      <c r="W875" s="31"/>
      <c r="X875" s="31"/>
      <c r="Y875" s="31"/>
    </row>
    <row r="876">
      <c r="A876" s="30"/>
      <c r="B876" s="31" t="s">
        <v>167</v>
      </c>
      <c r="C876" s="31" t="s">
        <v>167</v>
      </c>
      <c r="D876" s="31" t="s">
        <v>167</v>
      </c>
      <c r="E876" s="31" t="s">
        <v>167</v>
      </c>
      <c r="F876" s="31" t="s">
        <v>167</v>
      </c>
      <c r="G876" s="31" t="s">
        <v>167</v>
      </c>
      <c r="H876" s="31" t="s">
        <v>167</v>
      </c>
      <c r="I876" s="31" t="s">
        <v>167</v>
      </c>
      <c r="J876" s="31" t="s">
        <v>167</v>
      </c>
      <c r="K876" s="31" t="s">
        <v>167</v>
      </c>
      <c r="L876" s="31" t="s">
        <v>167</v>
      </c>
      <c r="M876" s="31" t="s">
        <v>167</v>
      </c>
      <c r="N876" s="31" t="s">
        <v>167</v>
      </c>
      <c r="O876" s="31" t="s">
        <v>167</v>
      </c>
      <c r="P876" s="31"/>
      <c r="Q876" s="31" t="s">
        <v>167</v>
      </c>
      <c r="R876" s="31"/>
      <c r="S876" s="31"/>
      <c r="T876" s="31"/>
      <c r="U876" s="31"/>
      <c r="V876" s="31"/>
      <c r="W876" s="31"/>
      <c r="X876" s="31"/>
      <c r="Y876" s="31"/>
    </row>
    <row r="877">
      <c r="A877" s="30"/>
      <c r="B877" s="31" t="s">
        <v>167</v>
      </c>
      <c r="C877" s="31" t="s">
        <v>167</v>
      </c>
      <c r="D877" s="31" t="s">
        <v>167</v>
      </c>
      <c r="E877" s="31" t="s">
        <v>167</v>
      </c>
      <c r="F877" s="31" t="s">
        <v>167</v>
      </c>
      <c r="G877" s="31" t="s">
        <v>167</v>
      </c>
      <c r="H877" s="31" t="s">
        <v>167</v>
      </c>
      <c r="I877" s="31" t="s">
        <v>167</v>
      </c>
      <c r="J877" s="31" t="s">
        <v>167</v>
      </c>
      <c r="K877" s="31" t="s">
        <v>167</v>
      </c>
      <c r="L877" s="31" t="s">
        <v>167</v>
      </c>
      <c r="M877" s="31" t="s">
        <v>167</v>
      </c>
      <c r="N877" s="31" t="s">
        <v>167</v>
      </c>
      <c r="O877" s="31" t="s">
        <v>167</v>
      </c>
      <c r="P877" s="31"/>
      <c r="Q877" s="31" t="s">
        <v>167</v>
      </c>
      <c r="R877" s="31"/>
      <c r="S877" s="31"/>
      <c r="T877" s="31"/>
      <c r="U877" s="31"/>
      <c r="V877" s="31"/>
      <c r="W877" s="31"/>
      <c r="X877" s="31"/>
      <c r="Y877" s="31"/>
    </row>
    <row r="878">
      <c r="A878" s="30"/>
      <c r="B878" s="31" t="s">
        <v>167</v>
      </c>
      <c r="C878" s="31" t="s">
        <v>167</v>
      </c>
      <c r="D878" s="31" t="s">
        <v>167</v>
      </c>
      <c r="E878" s="31" t="s">
        <v>167</v>
      </c>
      <c r="F878" s="31" t="s">
        <v>167</v>
      </c>
      <c r="G878" s="31" t="s">
        <v>167</v>
      </c>
      <c r="H878" s="31" t="s">
        <v>167</v>
      </c>
      <c r="I878" s="31" t="s">
        <v>167</v>
      </c>
      <c r="J878" s="31" t="s">
        <v>167</v>
      </c>
      <c r="K878" s="31" t="s">
        <v>167</v>
      </c>
      <c r="L878" s="31" t="s">
        <v>167</v>
      </c>
      <c r="M878" s="31" t="s">
        <v>167</v>
      </c>
      <c r="N878" s="31" t="s">
        <v>167</v>
      </c>
      <c r="O878" s="31" t="s">
        <v>167</v>
      </c>
      <c r="P878" s="31"/>
      <c r="Q878" s="31" t="s">
        <v>167</v>
      </c>
      <c r="R878" s="31"/>
      <c r="S878" s="31"/>
      <c r="T878" s="31"/>
      <c r="U878" s="31"/>
      <c r="V878" s="31"/>
      <c r="W878" s="31"/>
      <c r="X878" s="31"/>
      <c r="Y878" s="31"/>
    </row>
    <row r="879">
      <c r="A879" s="30"/>
      <c r="B879" s="31" t="s">
        <v>167</v>
      </c>
      <c r="C879" s="31" t="s">
        <v>167</v>
      </c>
      <c r="D879" s="31" t="s">
        <v>167</v>
      </c>
      <c r="E879" s="31" t="s">
        <v>167</v>
      </c>
      <c r="F879" s="31" t="s">
        <v>167</v>
      </c>
      <c r="G879" s="31" t="s">
        <v>167</v>
      </c>
      <c r="H879" s="31" t="s">
        <v>167</v>
      </c>
      <c r="I879" s="31" t="s">
        <v>167</v>
      </c>
      <c r="J879" s="31" t="s">
        <v>167</v>
      </c>
      <c r="K879" s="31" t="s">
        <v>167</v>
      </c>
      <c r="L879" s="31" t="s">
        <v>167</v>
      </c>
      <c r="M879" s="31" t="s">
        <v>167</v>
      </c>
      <c r="N879" s="31" t="s">
        <v>167</v>
      </c>
      <c r="O879" s="31" t="s">
        <v>167</v>
      </c>
      <c r="P879" s="31"/>
      <c r="Q879" s="31" t="s">
        <v>167</v>
      </c>
      <c r="R879" s="31"/>
      <c r="S879" s="31"/>
      <c r="T879" s="31"/>
      <c r="U879" s="31"/>
      <c r="V879" s="31"/>
      <c r="W879" s="31"/>
      <c r="X879" s="31"/>
      <c r="Y879" s="31"/>
    </row>
    <row r="880">
      <c r="A880" s="30"/>
      <c r="B880" s="31" t="s">
        <v>167</v>
      </c>
      <c r="C880" s="31" t="s">
        <v>167</v>
      </c>
      <c r="D880" s="31" t="s">
        <v>167</v>
      </c>
      <c r="E880" s="31" t="s">
        <v>167</v>
      </c>
      <c r="F880" s="31" t="s">
        <v>167</v>
      </c>
      <c r="G880" s="31" t="s">
        <v>167</v>
      </c>
      <c r="H880" s="31" t="s">
        <v>167</v>
      </c>
      <c r="I880" s="31" t="s">
        <v>167</v>
      </c>
      <c r="J880" s="31" t="s">
        <v>167</v>
      </c>
      <c r="K880" s="31" t="s">
        <v>167</v>
      </c>
      <c r="L880" s="31" t="s">
        <v>167</v>
      </c>
      <c r="M880" s="31" t="s">
        <v>167</v>
      </c>
      <c r="N880" s="31" t="s">
        <v>167</v>
      </c>
      <c r="O880" s="31" t="s">
        <v>167</v>
      </c>
      <c r="P880" s="31"/>
      <c r="Q880" s="31" t="s">
        <v>167</v>
      </c>
      <c r="R880" s="31"/>
      <c r="S880" s="31"/>
      <c r="T880" s="31"/>
      <c r="U880" s="31"/>
      <c r="V880" s="31"/>
      <c r="W880" s="31"/>
      <c r="X880" s="31"/>
      <c r="Y880" s="31"/>
    </row>
    <row r="881">
      <c r="A881" s="30"/>
      <c r="B881" s="31" t="s">
        <v>167</v>
      </c>
      <c r="C881" s="31" t="s">
        <v>167</v>
      </c>
      <c r="D881" s="31" t="s">
        <v>167</v>
      </c>
      <c r="E881" s="31" t="s">
        <v>167</v>
      </c>
      <c r="F881" s="31" t="s">
        <v>167</v>
      </c>
      <c r="G881" s="31" t="s">
        <v>167</v>
      </c>
      <c r="H881" s="31" t="s">
        <v>167</v>
      </c>
      <c r="I881" s="31" t="s">
        <v>167</v>
      </c>
      <c r="J881" s="31" t="s">
        <v>167</v>
      </c>
      <c r="K881" s="31" t="s">
        <v>167</v>
      </c>
      <c r="L881" s="31" t="s">
        <v>167</v>
      </c>
      <c r="M881" s="31" t="s">
        <v>167</v>
      </c>
      <c r="N881" s="31" t="s">
        <v>167</v>
      </c>
      <c r="O881" s="31" t="s">
        <v>167</v>
      </c>
      <c r="P881" s="31"/>
      <c r="Q881" s="31" t="s">
        <v>167</v>
      </c>
      <c r="R881" s="31"/>
      <c r="S881" s="31"/>
      <c r="T881" s="31"/>
      <c r="U881" s="31"/>
      <c r="V881" s="31"/>
      <c r="W881" s="31"/>
      <c r="X881" s="31"/>
      <c r="Y881" s="31"/>
    </row>
    <row r="882">
      <c r="A882" s="30"/>
      <c r="B882" s="31" t="s">
        <v>167</v>
      </c>
      <c r="C882" s="31" t="s">
        <v>167</v>
      </c>
      <c r="D882" s="31" t="s">
        <v>167</v>
      </c>
      <c r="E882" s="31" t="s">
        <v>167</v>
      </c>
      <c r="F882" s="31" t="s">
        <v>167</v>
      </c>
      <c r="G882" s="31" t="s">
        <v>167</v>
      </c>
      <c r="H882" s="31" t="s">
        <v>167</v>
      </c>
      <c r="I882" s="31" t="s">
        <v>167</v>
      </c>
      <c r="J882" s="31" t="s">
        <v>167</v>
      </c>
      <c r="K882" s="31" t="s">
        <v>167</v>
      </c>
      <c r="L882" s="31" t="s">
        <v>167</v>
      </c>
      <c r="M882" s="31" t="s">
        <v>167</v>
      </c>
      <c r="N882" s="31" t="s">
        <v>167</v>
      </c>
      <c r="O882" s="31" t="s">
        <v>167</v>
      </c>
      <c r="P882" s="31"/>
      <c r="Q882" s="31" t="s">
        <v>167</v>
      </c>
      <c r="R882" s="31"/>
      <c r="S882" s="31"/>
      <c r="T882" s="31"/>
      <c r="U882" s="31"/>
      <c r="V882" s="31"/>
      <c r="W882" s="31"/>
      <c r="X882" s="31"/>
      <c r="Y882" s="31"/>
    </row>
    <row r="883">
      <c r="A883" s="30"/>
      <c r="B883" s="31" t="s">
        <v>167</v>
      </c>
      <c r="C883" s="31" t="s">
        <v>167</v>
      </c>
      <c r="D883" s="31" t="s">
        <v>167</v>
      </c>
      <c r="E883" s="31" t="s">
        <v>167</v>
      </c>
      <c r="F883" s="31" t="s">
        <v>167</v>
      </c>
      <c r="G883" s="31" t="s">
        <v>167</v>
      </c>
      <c r="H883" s="31" t="s">
        <v>167</v>
      </c>
      <c r="I883" s="31" t="s">
        <v>167</v>
      </c>
      <c r="J883" s="31" t="s">
        <v>167</v>
      </c>
      <c r="K883" s="31" t="s">
        <v>167</v>
      </c>
      <c r="L883" s="31" t="s">
        <v>167</v>
      </c>
      <c r="M883" s="31" t="s">
        <v>167</v>
      </c>
      <c r="N883" s="31" t="s">
        <v>167</v>
      </c>
      <c r="O883" s="31" t="s">
        <v>167</v>
      </c>
      <c r="P883" s="31"/>
      <c r="Q883" s="31" t="s">
        <v>167</v>
      </c>
      <c r="R883" s="31"/>
      <c r="S883" s="31"/>
      <c r="T883" s="31"/>
      <c r="U883" s="31"/>
      <c r="V883" s="31"/>
      <c r="W883" s="31"/>
      <c r="X883" s="31"/>
      <c r="Y883" s="31"/>
    </row>
    <row r="884">
      <c r="A884" s="30"/>
      <c r="B884" s="31" t="s">
        <v>167</v>
      </c>
      <c r="C884" s="31" t="s">
        <v>167</v>
      </c>
      <c r="D884" s="31" t="s">
        <v>167</v>
      </c>
      <c r="E884" s="31" t="s">
        <v>167</v>
      </c>
      <c r="F884" s="31" t="s">
        <v>167</v>
      </c>
      <c r="G884" s="31" t="s">
        <v>167</v>
      </c>
      <c r="H884" s="31" t="s">
        <v>167</v>
      </c>
      <c r="I884" s="31" t="s">
        <v>167</v>
      </c>
      <c r="J884" s="31" t="s">
        <v>167</v>
      </c>
      <c r="K884" s="31" t="s">
        <v>167</v>
      </c>
      <c r="L884" s="31" t="s">
        <v>167</v>
      </c>
      <c r="M884" s="31" t="s">
        <v>167</v>
      </c>
      <c r="N884" s="31" t="s">
        <v>167</v>
      </c>
      <c r="O884" s="31" t="s">
        <v>167</v>
      </c>
      <c r="P884" s="31"/>
      <c r="Q884" s="31" t="s">
        <v>167</v>
      </c>
      <c r="R884" s="31"/>
      <c r="S884" s="31"/>
      <c r="T884" s="31"/>
      <c r="U884" s="31"/>
      <c r="V884" s="31"/>
      <c r="W884" s="31"/>
      <c r="X884" s="31"/>
      <c r="Y884" s="31"/>
    </row>
    <row r="885">
      <c r="A885" s="30"/>
      <c r="B885" s="31" t="s">
        <v>167</v>
      </c>
      <c r="C885" s="31" t="s">
        <v>167</v>
      </c>
      <c r="D885" s="31" t="s">
        <v>167</v>
      </c>
      <c r="E885" s="31" t="s">
        <v>167</v>
      </c>
      <c r="F885" s="31" t="s">
        <v>167</v>
      </c>
      <c r="G885" s="31" t="s">
        <v>167</v>
      </c>
      <c r="H885" s="31" t="s">
        <v>167</v>
      </c>
      <c r="I885" s="31" t="s">
        <v>167</v>
      </c>
      <c r="J885" s="31" t="s">
        <v>167</v>
      </c>
      <c r="K885" s="31" t="s">
        <v>167</v>
      </c>
      <c r="L885" s="31" t="s">
        <v>167</v>
      </c>
      <c r="M885" s="31" t="s">
        <v>167</v>
      </c>
      <c r="N885" s="31" t="s">
        <v>167</v>
      </c>
      <c r="O885" s="31" t="s">
        <v>167</v>
      </c>
      <c r="P885" s="31"/>
      <c r="Q885" s="31" t="s">
        <v>167</v>
      </c>
      <c r="R885" s="31"/>
      <c r="S885" s="31"/>
      <c r="T885" s="31"/>
      <c r="U885" s="31"/>
      <c r="V885" s="31"/>
      <c r="W885" s="31"/>
      <c r="X885" s="31"/>
      <c r="Y885" s="31"/>
    </row>
    <row r="886">
      <c r="A886" s="30"/>
      <c r="B886" s="31" t="s">
        <v>167</v>
      </c>
      <c r="C886" s="31" t="s">
        <v>167</v>
      </c>
      <c r="D886" s="31" t="s">
        <v>167</v>
      </c>
      <c r="E886" s="31" t="s">
        <v>167</v>
      </c>
      <c r="F886" s="31" t="s">
        <v>167</v>
      </c>
      <c r="G886" s="31" t="s">
        <v>167</v>
      </c>
      <c r="H886" s="31" t="s">
        <v>167</v>
      </c>
      <c r="I886" s="31" t="s">
        <v>167</v>
      </c>
      <c r="J886" s="31" t="s">
        <v>167</v>
      </c>
      <c r="K886" s="31" t="s">
        <v>167</v>
      </c>
      <c r="L886" s="31" t="s">
        <v>167</v>
      </c>
      <c r="M886" s="31" t="s">
        <v>167</v>
      </c>
      <c r="N886" s="31" t="s">
        <v>167</v>
      </c>
      <c r="O886" s="31" t="s">
        <v>167</v>
      </c>
      <c r="P886" s="31"/>
      <c r="Q886" s="31" t="s">
        <v>167</v>
      </c>
      <c r="R886" s="31"/>
      <c r="S886" s="31"/>
      <c r="T886" s="31"/>
      <c r="U886" s="31"/>
      <c r="V886" s="31"/>
      <c r="W886" s="31"/>
      <c r="X886" s="31"/>
      <c r="Y886" s="31"/>
    </row>
    <row r="887">
      <c r="A887" s="30"/>
      <c r="B887" s="31" t="s">
        <v>167</v>
      </c>
      <c r="C887" s="31" t="s">
        <v>167</v>
      </c>
      <c r="D887" s="31" t="s">
        <v>167</v>
      </c>
      <c r="E887" s="31" t="s">
        <v>167</v>
      </c>
      <c r="F887" s="31" t="s">
        <v>167</v>
      </c>
      <c r="G887" s="31" t="s">
        <v>167</v>
      </c>
      <c r="H887" s="31" t="s">
        <v>167</v>
      </c>
      <c r="I887" s="31" t="s">
        <v>167</v>
      </c>
      <c r="J887" s="31" t="s">
        <v>167</v>
      </c>
      <c r="K887" s="31" t="s">
        <v>167</v>
      </c>
      <c r="L887" s="31" t="s">
        <v>167</v>
      </c>
      <c r="M887" s="31" t="s">
        <v>167</v>
      </c>
      <c r="N887" s="31" t="s">
        <v>167</v>
      </c>
      <c r="O887" s="31" t="s">
        <v>167</v>
      </c>
      <c r="P887" s="31"/>
      <c r="Q887" s="31" t="s">
        <v>167</v>
      </c>
      <c r="R887" s="31"/>
      <c r="S887" s="31"/>
      <c r="T887" s="31"/>
      <c r="U887" s="31"/>
      <c r="V887" s="31"/>
      <c r="W887" s="31"/>
      <c r="X887" s="31"/>
      <c r="Y887" s="31"/>
    </row>
    <row r="888">
      <c r="A888" s="30"/>
      <c r="B888" s="31"/>
      <c r="C888" s="31"/>
      <c r="D888" s="31"/>
      <c r="E888" s="31" t="s">
        <v>167</v>
      </c>
      <c r="F888" s="31"/>
      <c r="G888" s="31" t="s">
        <v>167</v>
      </c>
      <c r="H888" s="31"/>
      <c r="I888" s="31"/>
      <c r="J888" s="31"/>
      <c r="K888" s="31"/>
      <c r="L888" s="31"/>
      <c r="M888" s="31"/>
      <c r="N888" s="31"/>
      <c r="O888" s="31" t="s">
        <v>167</v>
      </c>
      <c r="P888" s="31"/>
      <c r="Q888" s="31" t="s">
        <v>167</v>
      </c>
      <c r="R888" s="31"/>
      <c r="S888" s="31"/>
      <c r="T888" s="31"/>
      <c r="U888" s="31"/>
      <c r="V888" s="31"/>
      <c r="W888" s="31"/>
      <c r="X888" s="31"/>
      <c r="Y888" s="31"/>
    </row>
    <row r="889">
      <c r="A889" s="30"/>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row>
    <row r="890">
      <c r="A890" s="30"/>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row>
    <row r="891">
      <c r="A891" s="30"/>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row>
    <row r="892">
      <c r="A892" s="30"/>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row>
    <row r="893">
      <c r="A893" s="30"/>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row>
    <row r="894">
      <c r="A894" s="30"/>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row>
    <row r="895">
      <c r="A895" s="30"/>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row>
    <row r="896">
      <c r="A896" s="30"/>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row>
    <row r="897">
      <c r="A897" s="30"/>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row>
    <row r="898">
      <c r="A898" s="30"/>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row>
    <row r="899">
      <c r="A899" s="30"/>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row>
    <row r="900">
      <c r="A900" s="30"/>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row>
    <row r="901">
      <c r="A901" s="30"/>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row>
    <row r="902">
      <c r="A902" s="30"/>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row>
    <row r="903">
      <c r="A903" s="30"/>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row>
    <row r="904">
      <c r="A904" s="30"/>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row>
    <row r="905">
      <c r="A905" s="30"/>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row>
    <row r="906">
      <c r="A906" s="30"/>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row>
    <row r="907">
      <c r="A907" s="30"/>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row>
    <row r="908">
      <c r="A908" s="30"/>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row>
    <row r="909">
      <c r="A909" s="30"/>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row>
    <row r="910">
      <c r="A910" s="30"/>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row>
    <row r="911">
      <c r="A911" s="30"/>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row>
    <row r="912">
      <c r="A912" s="30"/>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row>
    <row r="913">
      <c r="A913" s="30"/>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row>
    <row r="914">
      <c r="A914" s="30"/>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row>
    <row r="915">
      <c r="A915" s="30"/>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row>
    <row r="916">
      <c r="A916" s="30"/>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row>
    <row r="917">
      <c r="A917" s="30"/>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row>
    <row r="918">
      <c r="A918" s="30"/>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row>
    <row r="919">
      <c r="A919" s="30"/>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row>
    <row r="920">
      <c r="A920" s="30"/>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row>
    <row r="921">
      <c r="A921" s="30"/>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row>
    <row r="922">
      <c r="A922" s="30"/>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row>
    <row r="923">
      <c r="A923" s="30"/>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row>
    <row r="924">
      <c r="A924" s="30"/>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row>
    <row r="925">
      <c r="A925" s="30"/>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row>
    <row r="926">
      <c r="A926" s="30"/>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row>
    <row r="927">
      <c r="A927" s="30"/>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row>
    <row r="928">
      <c r="A928" s="30"/>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row>
    <row r="929">
      <c r="A929" s="30"/>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row>
    <row r="930">
      <c r="A930" s="30"/>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row>
    <row r="931">
      <c r="A931" s="30"/>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row>
    <row r="932">
      <c r="A932" s="30"/>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row>
    <row r="933">
      <c r="A933" s="30"/>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row>
    <row r="934">
      <c r="A934" s="30"/>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row>
    <row r="935">
      <c r="A935" s="30"/>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row>
    <row r="936">
      <c r="A936" s="30"/>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row>
    <row r="937">
      <c r="A937" s="30"/>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row>
    <row r="938">
      <c r="A938" s="30"/>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row>
    <row r="939">
      <c r="A939" s="30"/>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row>
    <row r="940">
      <c r="A940" s="30"/>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row>
    <row r="941">
      <c r="A941" s="30"/>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row>
    <row r="942">
      <c r="A942" s="30"/>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row>
    <row r="943">
      <c r="A943" s="30"/>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row>
    <row r="944">
      <c r="A944" s="30"/>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row>
    <row r="945">
      <c r="A945" s="30"/>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row>
    <row r="946">
      <c r="A946" s="30"/>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row>
    <row r="947">
      <c r="A947" s="30"/>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row>
    <row r="948">
      <c r="A948" s="30"/>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row>
    <row r="949">
      <c r="A949" s="30"/>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row>
    <row r="950">
      <c r="A950" s="30"/>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row>
    <row r="951">
      <c r="A951" s="30"/>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row>
    <row r="952">
      <c r="A952" s="30"/>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row>
    <row r="953">
      <c r="A953" s="30"/>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row>
    <row r="954">
      <c r="A954" s="30"/>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row>
    <row r="955">
      <c r="A955" s="30"/>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row>
    <row r="956">
      <c r="A956" s="30"/>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row>
    <row r="957">
      <c r="A957" s="30"/>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row>
    <row r="958">
      <c r="A958" s="30"/>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row>
    <row r="959">
      <c r="A959" s="30"/>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row>
    <row r="960">
      <c r="A960" s="30"/>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row>
    <row r="961">
      <c r="A961" s="30"/>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row>
    <row r="962">
      <c r="A962" s="30"/>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row>
    <row r="963">
      <c r="A963" s="30"/>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row>
    <row r="964">
      <c r="A964" s="30"/>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row>
    <row r="965">
      <c r="A965" s="30"/>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row>
    <row r="966">
      <c r="A966" s="30"/>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row>
    <row r="967">
      <c r="A967" s="30"/>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row>
    <row r="968">
      <c r="A968" s="30"/>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row>
    <row r="969">
      <c r="A969" s="30"/>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row>
    <row r="970">
      <c r="A970" s="30"/>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row>
    <row r="971">
      <c r="A971" s="30"/>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row>
    <row r="972">
      <c r="A972" s="30"/>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row>
    <row r="973">
      <c r="A973" s="30"/>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row>
    <row r="974">
      <c r="A974" s="30"/>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row>
    <row r="975">
      <c r="A975" s="30"/>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row>
    <row r="976">
      <c r="A976" s="30"/>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row>
    <row r="977">
      <c r="A977" s="30"/>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row>
    <row r="978">
      <c r="A978" s="30"/>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row>
    <row r="979">
      <c r="A979" s="30"/>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row>
    <row r="980">
      <c r="A980" s="30"/>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row>
    <row r="981">
      <c r="A981" s="30"/>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row>
    <row r="982">
      <c r="A982" s="30"/>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row>
    <row r="983">
      <c r="A983" s="30"/>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row>
    <row r="984">
      <c r="A984" s="30"/>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row>
    <row r="985">
      <c r="A985" s="30"/>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row>
    <row r="986">
      <c r="A986" s="30"/>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row>
    <row r="987">
      <c r="A987" s="30"/>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row>
    <row r="988">
      <c r="A988" s="30"/>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row>
    <row r="989">
      <c r="A989" s="30"/>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row>
    <row r="990">
      <c r="A990" s="30"/>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row>
    <row r="991">
      <c r="A991" s="30"/>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row>
    <row r="992">
      <c r="A992" s="30"/>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row>
    <row r="993">
      <c r="A993" s="30"/>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row>
    <row r="994">
      <c r="A994" s="30"/>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row>
    <row r="995">
      <c r="A995" s="30"/>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row>
    <row r="996">
      <c r="A996" s="30"/>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row>
    <row r="997">
      <c r="A997" s="30"/>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row>
    <row r="998">
      <c r="A998" s="30"/>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row>
    <row r="999">
      <c r="A999" s="30"/>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row>
    <row r="1000">
      <c r="A1000" s="30"/>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row>
    <row r="1001">
      <c r="A1001" s="30"/>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row>
    <row r="1002">
      <c r="A1002" s="30"/>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row>
    <row r="1003">
      <c r="A1003" s="30"/>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row>
    <row r="1004">
      <c r="A1004" s="30"/>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row>
    <row r="1005">
      <c r="A1005" s="30"/>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row>
    <row r="1006">
      <c r="A1006" s="30"/>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row>
    <row r="1007">
      <c r="A1007" s="30"/>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row>
    <row r="1008">
      <c r="A1008" s="30"/>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row>
    <row r="1009">
      <c r="A1009" s="30"/>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row>
    <row r="1010">
      <c r="A1010" s="30"/>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row>
    <row r="1011">
      <c r="A1011" s="30"/>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row>
    <row r="1012">
      <c r="A1012" s="30"/>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row>
    <row r="1013">
      <c r="A1013" s="30"/>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row>
    <row r="1014">
      <c r="A1014" s="30"/>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row>
    <row r="1015">
      <c r="A1015" s="30"/>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row>
    <row r="1016">
      <c r="A1016" s="30"/>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row>
    <row r="1017">
      <c r="A1017" s="30"/>
      <c r="B1017" s="31"/>
      <c r="C1017" s="31"/>
      <c r="D1017" s="31"/>
      <c r="E1017" s="31"/>
      <c r="F1017" s="31"/>
      <c r="G1017" s="31"/>
      <c r="H1017" s="31"/>
      <c r="I1017" s="31"/>
      <c r="J1017" s="31"/>
      <c r="K1017" s="31"/>
      <c r="L1017" s="31"/>
      <c r="M1017" s="31"/>
      <c r="N1017" s="31"/>
      <c r="O1017" s="31"/>
      <c r="P1017" s="31"/>
      <c r="Q1017" s="31"/>
      <c r="R1017" s="31"/>
      <c r="S1017" s="31"/>
      <c r="T1017" s="31"/>
      <c r="U1017" s="31"/>
      <c r="V1017" s="31"/>
      <c r="W1017" s="31"/>
      <c r="X1017" s="31"/>
      <c r="Y1017" s="31"/>
    </row>
    <row r="1018">
      <c r="A1018" s="30"/>
      <c r="B1018" s="31"/>
      <c r="C1018" s="31"/>
      <c r="D1018" s="31"/>
      <c r="E1018" s="31"/>
      <c r="F1018" s="31"/>
      <c r="G1018" s="31"/>
      <c r="H1018" s="31"/>
      <c r="I1018" s="31"/>
      <c r="J1018" s="31"/>
      <c r="K1018" s="31"/>
      <c r="L1018" s="31"/>
      <c r="M1018" s="31"/>
      <c r="N1018" s="31"/>
      <c r="O1018" s="31"/>
      <c r="P1018" s="31"/>
      <c r="Q1018" s="31"/>
      <c r="R1018" s="31"/>
      <c r="S1018" s="31"/>
      <c r="T1018" s="31"/>
      <c r="U1018" s="31"/>
      <c r="V1018" s="31"/>
      <c r="W1018" s="31"/>
      <c r="X1018" s="31"/>
      <c r="Y1018" s="31"/>
    </row>
    <row r="1019">
      <c r="A1019" s="30"/>
      <c r="B1019" s="31"/>
      <c r="C1019" s="31"/>
      <c r="D1019" s="31"/>
      <c r="E1019" s="31"/>
      <c r="F1019" s="31"/>
      <c r="G1019" s="31"/>
      <c r="H1019" s="31"/>
      <c r="I1019" s="31"/>
      <c r="J1019" s="31"/>
      <c r="K1019" s="31"/>
      <c r="L1019" s="31"/>
      <c r="M1019" s="31"/>
      <c r="N1019" s="31"/>
      <c r="O1019" s="31"/>
      <c r="P1019" s="31"/>
      <c r="Q1019" s="31"/>
      <c r="R1019" s="31"/>
      <c r="S1019" s="31"/>
      <c r="T1019" s="31"/>
      <c r="U1019" s="31"/>
      <c r="V1019" s="31"/>
      <c r="W1019" s="31"/>
      <c r="X1019" s="31"/>
      <c r="Y1019" s="31"/>
    </row>
    <row r="1020">
      <c r="A1020" s="30"/>
      <c r="B1020" s="31"/>
      <c r="C1020" s="31"/>
      <c r="D1020" s="31"/>
      <c r="E1020" s="31"/>
      <c r="F1020" s="31"/>
      <c r="G1020" s="31"/>
      <c r="H1020" s="31"/>
      <c r="I1020" s="31"/>
      <c r="J1020" s="31"/>
      <c r="K1020" s="31"/>
      <c r="L1020" s="31"/>
      <c r="M1020" s="31"/>
      <c r="N1020" s="31"/>
      <c r="O1020" s="31"/>
      <c r="P1020" s="31"/>
      <c r="Q1020" s="31"/>
      <c r="R1020" s="31"/>
      <c r="S1020" s="31"/>
      <c r="T1020" s="31"/>
      <c r="U1020" s="31"/>
      <c r="V1020" s="31"/>
      <c r="W1020" s="31"/>
      <c r="X1020" s="31"/>
      <c r="Y1020" s="31"/>
    </row>
    <row r="1021">
      <c r="A1021" s="30"/>
      <c r="B1021" s="31"/>
      <c r="C1021" s="31"/>
      <c r="D1021" s="31"/>
      <c r="E1021" s="31"/>
      <c r="F1021" s="31"/>
      <c r="G1021" s="31"/>
      <c r="H1021" s="31"/>
      <c r="I1021" s="31"/>
      <c r="J1021" s="31"/>
      <c r="K1021" s="31"/>
      <c r="L1021" s="31"/>
      <c r="M1021" s="31"/>
      <c r="N1021" s="31"/>
      <c r="O1021" s="31"/>
      <c r="P1021" s="31"/>
      <c r="Q1021" s="31"/>
      <c r="R1021" s="31"/>
      <c r="S1021" s="31"/>
      <c r="T1021" s="31"/>
      <c r="U1021" s="31"/>
      <c r="V1021" s="31"/>
      <c r="W1021" s="31"/>
      <c r="X1021" s="31"/>
      <c r="Y1021" s="31"/>
    </row>
    <row r="1022">
      <c r="A1022" s="30"/>
      <c r="B1022" s="31"/>
      <c r="C1022" s="31"/>
      <c r="D1022" s="31"/>
      <c r="E1022" s="31"/>
      <c r="F1022" s="31"/>
      <c r="G1022" s="31"/>
      <c r="H1022" s="31"/>
      <c r="I1022" s="31"/>
      <c r="J1022" s="31"/>
      <c r="K1022" s="31"/>
      <c r="L1022" s="31"/>
      <c r="M1022" s="31"/>
      <c r="N1022" s="31"/>
      <c r="O1022" s="31"/>
      <c r="P1022" s="31"/>
      <c r="Q1022" s="31"/>
      <c r="R1022" s="31"/>
      <c r="S1022" s="31"/>
      <c r="T1022" s="31"/>
      <c r="U1022" s="31"/>
      <c r="V1022" s="31"/>
      <c r="W1022" s="31"/>
      <c r="X1022" s="31"/>
      <c r="Y1022" s="31"/>
    </row>
    <row r="1023">
      <c r="A1023" s="30"/>
      <c r="B1023" s="31"/>
      <c r="C1023" s="31"/>
      <c r="D1023" s="31"/>
      <c r="E1023" s="31"/>
      <c r="F1023" s="31"/>
      <c r="G1023" s="31"/>
      <c r="H1023" s="31"/>
      <c r="I1023" s="31"/>
      <c r="J1023" s="31"/>
      <c r="K1023" s="31"/>
      <c r="L1023" s="31"/>
      <c r="M1023" s="31"/>
      <c r="N1023" s="31"/>
      <c r="O1023" s="31"/>
      <c r="P1023" s="31"/>
      <c r="Q1023" s="31"/>
      <c r="R1023" s="31"/>
      <c r="S1023" s="31"/>
      <c r="T1023" s="31"/>
      <c r="U1023" s="31"/>
      <c r="V1023" s="31"/>
      <c r="W1023" s="31"/>
      <c r="X1023" s="31"/>
      <c r="Y1023" s="31"/>
    </row>
    <row r="1024">
      <c r="A1024" s="30"/>
      <c r="B1024" s="31"/>
      <c r="C1024" s="31"/>
      <c r="D1024" s="31"/>
      <c r="E1024" s="31"/>
      <c r="F1024" s="31"/>
      <c r="G1024" s="31"/>
      <c r="H1024" s="31"/>
      <c r="I1024" s="31"/>
      <c r="J1024" s="31"/>
      <c r="K1024" s="31"/>
      <c r="L1024" s="31"/>
      <c r="M1024" s="31"/>
      <c r="N1024" s="31"/>
      <c r="O1024" s="31"/>
      <c r="P1024" s="31"/>
      <c r="Q1024" s="31"/>
      <c r="R1024" s="31"/>
      <c r="S1024" s="31"/>
      <c r="T1024" s="31"/>
      <c r="U1024" s="31"/>
      <c r="V1024" s="31"/>
      <c r="W1024" s="31"/>
      <c r="X1024" s="31"/>
      <c r="Y1024" s="31"/>
    </row>
    <row r="1025">
      <c r="A1025" s="30"/>
      <c r="B1025" s="31"/>
      <c r="C1025" s="31"/>
      <c r="D1025" s="31"/>
      <c r="E1025" s="31"/>
      <c r="F1025" s="31"/>
      <c r="G1025" s="31"/>
      <c r="H1025" s="31"/>
      <c r="I1025" s="31"/>
      <c r="J1025" s="31"/>
      <c r="K1025" s="31"/>
      <c r="L1025" s="31"/>
      <c r="M1025" s="31"/>
      <c r="N1025" s="31"/>
      <c r="O1025" s="31"/>
      <c r="P1025" s="31"/>
      <c r="Q1025" s="31"/>
      <c r="R1025" s="31"/>
      <c r="S1025" s="31"/>
      <c r="T1025" s="31"/>
      <c r="U1025" s="31"/>
      <c r="V1025" s="31"/>
      <c r="W1025" s="31"/>
      <c r="X1025" s="31"/>
      <c r="Y1025" s="31"/>
    </row>
    <row r="1026">
      <c r="A1026" s="30"/>
      <c r="B1026" s="31"/>
      <c r="C1026" s="31"/>
      <c r="D1026" s="31"/>
      <c r="E1026" s="31"/>
      <c r="F1026" s="31"/>
      <c r="G1026" s="31"/>
      <c r="H1026" s="31"/>
      <c r="I1026" s="31"/>
      <c r="J1026" s="31"/>
      <c r="K1026" s="31"/>
      <c r="L1026" s="31"/>
      <c r="M1026" s="31"/>
      <c r="N1026" s="31"/>
      <c r="O1026" s="31"/>
      <c r="P1026" s="31"/>
      <c r="Q1026" s="31"/>
      <c r="R1026" s="31"/>
      <c r="S1026" s="31"/>
      <c r="T1026" s="31"/>
      <c r="U1026" s="31"/>
      <c r="V1026" s="31"/>
      <c r="W1026" s="31"/>
      <c r="X1026" s="31"/>
      <c r="Y1026" s="31"/>
    </row>
    <row r="1027">
      <c r="A1027" s="30"/>
      <c r="B1027" s="31"/>
      <c r="C1027" s="31"/>
      <c r="D1027" s="31"/>
      <c r="E1027" s="31"/>
      <c r="F1027" s="31"/>
      <c r="G1027" s="31"/>
      <c r="H1027" s="31"/>
      <c r="I1027" s="31"/>
      <c r="J1027" s="31"/>
      <c r="K1027" s="31"/>
      <c r="L1027" s="31"/>
      <c r="M1027" s="31"/>
      <c r="N1027" s="31"/>
      <c r="O1027" s="31"/>
      <c r="P1027" s="31"/>
      <c r="Q1027" s="31"/>
      <c r="R1027" s="31"/>
      <c r="S1027" s="31"/>
      <c r="T1027" s="31"/>
      <c r="U1027" s="31"/>
      <c r="V1027" s="31"/>
      <c r="W1027" s="31"/>
      <c r="X1027" s="31"/>
      <c r="Y1027" s="31"/>
    </row>
    <row r="1028">
      <c r="A1028" s="30"/>
      <c r="B1028" s="31"/>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row>
    <row r="1029">
      <c r="A1029" s="30"/>
      <c r="B1029" s="31"/>
      <c r="C1029" s="31"/>
      <c r="D1029" s="31"/>
      <c r="E1029" s="31"/>
      <c r="F1029" s="31"/>
      <c r="G1029" s="31"/>
      <c r="H1029" s="31"/>
      <c r="I1029" s="31"/>
      <c r="J1029" s="31"/>
      <c r="K1029" s="31"/>
      <c r="L1029" s="31"/>
      <c r="M1029" s="31"/>
      <c r="N1029" s="31"/>
      <c r="O1029" s="31"/>
      <c r="P1029" s="31"/>
      <c r="Q1029" s="31"/>
      <c r="R1029" s="31"/>
      <c r="S1029" s="31"/>
      <c r="T1029" s="31"/>
      <c r="U1029" s="31"/>
      <c r="V1029" s="31"/>
      <c r="W1029" s="31"/>
      <c r="X1029" s="31"/>
      <c r="Y1029" s="31"/>
    </row>
    <row r="1030">
      <c r="A1030" s="30"/>
      <c r="B1030" s="31"/>
      <c r="C1030" s="31"/>
      <c r="D1030" s="31"/>
      <c r="E1030" s="31"/>
      <c r="F1030" s="31"/>
      <c r="G1030" s="31"/>
      <c r="H1030" s="31"/>
      <c r="I1030" s="31"/>
      <c r="J1030" s="31"/>
      <c r="K1030" s="31"/>
      <c r="L1030" s="31"/>
      <c r="M1030" s="31"/>
      <c r="N1030" s="31"/>
      <c r="O1030" s="31"/>
      <c r="P1030" s="31"/>
      <c r="Q1030" s="31"/>
      <c r="R1030" s="31"/>
      <c r="S1030" s="31"/>
      <c r="T1030" s="31"/>
      <c r="U1030" s="31"/>
      <c r="V1030" s="31"/>
      <c r="W1030" s="31"/>
      <c r="X1030" s="31"/>
      <c r="Y1030" s="31"/>
    </row>
    <row r="1031">
      <c r="A1031" s="30"/>
      <c r="B1031" s="31"/>
      <c r="C1031" s="31"/>
      <c r="D1031" s="31"/>
      <c r="E1031" s="31"/>
      <c r="F1031" s="31"/>
      <c r="G1031" s="31"/>
      <c r="H1031" s="31"/>
      <c r="I1031" s="31"/>
      <c r="J1031" s="31"/>
      <c r="K1031" s="31"/>
      <c r="L1031" s="31"/>
      <c r="M1031" s="31"/>
      <c r="N1031" s="31"/>
      <c r="O1031" s="31"/>
      <c r="P1031" s="31"/>
      <c r="Q1031" s="31"/>
      <c r="R1031" s="31"/>
      <c r="S1031" s="31"/>
      <c r="T1031" s="31"/>
      <c r="U1031" s="31"/>
      <c r="V1031" s="31"/>
      <c r="W1031" s="31"/>
      <c r="X1031" s="31"/>
      <c r="Y1031" s="31"/>
    </row>
    <row r="1032">
      <c r="A1032" s="30"/>
      <c r="B1032" s="31"/>
      <c r="C1032" s="31"/>
      <c r="D1032" s="31"/>
      <c r="E1032" s="31"/>
      <c r="F1032" s="31"/>
      <c r="G1032" s="31"/>
      <c r="H1032" s="31"/>
      <c r="I1032" s="31"/>
      <c r="J1032" s="31"/>
      <c r="K1032" s="31"/>
      <c r="L1032" s="31"/>
      <c r="M1032" s="31"/>
      <c r="N1032" s="31"/>
      <c r="O1032" s="31"/>
      <c r="P1032" s="31"/>
      <c r="Q1032" s="31"/>
      <c r="R1032" s="31"/>
      <c r="S1032" s="31"/>
      <c r="T1032" s="31"/>
      <c r="U1032" s="31"/>
      <c r="V1032" s="31"/>
      <c r="W1032" s="31"/>
      <c r="X1032" s="31"/>
      <c r="Y1032" s="31"/>
    </row>
    <row r="1033">
      <c r="A1033" s="30"/>
      <c r="B1033" s="31"/>
      <c r="C1033" s="31"/>
      <c r="D1033" s="31"/>
      <c r="E1033" s="31"/>
      <c r="F1033" s="31"/>
      <c r="G1033" s="31"/>
      <c r="H1033" s="31"/>
      <c r="I1033" s="31"/>
      <c r="J1033" s="31"/>
      <c r="K1033" s="31"/>
      <c r="L1033" s="31"/>
      <c r="M1033" s="31"/>
      <c r="N1033" s="31"/>
      <c r="O1033" s="31"/>
      <c r="P1033" s="31"/>
      <c r="Q1033" s="31"/>
      <c r="R1033" s="31"/>
      <c r="S1033" s="31"/>
      <c r="T1033" s="31"/>
      <c r="U1033" s="31"/>
      <c r="V1033" s="31"/>
      <c r="W1033" s="31"/>
      <c r="X1033" s="31"/>
      <c r="Y1033" s="31"/>
    </row>
    <row r="1034">
      <c r="A1034" s="30"/>
      <c r="B1034" s="31"/>
      <c r="C1034" s="31"/>
      <c r="D1034" s="31"/>
      <c r="E1034" s="31"/>
      <c r="F1034" s="31"/>
      <c r="G1034" s="31"/>
      <c r="H1034" s="31"/>
      <c r="I1034" s="31"/>
      <c r="J1034" s="31"/>
      <c r="K1034" s="31"/>
      <c r="L1034" s="31"/>
      <c r="M1034" s="31"/>
      <c r="N1034" s="31"/>
      <c r="O1034" s="31"/>
      <c r="P1034" s="31"/>
      <c r="Q1034" s="31"/>
      <c r="R1034" s="31"/>
      <c r="S1034" s="31"/>
      <c r="T1034" s="31"/>
      <c r="U1034" s="31"/>
      <c r="V1034" s="31"/>
      <c r="W1034" s="31"/>
      <c r="X1034" s="31"/>
      <c r="Y1034" s="31"/>
    </row>
    <row r="1035">
      <c r="A1035" s="30"/>
      <c r="B1035" s="31"/>
      <c r="C1035" s="31"/>
      <c r="D1035" s="31"/>
      <c r="E1035" s="31"/>
      <c r="F1035" s="31"/>
      <c r="G1035" s="31"/>
      <c r="H1035" s="31"/>
      <c r="I1035" s="31"/>
      <c r="J1035" s="31"/>
      <c r="K1035" s="31"/>
      <c r="L1035" s="31"/>
      <c r="M1035" s="31"/>
      <c r="N1035" s="31"/>
      <c r="O1035" s="31"/>
      <c r="P1035" s="31"/>
      <c r="Q1035" s="31"/>
      <c r="R1035" s="31"/>
      <c r="S1035" s="31"/>
      <c r="T1035" s="31"/>
      <c r="U1035" s="31"/>
      <c r="V1035" s="31"/>
      <c r="W1035" s="31"/>
      <c r="X1035" s="31"/>
      <c r="Y1035" s="31"/>
    </row>
    <row r="1036">
      <c r="A1036" s="30"/>
      <c r="B1036" s="31"/>
      <c r="C1036" s="31"/>
      <c r="D1036" s="31"/>
      <c r="E1036" s="31"/>
      <c r="F1036" s="31"/>
      <c r="G1036" s="31"/>
      <c r="H1036" s="31"/>
      <c r="I1036" s="31"/>
      <c r="J1036" s="31"/>
      <c r="K1036" s="31"/>
      <c r="L1036" s="31"/>
      <c r="M1036" s="31"/>
      <c r="N1036" s="31"/>
      <c r="O1036" s="31"/>
      <c r="P1036" s="31"/>
      <c r="Q1036" s="31"/>
      <c r="R1036" s="31"/>
      <c r="S1036" s="31"/>
      <c r="T1036" s="31"/>
      <c r="U1036" s="31"/>
      <c r="V1036" s="31"/>
      <c r="W1036" s="31"/>
      <c r="X1036" s="31"/>
      <c r="Y1036" s="31"/>
    </row>
    <row r="1037">
      <c r="A1037" s="30"/>
      <c r="B1037" s="31"/>
      <c r="C1037" s="31"/>
      <c r="D1037" s="31"/>
      <c r="E1037" s="31"/>
      <c r="F1037" s="31"/>
      <c r="G1037" s="31"/>
      <c r="H1037" s="31"/>
      <c r="I1037" s="31"/>
      <c r="J1037" s="31"/>
      <c r="K1037" s="31"/>
      <c r="L1037" s="31"/>
      <c r="M1037" s="31"/>
      <c r="N1037" s="31"/>
      <c r="O1037" s="31"/>
      <c r="P1037" s="31"/>
      <c r="Q1037" s="31"/>
      <c r="R1037" s="31"/>
      <c r="S1037" s="31"/>
      <c r="T1037" s="31"/>
      <c r="U1037" s="31"/>
      <c r="V1037" s="31"/>
      <c r="W1037" s="31"/>
      <c r="X1037" s="31"/>
      <c r="Y1037" s="31"/>
    </row>
    <row r="1038">
      <c r="A1038" s="30"/>
      <c r="B1038" s="31"/>
      <c r="C1038" s="31"/>
      <c r="D1038" s="31"/>
      <c r="E1038" s="31"/>
      <c r="F1038" s="31"/>
      <c r="G1038" s="31"/>
      <c r="H1038" s="31"/>
      <c r="I1038" s="31"/>
      <c r="J1038" s="31"/>
      <c r="K1038" s="31"/>
      <c r="L1038" s="31"/>
      <c r="M1038" s="31"/>
      <c r="N1038" s="31"/>
      <c r="O1038" s="31"/>
      <c r="P1038" s="31"/>
      <c r="Q1038" s="31"/>
      <c r="R1038" s="31"/>
      <c r="S1038" s="31"/>
      <c r="T1038" s="31"/>
      <c r="U1038" s="31"/>
      <c r="V1038" s="31"/>
      <c r="W1038" s="31"/>
      <c r="X1038" s="31"/>
      <c r="Y1038" s="31"/>
    </row>
    <row r="1039">
      <c r="A1039" s="30"/>
      <c r="B1039" s="31"/>
      <c r="C1039" s="31"/>
      <c r="D1039" s="31"/>
      <c r="E1039" s="31"/>
      <c r="F1039" s="31"/>
      <c r="G1039" s="31"/>
      <c r="H1039" s="31"/>
      <c r="I1039" s="31"/>
      <c r="J1039" s="31"/>
      <c r="K1039" s="31"/>
      <c r="L1039" s="31"/>
      <c r="M1039" s="31"/>
      <c r="N1039" s="31"/>
      <c r="O1039" s="31"/>
      <c r="P1039" s="31"/>
      <c r="Q1039" s="31"/>
      <c r="R1039" s="31"/>
      <c r="S1039" s="31"/>
      <c r="T1039" s="31"/>
      <c r="U1039" s="31"/>
      <c r="V1039" s="31"/>
      <c r="W1039" s="31"/>
      <c r="X1039" s="31"/>
      <c r="Y1039" s="31"/>
    </row>
    <row r="1040">
      <c r="A1040" s="30"/>
      <c r="B1040" s="31"/>
      <c r="C1040" s="31"/>
      <c r="D1040" s="31"/>
      <c r="E1040" s="31"/>
      <c r="F1040" s="31"/>
      <c r="G1040" s="31"/>
      <c r="H1040" s="31"/>
      <c r="I1040" s="31"/>
      <c r="J1040" s="31"/>
      <c r="K1040" s="31"/>
      <c r="L1040" s="31"/>
      <c r="M1040" s="31"/>
      <c r="N1040" s="31"/>
      <c r="O1040" s="31"/>
      <c r="P1040" s="31"/>
      <c r="Q1040" s="31"/>
      <c r="R1040" s="31"/>
      <c r="S1040" s="31"/>
      <c r="T1040" s="31"/>
      <c r="U1040" s="31"/>
      <c r="V1040" s="31"/>
      <c r="W1040" s="31"/>
      <c r="X1040" s="31"/>
      <c r="Y1040" s="31"/>
    </row>
    <row r="1041">
      <c r="A1041" s="30"/>
      <c r="B1041" s="31"/>
      <c r="C1041" s="31"/>
      <c r="D1041" s="31"/>
      <c r="E1041" s="31"/>
      <c r="F1041" s="31"/>
      <c r="G1041" s="31"/>
      <c r="H1041" s="31"/>
      <c r="I1041" s="31"/>
      <c r="J1041" s="31"/>
      <c r="K1041" s="31"/>
      <c r="L1041" s="31"/>
      <c r="M1041" s="31"/>
      <c r="N1041" s="31"/>
      <c r="O1041" s="31"/>
      <c r="P1041" s="31"/>
      <c r="Q1041" s="31"/>
      <c r="R1041" s="31"/>
      <c r="S1041" s="31"/>
      <c r="T1041" s="31"/>
      <c r="U1041" s="31"/>
      <c r="V1041" s="31"/>
      <c r="W1041" s="31"/>
      <c r="X1041" s="31"/>
      <c r="Y1041" s="31"/>
    </row>
    <row r="1042">
      <c r="A1042" s="30"/>
      <c r="B1042" s="31"/>
      <c r="C1042" s="31"/>
      <c r="D1042" s="31"/>
      <c r="E1042" s="31"/>
      <c r="F1042" s="31"/>
      <c r="G1042" s="31"/>
      <c r="H1042" s="31"/>
      <c r="I1042" s="31"/>
      <c r="J1042" s="31"/>
      <c r="K1042" s="31"/>
      <c r="L1042" s="31"/>
      <c r="M1042" s="31"/>
      <c r="N1042" s="31"/>
      <c r="O1042" s="31"/>
      <c r="P1042" s="31"/>
      <c r="Q1042" s="31"/>
      <c r="R1042" s="31"/>
      <c r="S1042" s="31"/>
      <c r="T1042" s="31"/>
      <c r="U1042" s="31"/>
      <c r="V1042" s="31"/>
      <c r="W1042" s="31"/>
      <c r="X1042" s="31"/>
      <c r="Y1042" s="31"/>
    </row>
    <row r="1043">
      <c r="A1043" s="30"/>
      <c r="B1043" s="31"/>
      <c r="C1043" s="31"/>
      <c r="D1043" s="31"/>
      <c r="E1043" s="31"/>
      <c r="F1043" s="31"/>
      <c r="G1043" s="31"/>
      <c r="H1043" s="31"/>
      <c r="I1043" s="31"/>
      <c r="J1043" s="31"/>
      <c r="K1043" s="31"/>
      <c r="L1043" s="31"/>
      <c r="M1043" s="31"/>
      <c r="N1043" s="31"/>
      <c r="O1043" s="31"/>
      <c r="P1043" s="31"/>
      <c r="Q1043" s="31"/>
      <c r="R1043" s="31"/>
      <c r="S1043" s="31"/>
      <c r="T1043" s="31"/>
      <c r="U1043" s="31"/>
      <c r="V1043" s="31"/>
      <c r="W1043" s="31"/>
      <c r="X1043" s="31"/>
      <c r="Y1043" s="31"/>
    </row>
    <row r="1044">
      <c r="A1044" s="30"/>
      <c r="B1044" s="31"/>
      <c r="C1044" s="31"/>
      <c r="D1044" s="31"/>
      <c r="E1044" s="31"/>
      <c r="F1044" s="31"/>
      <c r="G1044" s="31"/>
      <c r="H1044" s="31"/>
      <c r="I1044" s="31"/>
      <c r="J1044" s="31"/>
      <c r="K1044" s="31"/>
      <c r="L1044" s="31"/>
      <c r="M1044" s="31"/>
      <c r="N1044" s="31"/>
      <c r="O1044" s="31"/>
      <c r="P1044" s="31"/>
      <c r="Q1044" s="31"/>
      <c r="R1044" s="31"/>
      <c r="S1044" s="31"/>
      <c r="T1044" s="31"/>
      <c r="U1044" s="31"/>
      <c r="V1044" s="31"/>
      <c r="W1044" s="31"/>
      <c r="X1044" s="31"/>
      <c r="Y1044" s="31"/>
    </row>
    <row r="1045">
      <c r="A1045" s="30"/>
      <c r="B1045" s="31"/>
      <c r="C1045" s="31"/>
      <c r="D1045" s="31"/>
      <c r="E1045" s="31"/>
      <c r="F1045" s="31"/>
      <c r="G1045" s="31"/>
      <c r="H1045" s="31"/>
      <c r="I1045" s="31"/>
      <c r="J1045" s="31"/>
      <c r="K1045" s="31"/>
      <c r="L1045" s="31"/>
      <c r="M1045" s="31"/>
      <c r="N1045" s="31"/>
      <c r="O1045" s="31"/>
      <c r="P1045" s="31"/>
      <c r="Q1045" s="31"/>
      <c r="R1045" s="31"/>
      <c r="S1045" s="31"/>
      <c r="T1045" s="31"/>
      <c r="U1045" s="31"/>
      <c r="V1045" s="31"/>
      <c r="W1045" s="31"/>
      <c r="X1045" s="31"/>
      <c r="Y1045" s="31"/>
    </row>
    <row r="1046">
      <c r="A1046" s="30"/>
      <c r="B1046" s="31"/>
      <c r="C1046" s="31"/>
      <c r="D1046" s="31"/>
      <c r="E1046" s="31"/>
      <c r="F1046" s="31"/>
      <c r="G1046" s="31"/>
      <c r="H1046" s="31"/>
      <c r="I1046" s="31"/>
      <c r="J1046" s="31"/>
      <c r="K1046" s="31"/>
      <c r="L1046" s="31"/>
      <c r="M1046" s="31"/>
      <c r="N1046" s="31"/>
      <c r="O1046" s="31"/>
      <c r="P1046" s="31"/>
      <c r="Q1046" s="31"/>
      <c r="R1046" s="31"/>
      <c r="S1046" s="31"/>
      <c r="T1046" s="31"/>
      <c r="U1046" s="31"/>
      <c r="V1046" s="31"/>
      <c r="W1046" s="31"/>
      <c r="X1046" s="31"/>
      <c r="Y1046" s="31"/>
    </row>
    <row r="1047">
      <c r="A1047" s="30"/>
      <c r="B1047" s="31"/>
      <c r="C1047" s="31"/>
      <c r="D1047" s="31"/>
      <c r="E1047" s="31"/>
      <c r="F1047" s="31"/>
      <c r="G1047" s="31"/>
      <c r="H1047" s="31"/>
      <c r="I1047" s="31"/>
      <c r="J1047" s="31"/>
      <c r="K1047" s="31"/>
      <c r="L1047" s="31"/>
      <c r="M1047" s="31"/>
      <c r="N1047" s="31"/>
      <c r="O1047" s="31"/>
      <c r="P1047" s="31"/>
      <c r="Q1047" s="31"/>
      <c r="R1047" s="31"/>
      <c r="S1047" s="31"/>
      <c r="T1047" s="31"/>
      <c r="U1047" s="31"/>
      <c r="V1047" s="31"/>
      <c r="W1047" s="31"/>
      <c r="X1047" s="31"/>
      <c r="Y1047" s="31"/>
    </row>
    <row r="1048">
      <c r="A1048" s="30"/>
      <c r="B1048" s="31"/>
      <c r="C1048" s="31"/>
      <c r="D1048" s="31"/>
      <c r="E1048" s="31"/>
      <c r="F1048" s="31"/>
      <c r="G1048" s="31"/>
      <c r="H1048" s="31"/>
      <c r="I1048" s="31"/>
      <c r="J1048" s="31"/>
      <c r="K1048" s="31"/>
      <c r="L1048" s="31"/>
      <c r="M1048" s="31"/>
      <c r="N1048" s="31"/>
      <c r="O1048" s="31"/>
      <c r="P1048" s="31"/>
      <c r="Q1048" s="31"/>
      <c r="R1048" s="31"/>
      <c r="S1048" s="31"/>
      <c r="T1048" s="31"/>
      <c r="U1048" s="31"/>
      <c r="V1048" s="31"/>
      <c r="W1048" s="31"/>
      <c r="X1048" s="31"/>
      <c r="Y1048" s="31"/>
    </row>
    <row r="1049">
      <c r="A1049" s="30"/>
      <c r="B1049" s="31"/>
      <c r="C1049" s="31"/>
      <c r="D1049" s="31"/>
      <c r="E1049" s="31"/>
      <c r="F1049" s="31"/>
      <c r="G1049" s="31"/>
      <c r="H1049" s="31"/>
      <c r="I1049" s="31"/>
      <c r="J1049" s="31"/>
      <c r="K1049" s="31"/>
      <c r="L1049" s="31"/>
      <c r="M1049" s="31"/>
      <c r="N1049" s="31"/>
      <c r="O1049" s="31"/>
      <c r="P1049" s="31"/>
      <c r="Q1049" s="31"/>
      <c r="R1049" s="31"/>
      <c r="S1049" s="31"/>
      <c r="T1049" s="31"/>
      <c r="U1049" s="31"/>
      <c r="V1049" s="31"/>
      <c r="W1049" s="31"/>
      <c r="X1049" s="31"/>
      <c r="Y1049" s="31"/>
    </row>
    <row r="1050">
      <c r="A1050" s="30"/>
      <c r="B1050" s="31"/>
      <c r="C1050" s="31"/>
      <c r="D1050" s="31"/>
      <c r="E1050" s="31"/>
      <c r="F1050" s="31"/>
      <c r="G1050" s="31"/>
      <c r="H1050" s="31"/>
      <c r="I1050" s="31"/>
      <c r="J1050" s="31"/>
      <c r="K1050" s="31"/>
      <c r="L1050" s="31"/>
      <c r="M1050" s="31"/>
      <c r="N1050" s="31"/>
      <c r="O1050" s="31"/>
      <c r="P1050" s="31"/>
      <c r="Q1050" s="31"/>
      <c r="R1050" s="31"/>
      <c r="S1050" s="31"/>
      <c r="T1050" s="31"/>
      <c r="U1050" s="31"/>
      <c r="V1050" s="31"/>
      <c r="W1050" s="31"/>
      <c r="X1050" s="31"/>
      <c r="Y1050" s="31"/>
    </row>
    <row r="1051">
      <c r="A1051" s="30"/>
      <c r="B1051" s="31"/>
      <c r="C1051" s="31"/>
      <c r="D1051" s="31"/>
      <c r="E1051" s="31"/>
      <c r="F1051" s="31"/>
      <c r="G1051" s="31"/>
      <c r="H1051" s="31"/>
      <c r="I1051" s="31"/>
      <c r="J1051" s="31"/>
      <c r="K1051" s="31"/>
      <c r="L1051" s="31"/>
      <c r="M1051" s="31"/>
      <c r="N1051" s="31"/>
      <c r="O1051" s="31"/>
      <c r="P1051" s="31"/>
      <c r="Q1051" s="31"/>
      <c r="R1051" s="31"/>
      <c r="S1051" s="31"/>
      <c r="T1051" s="31"/>
      <c r="U1051" s="31"/>
      <c r="V1051" s="31"/>
      <c r="W1051" s="31"/>
      <c r="X1051" s="31"/>
      <c r="Y1051" s="31"/>
    </row>
    <row r="1052">
      <c r="A1052" s="30"/>
      <c r="B1052" s="31"/>
      <c r="C1052" s="31"/>
      <c r="D1052" s="31"/>
      <c r="E1052" s="31"/>
      <c r="F1052" s="31"/>
      <c r="G1052" s="31"/>
      <c r="H1052" s="31"/>
      <c r="I1052" s="31"/>
      <c r="J1052" s="31"/>
      <c r="K1052" s="31"/>
      <c r="L1052" s="31"/>
      <c r="M1052" s="31"/>
      <c r="N1052" s="31"/>
      <c r="O1052" s="31"/>
      <c r="P1052" s="31"/>
      <c r="Q1052" s="31"/>
      <c r="R1052" s="31"/>
      <c r="S1052" s="31"/>
      <c r="T1052" s="31"/>
      <c r="U1052" s="31"/>
      <c r="V1052" s="31"/>
      <c r="W1052" s="31"/>
      <c r="X1052" s="31"/>
      <c r="Y1052" s="31"/>
    </row>
    <row r="1053">
      <c r="A1053" s="30"/>
      <c r="B1053" s="31"/>
      <c r="C1053" s="31"/>
      <c r="D1053" s="31"/>
      <c r="E1053" s="31"/>
      <c r="F1053" s="31"/>
      <c r="G1053" s="31"/>
      <c r="H1053" s="31"/>
      <c r="I1053" s="31"/>
      <c r="J1053" s="31"/>
      <c r="K1053" s="31"/>
      <c r="L1053" s="31"/>
      <c r="M1053" s="31"/>
      <c r="N1053" s="31"/>
      <c r="O1053" s="31"/>
      <c r="P1053" s="31"/>
      <c r="Q1053" s="31"/>
      <c r="R1053" s="31"/>
      <c r="S1053" s="31"/>
      <c r="T1053" s="31"/>
      <c r="U1053" s="31"/>
      <c r="V1053" s="31"/>
      <c r="W1053" s="31"/>
      <c r="X1053" s="31"/>
      <c r="Y1053" s="31"/>
    </row>
    <row r="1054">
      <c r="A1054" s="30"/>
      <c r="B1054" s="31"/>
      <c r="C1054" s="31"/>
      <c r="D1054" s="31"/>
      <c r="E1054" s="31"/>
      <c r="F1054" s="31"/>
      <c r="G1054" s="31"/>
      <c r="H1054" s="31"/>
      <c r="I1054" s="31"/>
      <c r="J1054" s="31"/>
      <c r="K1054" s="31"/>
      <c r="L1054" s="31"/>
      <c r="M1054" s="31"/>
      <c r="N1054" s="31"/>
      <c r="O1054" s="31"/>
      <c r="P1054" s="31"/>
      <c r="Q1054" s="31"/>
      <c r="R1054" s="31"/>
      <c r="S1054" s="31"/>
      <c r="T1054" s="31"/>
      <c r="U1054" s="31"/>
      <c r="V1054" s="31"/>
      <c r="W1054" s="31"/>
      <c r="X1054" s="31"/>
      <c r="Y1054" s="31"/>
    </row>
    <row r="1055">
      <c r="A1055" s="30"/>
      <c r="B1055" s="31"/>
      <c r="C1055" s="31"/>
      <c r="D1055" s="31"/>
      <c r="E1055" s="31"/>
      <c r="F1055" s="31"/>
      <c r="G1055" s="31"/>
      <c r="H1055" s="31"/>
      <c r="I1055" s="31"/>
      <c r="J1055" s="31"/>
      <c r="K1055" s="31"/>
      <c r="L1055" s="31"/>
      <c r="M1055" s="31"/>
      <c r="N1055" s="31"/>
      <c r="O1055" s="31"/>
      <c r="P1055" s="31"/>
      <c r="Q1055" s="31"/>
      <c r="R1055" s="31"/>
      <c r="S1055" s="31"/>
      <c r="T1055" s="31"/>
      <c r="U1055" s="31"/>
      <c r="V1055" s="31"/>
      <c r="W1055" s="31"/>
      <c r="X1055" s="31"/>
      <c r="Y1055" s="31"/>
    </row>
    <row r="1056">
      <c r="A1056" s="30"/>
      <c r="B1056" s="31"/>
      <c r="C1056" s="31"/>
      <c r="D1056" s="31"/>
      <c r="E1056" s="31"/>
      <c r="F1056" s="31"/>
      <c r="G1056" s="31"/>
      <c r="H1056" s="31"/>
      <c r="I1056" s="31"/>
      <c r="J1056" s="31"/>
      <c r="K1056" s="31"/>
      <c r="L1056" s="31"/>
      <c r="M1056" s="31"/>
      <c r="N1056" s="31"/>
      <c r="O1056" s="31"/>
      <c r="P1056" s="31"/>
      <c r="Q1056" s="31"/>
      <c r="R1056" s="31"/>
      <c r="S1056" s="31"/>
      <c r="T1056" s="31"/>
      <c r="U1056" s="31"/>
      <c r="V1056" s="31"/>
      <c r="W1056" s="31"/>
      <c r="X1056" s="31"/>
      <c r="Y1056" s="31"/>
    </row>
    <row r="1057">
      <c r="A1057" s="30"/>
      <c r="B1057" s="31"/>
      <c r="C1057" s="31"/>
      <c r="D1057" s="31"/>
      <c r="E1057" s="31"/>
      <c r="F1057" s="31"/>
      <c r="G1057" s="31"/>
      <c r="H1057" s="31"/>
      <c r="I1057" s="31"/>
      <c r="J1057" s="31"/>
      <c r="K1057" s="31"/>
      <c r="L1057" s="31"/>
      <c r="M1057" s="31"/>
      <c r="N1057" s="31"/>
      <c r="O1057" s="31"/>
      <c r="P1057" s="31"/>
      <c r="Q1057" s="31"/>
      <c r="R1057" s="31"/>
      <c r="S1057" s="31"/>
      <c r="T1057" s="31"/>
      <c r="U1057" s="31"/>
      <c r="V1057" s="31"/>
      <c r="W1057" s="31"/>
      <c r="X1057" s="31"/>
      <c r="Y1057" s="31"/>
    </row>
    <row r="1058">
      <c r="A1058" s="30"/>
      <c r="B1058" s="31"/>
      <c r="C1058" s="31"/>
      <c r="D1058" s="31"/>
      <c r="E1058" s="31"/>
      <c r="F1058" s="31"/>
      <c r="G1058" s="31"/>
      <c r="H1058" s="31"/>
      <c r="I1058" s="31"/>
      <c r="J1058" s="31"/>
      <c r="K1058" s="31"/>
      <c r="L1058" s="31"/>
      <c r="M1058" s="31"/>
      <c r="N1058" s="31"/>
      <c r="O1058" s="31"/>
      <c r="P1058" s="31"/>
      <c r="Q1058" s="31"/>
      <c r="R1058" s="31"/>
      <c r="S1058" s="31"/>
      <c r="T1058" s="31"/>
      <c r="U1058" s="31"/>
      <c r="V1058" s="31"/>
      <c r="W1058" s="31"/>
      <c r="X1058" s="31"/>
      <c r="Y1058" s="31"/>
    </row>
    <row r="1059">
      <c r="A1059" s="30"/>
      <c r="B1059" s="31"/>
      <c r="C1059" s="31"/>
      <c r="D1059" s="31"/>
      <c r="E1059" s="31"/>
      <c r="F1059" s="31"/>
      <c r="G1059" s="31"/>
      <c r="H1059" s="31"/>
      <c r="I1059" s="31"/>
      <c r="J1059" s="31"/>
      <c r="K1059" s="31"/>
      <c r="L1059" s="31"/>
      <c r="M1059" s="31"/>
      <c r="N1059" s="31"/>
      <c r="O1059" s="31"/>
      <c r="P1059" s="31"/>
      <c r="Q1059" s="31"/>
      <c r="R1059" s="31"/>
      <c r="S1059" s="31"/>
      <c r="T1059" s="31"/>
      <c r="U1059" s="31"/>
      <c r="V1059" s="31"/>
      <c r="W1059" s="31"/>
      <c r="X1059" s="31"/>
      <c r="Y1059" s="31"/>
    </row>
    <row r="1060">
      <c r="A1060" s="30"/>
      <c r="B1060" s="31"/>
      <c r="C1060" s="31"/>
      <c r="D1060" s="31"/>
      <c r="E1060" s="31"/>
      <c r="F1060" s="31"/>
      <c r="G1060" s="31"/>
      <c r="H1060" s="31"/>
      <c r="I1060" s="31"/>
      <c r="J1060" s="31"/>
      <c r="K1060" s="31"/>
      <c r="L1060" s="31"/>
      <c r="M1060" s="31"/>
      <c r="N1060" s="31"/>
      <c r="O1060" s="31"/>
      <c r="P1060" s="31"/>
      <c r="Q1060" s="31"/>
      <c r="R1060" s="31"/>
      <c r="S1060" s="31"/>
      <c r="T1060" s="31"/>
      <c r="U1060" s="31"/>
      <c r="V1060" s="31"/>
      <c r="W1060" s="31"/>
      <c r="X1060" s="31"/>
      <c r="Y1060" s="31"/>
    </row>
    <row r="1061">
      <c r="A1061" s="30"/>
      <c r="B1061" s="31"/>
      <c r="C1061" s="31"/>
      <c r="D1061" s="31"/>
      <c r="E1061" s="31"/>
      <c r="F1061" s="31"/>
      <c r="G1061" s="31"/>
      <c r="H1061" s="31"/>
      <c r="I1061" s="31"/>
      <c r="J1061" s="31"/>
      <c r="K1061" s="31"/>
      <c r="L1061" s="31"/>
      <c r="M1061" s="31"/>
      <c r="N1061" s="31"/>
      <c r="O1061" s="31"/>
      <c r="P1061" s="31"/>
      <c r="Q1061" s="31"/>
      <c r="R1061" s="31"/>
      <c r="S1061" s="31"/>
      <c r="T1061" s="31"/>
      <c r="U1061" s="31"/>
      <c r="V1061" s="31"/>
      <c r="W1061" s="31"/>
      <c r="X1061" s="31"/>
      <c r="Y1061" s="31"/>
    </row>
    <row r="1062">
      <c r="A1062" s="30"/>
      <c r="B1062" s="31"/>
      <c r="C1062" s="31"/>
      <c r="D1062" s="31"/>
      <c r="E1062" s="31"/>
      <c r="F1062" s="31"/>
      <c r="G1062" s="31"/>
      <c r="H1062" s="31"/>
      <c r="I1062" s="31"/>
      <c r="J1062" s="31"/>
      <c r="K1062" s="31"/>
      <c r="L1062" s="31"/>
      <c r="M1062" s="31"/>
      <c r="N1062" s="31"/>
      <c r="O1062" s="31"/>
      <c r="P1062" s="31"/>
      <c r="Q1062" s="31"/>
      <c r="R1062" s="31"/>
      <c r="S1062" s="31"/>
      <c r="T1062" s="31"/>
      <c r="U1062" s="31"/>
      <c r="V1062" s="31"/>
      <c r="W1062" s="31"/>
      <c r="X1062" s="31"/>
      <c r="Y1062" s="31"/>
    </row>
    <row r="1063">
      <c r="A1063" s="30"/>
      <c r="B1063" s="31"/>
      <c r="C1063" s="31"/>
      <c r="D1063" s="31"/>
      <c r="E1063" s="31"/>
      <c r="F1063" s="31"/>
      <c r="G1063" s="31"/>
      <c r="H1063" s="31"/>
      <c r="I1063" s="31"/>
      <c r="J1063" s="31"/>
      <c r="K1063" s="31"/>
      <c r="L1063" s="31"/>
      <c r="M1063" s="31"/>
      <c r="N1063" s="31"/>
      <c r="O1063" s="31"/>
      <c r="P1063" s="31"/>
      <c r="Q1063" s="31"/>
      <c r="R1063" s="31"/>
      <c r="S1063" s="31"/>
      <c r="T1063" s="31"/>
      <c r="U1063" s="31"/>
      <c r="V1063" s="31"/>
      <c r="W1063" s="31"/>
      <c r="X1063" s="31"/>
      <c r="Y1063" s="31"/>
    </row>
    <row r="1064">
      <c r="A1064" s="30"/>
      <c r="B1064" s="31"/>
      <c r="C1064" s="31"/>
      <c r="D1064" s="31"/>
      <c r="E1064" s="31"/>
      <c r="F1064" s="31"/>
      <c r="G1064" s="31"/>
      <c r="H1064" s="31"/>
      <c r="I1064" s="31"/>
      <c r="J1064" s="31"/>
      <c r="K1064" s="31"/>
      <c r="L1064" s="31"/>
      <c r="M1064" s="31"/>
      <c r="N1064" s="31"/>
      <c r="O1064" s="31"/>
      <c r="P1064" s="31"/>
      <c r="Q1064" s="31"/>
      <c r="R1064" s="31"/>
      <c r="S1064" s="31"/>
      <c r="T1064" s="31"/>
      <c r="U1064" s="31"/>
      <c r="V1064" s="31"/>
      <c r="W1064" s="31"/>
      <c r="X1064" s="31"/>
      <c r="Y1064" s="31"/>
    </row>
    <row r="1065">
      <c r="A1065" s="30"/>
      <c r="B1065" s="31"/>
      <c r="C1065" s="31"/>
      <c r="D1065" s="31"/>
      <c r="E1065" s="31"/>
      <c r="F1065" s="31"/>
      <c r="G1065" s="31"/>
      <c r="H1065" s="31"/>
      <c r="I1065" s="31"/>
      <c r="J1065" s="31"/>
      <c r="K1065" s="31"/>
      <c r="L1065" s="31"/>
      <c r="M1065" s="31"/>
      <c r="N1065" s="31"/>
      <c r="O1065" s="31"/>
      <c r="P1065" s="31"/>
      <c r="Q1065" s="31"/>
      <c r="R1065" s="31"/>
      <c r="S1065" s="31"/>
      <c r="T1065" s="31"/>
      <c r="U1065" s="31"/>
      <c r="V1065" s="31"/>
      <c r="W1065" s="31"/>
      <c r="X1065" s="31"/>
      <c r="Y1065" s="31"/>
    </row>
    <row r="1066">
      <c r="A1066" s="30"/>
      <c r="B1066" s="31"/>
      <c r="C1066" s="31"/>
      <c r="D1066" s="31"/>
      <c r="E1066" s="31"/>
      <c r="F1066" s="31"/>
      <c r="G1066" s="31"/>
      <c r="H1066" s="31"/>
      <c r="I1066" s="31"/>
      <c r="J1066" s="31"/>
      <c r="K1066" s="31"/>
      <c r="L1066" s="31"/>
      <c r="M1066" s="31"/>
      <c r="N1066" s="31"/>
      <c r="O1066" s="31"/>
      <c r="P1066" s="31"/>
      <c r="Q1066" s="31"/>
      <c r="R1066" s="31"/>
      <c r="S1066" s="31"/>
      <c r="T1066" s="31"/>
      <c r="U1066" s="31"/>
      <c r="V1066" s="31"/>
      <c r="W1066" s="31"/>
      <c r="X1066" s="31"/>
      <c r="Y1066" s="31"/>
    </row>
    <row r="1067">
      <c r="A1067" s="30"/>
      <c r="B1067" s="31"/>
      <c r="C1067" s="31"/>
      <c r="D1067" s="31"/>
      <c r="E1067" s="31"/>
      <c r="F1067" s="31"/>
      <c r="G1067" s="31"/>
      <c r="H1067" s="31"/>
      <c r="I1067" s="31"/>
      <c r="J1067" s="31"/>
      <c r="K1067" s="31"/>
      <c r="L1067" s="31"/>
      <c r="M1067" s="31"/>
      <c r="N1067" s="31"/>
      <c r="O1067" s="31"/>
      <c r="P1067" s="31"/>
      <c r="Q1067" s="31"/>
      <c r="R1067" s="31"/>
      <c r="S1067" s="31"/>
      <c r="T1067" s="31"/>
      <c r="U1067" s="31"/>
      <c r="V1067" s="31"/>
      <c r="W1067" s="31"/>
      <c r="X1067" s="31"/>
      <c r="Y1067" s="31"/>
    </row>
    <row r="1068">
      <c r="A1068" s="30"/>
      <c r="B1068" s="31"/>
      <c r="C1068" s="31"/>
      <c r="D1068" s="31"/>
      <c r="E1068" s="31"/>
      <c r="F1068" s="31"/>
      <c r="G1068" s="31"/>
      <c r="H1068" s="31"/>
      <c r="I1068" s="31"/>
      <c r="J1068" s="31"/>
      <c r="K1068" s="31"/>
      <c r="L1068" s="31"/>
      <c r="M1068" s="31"/>
      <c r="N1068" s="31"/>
      <c r="O1068" s="31"/>
      <c r="P1068" s="31"/>
      <c r="Q1068" s="31"/>
      <c r="R1068" s="31"/>
      <c r="S1068" s="31"/>
      <c r="T1068" s="31"/>
      <c r="U1068" s="31"/>
      <c r="V1068" s="31"/>
      <c r="W1068" s="31"/>
      <c r="X1068" s="31"/>
      <c r="Y1068" s="31"/>
    </row>
    <row r="1069">
      <c r="A1069" s="30"/>
      <c r="B1069" s="31"/>
      <c r="C1069" s="31"/>
      <c r="D1069" s="31"/>
      <c r="E1069" s="31"/>
      <c r="F1069" s="31"/>
      <c r="G1069" s="31"/>
      <c r="H1069" s="31"/>
      <c r="I1069" s="31"/>
      <c r="J1069" s="31"/>
      <c r="K1069" s="31"/>
      <c r="L1069" s="31"/>
      <c r="M1069" s="31"/>
      <c r="N1069" s="31"/>
      <c r="O1069" s="31"/>
      <c r="P1069" s="31"/>
      <c r="Q1069" s="31"/>
      <c r="R1069" s="31"/>
      <c r="S1069" s="31"/>
      <c r="T1069" s="31"/>
      <c r="U1069" s="31"/>
      <c r="V1069" s="31"/>
      <c r="W1069" s="31"/>
      <c r="X1069" s="31"/>
      <c r="Y1069" s="31"/>
    </row>
    <row r="1070">
      <c r="A1070" s="30"/>
      <c r="B1070" s="31"/>
      <c r="C1070" s="31"/>
      <c r="D1070" s="31"/>
      <c r="E1070" s="31"/>
      <c r="F1070" s="31"/>
      <c r="G1070" s="31"/>
      <c r="H1070" s="31"/>
      <c r="I1070" s="31"/>
      <c r="J1070" s="31"/>
      <c r="K1070" s="31"/>
      <c r="L1070" s="31"/>
      <c r="M1070" s="31"/>
      <c r="N1070" s="31"/>
      <c r="O1070" s="31"/>
      <c r="P1070" s="31"/>
      <c r="Q1070" s="31"/>
      <c r="R1070" s="31"/>
      <c r="S1070" s="31"/>
      <c r="T1070" s="31"/>
      <c r="U1070" s="31"/>
      <c r="V1070" s="31"/>
      <c r="W1070" s="31"/>
      <c r="X1070" s="31"/>
      <c r="Y1070" s="31"/>
    </row>
    <row r="1071">
      <c r="A1071" s="30"/>
      <c r="B1071" s="31"/>
      <c r="C1071" s="31"/>
      <c r="D1071" s="31"/>
      <c r="E1071" s="31"/>
      <c r="F1071" s="31"/>
      <c r="G1071" s="31"/>
      <c r="H1071" s="31"/>
      <c r="I1071" s="31"/>
      <c r="J1071" s="31"/>
      <c r="K1071" s="31"/>
      <c r="L1071" s="31"/>
      <c r="M1071" s="31"/>
      <c r="N1071" s="31"/>
      <c r="O1071" s="31"/>
      <c r="P1071" s="31"/>
      <c r="Q1071" s="31"/>
      <c r="R1071" s="31"/>
      <c r="S1071" s="31"/>
      <c r="T1071" s="31"/>
      <c r="U1071" s="31"/>
      <c r="V1071" s="31"/>
      <c r="W1071" s="31"/>
      <c r="X1071" s="31"/>
      <c r="Y1071" s="31"/>
    </row>
    <row r="1072">
      <c r="A1072" s="30"/>
      <c r="B1072" s="31"/>
      <c r="C1072" s="31"/>
      <c r="D1072" s="31"/>
      <c r="E1072" s="31"/>
      <c r="F1072" s="31"/>
      <c r="G1072" s="31"/>
      <c r="H1072" s="31"/>
      <c r="I1072" s="31"/>
      <c r="J1072" s="31"/>
      <c r="K1072" s="31"/>
      <c r="L1072" s="31"/>
      <c r="M1072" s="31"/>
      <c r="N1072" s="31"/>
      <c r="O1072" s="31"/>
      <c r="P1072" s="31"/>
      <c r="Q1072" s="31"/>
      <c r="R1072" s="31"/>
      <c r="S1072" s="31"/>
      <c r="T1072" s="31"/>
      <c r="U1072" s="31"/>
      <c r="V1072" s="31"/>
      <c r="W1072" s="31"/>
      <c r="X1072" s="31"/>
      <c r="Y1072" s="31"/>
    </row>
    <row r="1073">
      <c r="A1073" s="30"/>
      <c r="B1073" s="31"/>
      <c r="C1073" s="31"/>
      <c r="D1073" s="31"/>
      <c r="E1073" s="31"/>
      <c r="F1073" s="31"/>
      <c r="G1073" s="31"/>
      <c r="H1073" s="31"/>
      <c r="I1073" s="31"/>
      <c r="J1073" s="31"/>
      <c r="K1073" s="31"/>
      <c r="L1073" s="31"/>
      <c r="M1073" s="31"/>
      <c r="N1073" s="31"/>
      <c r="O1073" s="31"/>
      <c r="P1073" s="31"/>
      <c r="Q1073" s="31"/>
      <c r="R1073" s="31"/>
      <c r="S1073" s="31"/>
      <c r="T1073" s="31"/>
      <c r="U1073" s="31"/>
      <c r="V1073" s="31"/>
      <c r="W1073" s="31"/>
      <c r="X1073" s="31"/>
      <c r="Y1073" s="31"/>
    </row>
    <row r="1074">
      <c r="A1074" s="30"/>
      <c r="B1074" s="31"/>
      <c r="C1074" s="31"/>
      <c r="D1074" s="31"/>
      <c r="E1074" s="31"/>
      <c r="F1074" s="31"/>
      <c r="G1074" s="31"/>
      <c r="H1074" s="31"/>
      <c r="I1074" s="31"/>
      <c r="J1074" s="31"/>
      <c r="K1074" s="31"/>
      <c r="L1074" s="31"/>
      <c r="M1074" s="31"/>
      <c r="N1074" s="31"/>
      <c r="O1074" s="31"/>
      <c r="P1074" s="31"/>
      <c r="Q1074" s="31"/>
      <c r="R1074" s="31"/>
      <c r="S1074" s="31"/>
      <c r="T1074" s="31"/>
      <c r="U1074" s="31"/>
      <c r="V1074" s="31"/>
      <c r="W1074" s="31"/>
      <c r="X1074" s="31"/>
      <c r="Y1074" s="31"/>
    </row>
    <row r="1075">
      <c r="A1075" s="30"/>
      <c r="B1075" s="31"/>
      <c r="C1075" s="31"/>
      <c r="D1075" s="31"/>
      <c r="E1075" s="31"/>
      <c r="F1075" s="31"/>
      <c r="G1075" s="31"/>
      <c r="H1075" s="31"/>
      <c r="I1075" s="31"/>
      <c r="J1075" s="31"/>
      <c r="K1075" s="31"/>
      <c r="L1075" s="31"/>
      <c r="M1075" s="31"/>
      <c r="N1075" s="31"/>
      <c r="O1075" s="31"/>
      <c r="P1075" s="31"/>
      <c r="Q1075" s="31"/>
      <c r="R1075" s="31"/>
      <c r="S1075" s="31"/>
      <c r="T1075" s="31"/>
      <c r="U1075" s="31"/>
      <c r="V1075" s="31"/>
      <c r="W1075" s="31"/>
      <c r="X1075" s="31"/>
      <c r="Y1075" s="31"/>
    </row>
    <row r="1076">
      <c r="A1076" s="30"/>
      <c r="B1076" s="31"/>
      <c r="C1076" s="31"/>
      <c r="D1076" s="31"/>
      <c r="E1076" s="31"/>
      <c r="F1076" s="31"/>
      <c r="G1076" s="31"/>
      <c r="H1076" s="31"/>
      <c r="I1076" s="31"/>
      <c r="J1076" s="31"/>
      <c r="K1076" s="31"/>
      <c r="L1076" s="31"/>
      <c r="M1076" s="31"/>
      <c r="N1076" s="31"/>
      <c r="O1076" s="31"/>
      <c r="P1076" s="31"/>
      <c r="Q1076" s="31"/>
      <c r="R1076" s="31"/>
      <c r="S1076" s="31"/>
      <c r="T1076" s="31"/>
      <c r="U1076" s="31"/>
      <c r="V1076" s="31"/>
      <c r="W1076" s="31"/>
      <c r="X1076" s="31"/>
      <c r="Y1076" s="31"/>
    </row>
    <row r="1077">
      <c r="A1077" s="30"/>
      <c r="B1077" s="31"/>
      <c r="C1077" s="31"/>
      <c r="D1077" s="31"/>
      <c r="E1077" s="31"/>
      <c r="F1077" s="31"/>
      <c r="G1077" s="31"/>
      <c r="H1077" s="31"/>
      <c r="I1077" s="31"/>
      <c r="J1077" s="31"/>
      <c r="K1077" s="31"/>
      <c r="L1077" s="31"/>
      <c r="M1077" s="31"/>
      <c r="N1077" s="31"/>
      <c r="O1077" s="31"/>
      <c r="P1077" s="31"/>
      <c r="Q1077" s="31"/>
      <c r="R1077" s="31"/>
      <c r="S1077" s="31"/>
      <c r="T1077" s="31"/>
      <c r="U1077" s="31"/>
      <c r="V1077" s="31"/>
      <c r="W1077" s="31"/>
      <c r="X1077" s="31"/>
      <c r="Y1077" s="31"/>
    </row>
    <row r="1078">
      <c r="A1078" s="30"/>
      <c r="B1078" s="31"/>
      <c r="C1078" s="31"/>
      <c r="D1078" s="31"/>
      <c r="E1078" s="31"/>
      <c r="F1078" s="31"/>
      <c r="G1078" s="31"/>
      <c r="H1078" s="31"/>
      <c r="I1078" s="31"/>
      <c r="J1078" s="31"/>
      <c r="K1078" s="31"/>
      <c r="L1078" s="31"/>
      <c r="M1078" s="31"/>
      <c r="N1078" s="31"/>
      <c r="O1078" s="31"/>
      <c r="P1078" s="31"/>
      <c r="Q1078" s="31"/>
      <c r="R1078" s="31"/>
      <c r="S1078" s="31"/>
      <c r="T1078" s="31"/>
      <c r="U1078" s="31"/>
      <c r="V1078" s="31"/>
      <c r="W1078" s="31"/>
      <c r="X1078" s="31"/>
      <c r="Y1078" s="31"/>
    </row>
    <row r="1079">
      <c r="A1079" s="30"/>
      <c r="B1079" s="31"/>
      <c r="C1079" s="31"/>
      <c r="D1079" s="31"/>
      <c r="E1079" s="31"/>
      <c r="F1079" s="31"/>
      <c r="G1079" s="31"/>
      <c r="H1079" s="31"/>
      <c r="I1079" s="31"/>
      <c r="J1079" s="31"/>
      <c r="K1079" s="31"/>
      <c r="L1079" s="31"/>
      <c r="M1079" s="31"/>
      <c r="N1079" s="31"/>
      <c r="O1079" s="31"/>
      <c r="P1079" s="31"/>
      <c r="Q1079" s="31"/>
      <c r="R1079" s="31"/>
      <c r="S1079" s="31"/>
      <c r="T1079" s="31"/>
      <c r="U1079" s="31"/>
      <c r="V1079" s="31"/>
      <c r="W1079" s="31"/>
      <c r="X1079" s="31"/>
      <c r="Y1079" s="31"/>
    </row>
    <row r="1080">
      <c r="A1080" s="30"/>
      <c r="B1080" s="31"/>
      <c r="C1080" s="31"/>
      <c r="D1080" s="31"/>
      <c r="E1080" s="31"/>
      <c r="F1080" s="31"/>
      <c r="G1080" s="31"/>
      <c r="H1080" s="31"/>
      <c r="I1080" s="31"/>
      <c r="J1080" s="31"/>
      <c r="K1080" s="31"/>
      <c r="L1080" s="31"/>
      <c r="M1080" s="31"/>
      <c r="N1080" s="31"/>
      <c r="O1080" s="31"/>
      <c r="P1080" s="31"/>
      <c r="Q1080" s="31"/>
      <c r="R1080" s="31"/>
      <c r="S1080" s="31"/>
      <c r="T1080" s="31"/>
      <c r="U1080" s="31"/>
      <c r="V1080" s="31"/>
      <c r="W1080" s="31"/>
      <c r="X1080" s="31"/>
      <c r="Y1080" s="31"/>
    </row>
    <row r="1081">
      <c r="A1081" s="30"/>
      <c r="B1081" s="31"/>
      <c r="C1081" s="31"/>
      <c r="D1081" s="31"/>
      <c r="E1081" s="31"/>
      <c r="F1081" s="31"/>
      <c r="G1081" s="31"/>
      <c r="H1081" s="31"/>
      <c r="I1081" s="31"/>
      <c r="J1081" s="31"/>
      <c r="K1081" s="31"/>
      <c r="L1081" s="31"/>
      <c r="M1081" s="31"/>
      <c r="N1081" s="31"/>
      <c r="O1081" s="31"/>
      <c r="P1081" s="31"/>
      <c r="Q1081" s="31"/>
      <c r="R1081" s="31"/>
      <c r="S1081" s="31"/>
      <c r="T1081" s="31"/>
      <c r="U1081" s="31"/>
      <c r="V1081" s="31"/>
      <c r="W1081" s="31"/>
      <c r="X1081" s="31"/>
      <c r="Y1081" s="31"/>
    </row>
    <row r="1082">
      <c r="A1082" s="30"/>
      <c r="B1082" s="31"/>
      <c r="C1082" s="31"/>
      <c r="D1082" s="31"/>
      <c r="E1082" s="31"/>
      <c r="F1082" s="31"/>
      <c r="G1082" s="31"/>
      <c r="H1082" s="31"/>
      <c r="I1082" s="31"/>
      <c r="J1082" s="31"/>
      <c r="K1082" s="31"/>
      <c r="L1082" s="31"/>
      <c r="M1082" s="31"/>
      <c r="N1082" s="31"/>
      <c r="O1082" s="31"/>
      <c r="P1082" s="31"/>
      <c r="Q1082" s="31"/>
      <c r="R1082" s="31"/>
      <c r="S1082" s="31"/>
      <c r="T1082" s="31"/>
      <c r="U1082" s="31"/>
      <c r="V1082" s="31"/>
      <c r="W1082" s="31"/>
      <c r="X1082" s="31"/>
      <c r="Y1082" s="31"/>
    </row>
    <row r="1083">
      <c r="A1083" s="30"/>
      <c r="B1083" s="31"/>
      <c r="C1083" s="31"/>
      <c r="D1083" s="31"/>
      <c r="E1083" s="31"/>
      <c r="F1083" s="31"/>
      <c r="G1083" s="31"/>
      <c r="H1083" s="31"/>
      <c r="I1083" s="31"/>
      <c r="J1083" s="31"/>
      <c r="K1083" s="31"/>
      <c r="L1083" s="31"/>
      <c r="M1083" s="31"/>
      <c r="N1083" s="31"/>
      <c r="O1083" s="31"/>
      <c r="P1083" s="31"/>
      <c r="Q1083" s="31"/>
      <c r="R1083" s="31"/>
      <c r="S1083" s="31"/>
      <c r="T1083" s="31"/>
      <c r="U1083" s="31"/>
      <c r="V1083" s="31"/>
      <c r="W1083" s="31"/>
      <c r="X1083" s="31"/>
      <c r="Y1083" s="31"/>
    </row>
    <row r="1084">
      <c r="A1084" s="30"/>
      <c r="B1084" s="31"/>
      <c r="C1084" s="31"/>
      <c r="D1084" s="31"/>
      <c r="E1084" s="31"/>
      <c r="F1084" s="31"/>
      <c r="G1084" s="31"/>
      <c r="H1084" s="31"/>
      <c r="I1084" s="31"/>
      <c r="J1084" s="31"/>
      <c r="K1084" s="31"/>
      <c r="L1084" s="31"/>
      <c r="M1084" s="31"/>
      <c r="N1084" s="31"/>
      <c r="O1084" s="31"/>
      <c r="P1084" s="31"/>
      <c r="Q1084" s="31"/>
      <c r="R1084" s="31"/>
      <c r="S1084" s="31"/>
      <c r="T1084" s="31"/>
      <c r="U1084" s="31"/>
      <c r="V1084" s="31"/>
      <c r="W1084" s="31"/>
      <c r="X1084" s="31"/>
      <c r="Y1084" s="31"/>
    </row>
    <row r="1085">
      <c r="A1085" s="30"/>
      <c r="B1085" s="31"/>
      <c r="C1085" s="31"/>
      <c r="D1085" s="31"/>
      <c r="E1085" s="31"/>
      <c r="F1085" s="31"/>
      <c r="G1085" s="31"/>
      <c r="H1085" s="31"/>
      <c r="I1085" s="31"/>
      <c r="J1085" s="31"/>
      <c r="K1085" s="31"/>
      <c r="L1085" s="31"/>
      <c r="M1085" s="31"/>
      <c r="N1085" s="31"/>
      <c r="O1085" s="31"/>
      <c r="P1085" s="31"/>
      <c r="Q1085" s="31"/>
      <c r="R1085" s="31"/>
      <c r="S1085" s="31"/>
      <c r="T1085" s="31"/>
      <c r="U1085" s="31"/>
      <c r="V1085" s="31"/>
      <c r="W1085" s="31"/>
      <c r="X1085" s="31"/>
      <c r="Y1085" s="31"/>
    </row>
    <row r="1086">
      <c r="A1086" s="30"/>
      <c r="B1086" s="31"/>
      <c r="C1086" s="31"/>
      <c r="D1086" s="31"/>
      <c r="E1086" s="31"/>
      <c r="F1086" s="31"/>
      <c r="G1086" s="31"/>
      <c r="H1086" s="31"/>
      <c r="I1086" s="31"/>
      <c r="J1086" s="31"/>
      <c r="K1086" s="31"/>
      <c r="L1086" s="31"/>
      <c r="M1086" s="31"/>
      <c r="N1086" s="31"/>
      <c r="O1086" s="31"/>
      <c r="P1086" s="31"/>
      <c r="Q1086" s="31"/>
      <c r="R1086" s="31"/>
      <c r="S1086" s="31"/>
      <c r="T1086" s="31"/>
      <c r="U1086" s="31"/>
      <c r="V1086" s="31"/>
      <c r="W1086" s="31"/>
      <c r="X1086" s="31"/>
      <c r="Y1086" s="31"/>
    </row>
    <row r="1087">
      <c r="A1087" s="30"/>
      <c r="B1087" s="31"/>
      <c r="C1087" s="31"/>
      <c r="D1087" s="31"/>
      <c r="E1087" s="31"/>
      <c r="F1087" s="31"/>
      <c r="G1087" s="31"/>
      <c r="H1087" s="31"/>
      <c r="I1087" s="31"/>
      <c r="J1087" s="31"/>
      <c r="K1087" s="31"/>
      <c r="L1087" s="31"/>
      <c r="M1087" s="31"/>
      <c r="N1087" s="31"/>
      <c r="O1087" s="31"/>
      <c r="P1087" s="31"/>
      <c r="Q1087" s="31"/>
      <c r="R1087" s="31"/>
      <c r="S1087" s="31"/>
      <c r="T1087" s="31"/>
      <c r="U1087" s="31"/>
      <c r="V1087" s="31"/>
      <c r="W1087" s="31"/>
      <c r="X1087" s="31"/>
      <c r="Y1087" s="31"/>
    </row>
    <row r="1088">
      <c r="A1088" s="30"/>
      <c r="B1088" s="31"/>
      <c r="C1088" s="31"/>
      <c r="D1088" s="31"/>
      <c r="E1088" s="31"/>
      <c r="F1088" s="31"/>
      <c r="G1088" s="31"/>
      <c r="H1088" s="31"/>
      <c r="I1088" s="31"/>
      <c r="J1088" s="31"/>
      <c r="K1088" s="31"/>
      <c r="L1088" s="31"/>
      <c r="M1088" s="31"/>
      <c r="N1088" s="31"/>
      <c r="O1088" s="31"/>
      <c r="P1088" s="31"/>
      <c r="Q1088" s="31"/>
      <c r="R1088" s="31"/>
      <c r="S1088" s="31"/>
      <c r="T1088" s="31"/>
      <c r="U1088" s="31"/>
      <c r="V1088" s="31"/>
      <c r="W1088" s="31"/>
      <c r="X1088" s="31"/>
      <c r="Y1088" s="31"/>
    </row>
    <row r="1089">
      <c r="A1089" s="30"/>
      <c r="B1089" s="31"/>
      <c r="C1089" s="31"/>
      <c r="D1089" s="31"/>
      <c r="E1089" s="31"/>
      <c r="F1089" s="31"/>
      <c r="G1089" s="31"/>
      <c r="H1089" s="31"/>
      <c r="I1089" s="31"/>
      <c r="J1089" s="31"/>
      <c r="K1089" s="31"/>
      <c r="L1089" s="31"/>
      <c r="M1089" s="31"/>
      <c r="N1089" s="31"/>
      <c r="O1089" s="31"/>
      <c r="P1089" s="31"/>
      <c r="Q1089" s="31"/>
      <c r="R1089" s="31"/>
      <c r="S1089" s="31"/>
      <c r="T1089" s="31"/>
      <c r="U1089" s="31"/>
      <c r="V1089" s="31"/>
      <c r="W1089" s="31"/>
      <c r="X1089" s="31"/>
      <c r="Y1089" s="31"/>
    </row>
    <row r="1090">
      <c r="A1090" s="30"/>
      <c r="B1090" s="31"/>
      <c r="C1090" s="31"/>
      <c r="D1090" s="31"/>
      <c r="E1090" s="31"/>
      <c r="F1090" s="31"/>
      <c r="G1090" s="31"/>
      <c r="H1090" s="31"/>
      <c r="I1090" s="31"/>
      <c r="J1090" s="31"/>
      <c r="K1090" s="31"/>
      <c r="L1090" s="31"/>
      <c r="M1090" s="31"/>
      <c r="N1090" s="31"/>
      <c r="O1090" s="31"/>
      <c r="P1090" s="31"/>
      <c r="Q1090" s="31"/>
      <c r="R1090" s="31"/>
      <c r="S1090" s="31"/>
      <c r="T1090" s="31"/>
      <c r="U1090" s="31"/>
      <c r="V1090" s="31"/>
      <c r="W1090" s="31"/>
      <c r="X1090" s="31"/>
      <c r="Y1090" s="31"/>
    </row>
    <row r="1091">
      <c r="A1091" s="30"/>
      <c r="B1091" s="31"/>
      <c r="C1091" s="31"/>
      <c r="D1091" s="31"/>
      <c r="E1091" s="31"/>
      <c r="F1091" s="31"/>
      <c r="G1091" s="31"/>
      <c r="H1091" s="31"/>
      <c r="I1091" s="31"/>
      <c r="J1091" s="31"/>
      <c r="K1091" s="31"/>
      <c r="L1091" s="31"/>
      <c r="M1091" s="31"/>
      <c r="N1091" s="31"/>
      <c r="O1091" s="31"/>
      <c r="P1091" s="31"/>
      <c r="Q1091" s="31"/>
      <c r="R1091" s="31"/>
      <c r="S1091" s="31"/>
      <c r="T1091" s="31"/>
      <c r="U1091" s="31"/>
      <c r="V1091" s="31"/>
      <c r="W1091" s="31"/>
      <c r="X1091" s="31"/>
      <c r="Y1091" s="31"/>
    </row>
    <row r="1092">
      <c r="A1092" s="30"/>
      <c r="B1092" s="31"/>
      <c r="C1092" s="31"/>
      <c r="D1092" s="31"/>
      <c r="E1092" s="31"/>
      <c r="F1092" s="31"/>
      <c r="G1092" s="31"/>
      <c r="H1092" s="31"/>
      <c r="I1092" s="31"/>
      <c r="J1092" s="31"/>
      <c r="K1092" s="31"/>
      <c r="L1092" s="31"/>
      <c r="M1092" s="31"/>
      <c r="N1092" s="31"/>
      <c r="O1092" s="31"/>
      <c r="P1092" s="31"/>
      <c r="Q1092" s="31"/>
      <c r="R1092" s="31"/>
      <c r="S1092" s="31"/>
      <c r="T1092" s="31"/>
      <c r="U1092" s="31"/>
      <c r="V1092" s="31"/>
      <c r="W1092" s="31"/>
      <c r="X1092" s="31"/>
      <c r="Y1092" s="31"/>
    </row>
    <row r="1093">
      <c r="A1093" s="30"/>
      <c r="B1093" s="31"/>
      <c r="C1093" s="31"/>
      <c r="D1093" s="31"/>
      <c r="E1093" s="31"/>
      <c r="F1093" s="31"/>
      <c r="G1093" s="31"/>
      <c r="H1093" s="31"/>
      <c r="I1093" s="31"/>
      <c r="J1093" s="31"/>
      <c r="K1093" s="31"/>
      <c r="L1093" s="31"/>
      <c r="M1093" s="31"/>
      <c r="N1093" s="31"/>
      <c r="O1093" s="31"/>
      <c r="P1093" s="31"/>
      <c r="Q1093" s="31"/>
      <c r="R1093" s="31"/>
      <c r="S1093" s="31"/>
      <c r="T1093" s="31"/>
      <c r="U1093" s="31"/>
      <c r="V1093" s="31"/>
      <c r="W1093" s="31"/>
      <c r="X1093" s="31"/>
      <c r="Y1093" s="31"/>
    </row>
    <row r="1094">
      <c r="A1094" s="30"/>
      <c r="B1094" s="31"/>
      <c r="C1094" s="31"/>
      <c r="D1094" s="31"/>
      <c r="E1094" s="31"/>
      <c r="F1094" s="31"/>
      <c r="G1094" s="31"/>
      <c r="H1094" s="31"/>
      <c r="I1094" s="31"/>
      <c r="J1094" s="31"/>
      <c r="K1094" s="31"/>
      <c r="L1094" s="31"/>
      <c r="M1094" s="31"/>
      <c r="N1094" s="31"/>
      <c r="O1094" s="31"/>
      <c r="P1094" s="31"/>
      <c r="Q1094" s="31"/>
      <c r="R1094" s="31"/>
      <c r="S1094" s="31"/>
      <c r="T1094" s="31"/>
      <c r="U1094" s="31"/>
      <c r="V1094" s="31"/>
      <c r="W1094" s="31"/>
      <c r="X1094" s="31"/>
      <c r="Y1094" s="31"/>
    </row>
    <row r="1095">
      <c r="A1095" s="30"/>
      <c r="B1095" s="31"/>
      <c r="C1095" s="31"/>
      <c r="D1095" s="31"/>
      <c r="E1095" s="31"/>
      <c r="F1095" s="31"/>
      <c r="G1095" s="31"/>
      <c r="H1095" s="31"/>
      <c r="I1095" s="31"/>
      <c r="J1095" s="31"/>
      <c r="K1095" s="31"/>
      <c r="L1095" s="31"/>
      <c r="M1095" s="31"/>
      <c r="N1095" s="31"/>
      <c r="O1095" s="31"/>
      <c r="P1095" s="31"/>
      <c r="Q1095" s="31"/>
      <c r="R1095" s="31"/>
      <c r="S1095" s="31"/>
      <c r="T1095" s="31"/>
      <c r="U1095" s="31"/>
      <c r="V1095" s="31"/>
      <c r="W1095" s="31"/>
      <c r="X1095" s="31"/>
      <c r="Y1095" s="31"/>
    </row>
    <row r="1096">
      <c r="A1096" s="30"/>
      <c r="B1096" s="31"/>
      <c r="C1096" s="31"/>
      <c r="D1096" s="31"/>
      <c r="E1096" s="31"/>
      <c r="F1096" s="31"/>
      <c r="G1096" s="31"/>
      <c r="H1096" s="31"/>
      <c r="I1096" s="31"/>
      <c r="J1096" s="31"/>
      <c r="K1096" s="31"/>
      <c r="L1096" s="31"/>
      <c r="M1096" s="31"/>
      <c r="N1096" s="31"/>
      <c r="O1096" s="31"/>
      <c r="P1096" s="31"/>
      <c r="Q1096" s="31"/>
      <c r="R1096" s="31"/>
      <c r="S1096" s="31"/>
      <c r="T1096" s="31"/>
      <c r="U1096" s="31"/>
      <c r="V1096" s="31"/>
      <c r="W1096" s="31"/>
      <c r="X1096" s="31"/>
      <c r="Y1096" s="31"/>
    </row>
    <row r="1097">
      <c r="A1097" s="30"/>
      <c r="B1097" s="31"/>
      <c r="C1097" s="31"/>
      <c r="D1097" s="31"/>
      <c r="E1097" s="31"/>
      <c r="F1097" s="31"/>
      <c r="G1097" s="31"/>
      <c r="H1097" s="31"/>
      <c r="I1097" s="31"/>
      <c r="J1097" s="31"/>
      <c r="K1097" s="31"/>
      <c r="L1097" s="31"/>
      <c r="M1097" s="31"/>
      <c r="N1097" s="31"/>
      <c r="O1097" s="31"/>
      <c r="P1097" s="31"/>
      <c r="Q1097" s="31"/>
      <c r="R1097" s="31"/>
      <c r="S1097" s="31"/>
      <c r="T1097" s="31"/>
      <c r="U1097" s="31"/>
      <c r="V1097" s="31"/>
      <c r="W1097" s="31"/>
      <c r="X1097" s="31"/>
      <c r="Y1097" s="31"/>
    </row>
    <row r="1098">
      <c r="A1098" s="30"/>
      <c r="B1098" s="31"/>
      <c r="C1098" s="31"/>
      <c r="D1098" s="31"/>
      <c r="E1098" s="31"/>
      <c r="F1098" s="31"/>
      <c r="G1098" s="31"/>
      <c r="H1098" s="31"/>
      <c r="I1098" s="31"/>
      <c r="J1098" s="31"/>
      <c r="K1098" s="31"/>
      <c r="L1098" s="31"/>
      <c r="M1098" s="31"/>
      <c r="N1098" s="31"/>
      <c r="O1098" s="31"/>
      <c r="P1098" s="31"/>
      <c r="Q1098" s="31"/>
      <c r="R1098" s="31"/>
      <c r="S1098" s="31"/>
      <c r="T1098" s="31"/>
      <c r="U1098" s="31"/>
      <c r="V1098" s="31"/>
      <c r="W1098" s="31"/>
      <c r="X1098" s="31"/>
      <c r="Y1098" s="31"/>
    </row>
    <row r="1099">
      <c r="A1099" s="30"/>
      <c r="B1099" s="31"/>
      <c r="C1099" s="31"/>
      <c r="D1099" s="31"/>
      <c r="E1099" s="31"/>
      <c r="F1099" s="31"/>
      <c r="G1099" s="31"/>
      <c r="H1099" s="31"/>
      <c r="I1099" s="31"/>
      <c r="J1099" s="31"/>
      <c r="K1099" s="31"/>
      <c r="L1099" s="31"/>
      <c r="M1099" s="31"/>
      <c r="N1099" s="31"/>
      <c r="O1099" s="31"/>
      <c r="P1099" s="31"/>
      <c r="Q1099" s="31"/>
      <c r="R1099" s="31"/>
      <c r="S1099" s="31"/>
      <c r="T1099" s="31"/>
      <c r="U1099" s="31"/>
      <c r="V1099" s="31"/>
      <c r="W1099" s="31"/>
      <c r="X1099" s="31"/>
      <c r="Y1099" s="31"/>
    </row>
    <row r="1100">
      <c r="A1100" s="30"/>
      <c r="B1100" s="31"/>
      <c r="C1100" s="31"/>
      <c r="D1100" s="31"/>
      <c r="E1100" s="31"/>
      <c r="F1100" s="31"/>
      <c r="G1100" s="31"/>
      <c r="H1100" s="31"/>
      <c r="I1100" s="31"/>
      <c r="J1100" s="31"/>
      <c r="K1100" s="31"/>
      <c r="L1100" s="31"/>
      <c r="M1100" s="31"/>
      <c r="N1100" s="31"/>
      <c r="O1100" s="31"/>
      <c r="P1100" s="31"/>
      <c r="Q1100" s="31"/>
      <c r="R1100" s="31"/>
      <c r="S1100" s="31"/>
      <c r="T1100" s="31"/>
      <c r="U1100" s="31"/>
      <c r="V1100" s="31"/>
      <c r="W1100" s="31"/>
      <c r="X1100" s="31"/>
      <c r="Y1100" s="31"/>
    </row>
    <row r="1101">
      <c r="A1101" s="30"/>
      <c r="B1101" s="31"/>
      <c r="C1101" s="31"/>
      <c r="D1101" s="31"/>
      <c r="E1101" s="31"/>
      <c r="F1101" s="31"/>
      <c r="G1101" s="31"/>
      <c r="H1101" s="31"/>
      <c r="I1101" s="31"/>
      <c r="J1101" s="31"/>
      <c r="K1101" s="31"/>
      <c r="L1101" s="31"/>
      <c r="M1101" s="31"/>
      <c r="N1101" s="31"/>
      <c r="O1101" s="31"/>
      <c r="P1101" s="31"/>
      <c r="Q1101" s="31"/>
      <c r="R1101" s="31"/>
      <c r="S1101" s="31"/>
      <c r="T1101" s="31"/>
      <c r="U1101" s="31"/>
      <c r="V1101" s="31"/>
      <c r="W1101" s="31"/>
      <c r="X1101" s="31"/>
      <c r="Y1101" s="31"/>
    </row>
    <row r="1102">
      <c r="A1102" s="30"/>
      <c r="B1102" s="31"/>
      <c r="C1102" s="31"/>
      <c r="D1102" s="31"/>
      <c r="E1102" s="31"/>
      <c r="F1102" s="31"/>
      <c r="G1102" s="31"/>
      <c r="H1102" s="31"/>
      <c r="I1102" s="31"/>
      <c r="J1102" s="31"/>
      <c r="K1102" s="31"/>
      <c r="L1102" s="31"/>
      <c r="M1102" s="31"/>
      <c r="N1102" s="31"/>
      <c r="O1102" s="31"/>
      <c r="P1102" s="31"/>
      <c r="Q1102" s="31"/>
      <c r="R1102" s="31"/>
      <c r="S1102" s="31"/>
      <c r="T1102" s="31"/>
      <c r="U1102" s="31"/>
      <c r="V1102" s="31"/>
      <c r="W1102" s="31"/>
      <c r="X1102" s="31"/>
      <c r="Y1102" s="31"/>
    </row>
    <row r="1103">
      <c r="A1103" s="30"/>
      <c r="B1103" s="31"/>
      <c r="C1103" s="31"/>
      <c r="D1103" s="31"/>
      <c r="E1103" s="31"/>
      <c r="F1103" s="31"/>
      <c r="G1103" s="31"/>
      <c r="H1103" s="31"/>
      <c r="I1103" s="31"/>
      <c r="J1103" s="31"/>
      <c r="K1103" s="31"/>
      <c r="L1103" s="31"/>
      <c r="M1103" s="31"/>
      <c r="N1103" s="31"/>
      <c r="O1103" s="31"/>
      <c r="P1103" s="31"/>
      <c r="Q1103" s="31"/>
      <c r="R1103" s="31"/>
      <c r="S1103" s="31"/>
      <c r="T1103" s="31"/>
      <c r="U1103" s="31"/>
      <c r="V1103" s="31"/>
      <c r="W1103" s="31"/>
      <c r="X1103" s="31"/>
      <c r="Y1103" s="31"/>
    </row>
    <row r="1104">
      <c r="A1104" s="30"/>
      <c r="B1104" s="31"/>
      <c r="C1104" s="31"/>
      <c r="D1104" s="31"/>
      <c r="E1104" s="31"/>
      <c r="F1104" s="31"/>
      <c r="G1104" s="31"/>
      <c r="H1104" s="31"/>
      <c r="I1104" s="31"/>
      <c r="J1104" s="31"/>
      <c r="K1104" s="31"/>
      <c r="L1104" s="31"/>
      <c r="M1104" s="31"/>
      <c r="N1104" s="31"/>
      <c r="O1104" s="31"/>
      <c r="P1104" s="31"/>
      <c r="Q1104" s="31"/>
      <c r="R1104" s="31"/>
      <c r="S1104" s="31"/>
      <c r="T1104" s="31"/>
      <c r="U1104" s="31"/>
      <c r="V1104" s="31"/>
      <c r="W1104" s="31"/>
      <c r="X1104" s="31"/>
      <c r="Y1104" s="31"/>
    </row>
    <row r="1105">
      <c r="A1105" s="30"/>
      <c r="B1105" s="31"/>
      <c r="C1105" s="31"/>
      <c r="D1105" s="31"/>
      <c r="E1105" s="31"/>
      <c r="F1105" s="31"/>
      <c r="G1105" s="31"/>
      <c r="H1105" s="31"/>
      <c r="I1105" s="31"/>
      <c r="J1105" s="31"/>
      <c r="K1105" s="31"/>
      <c r="L1105" s="31"/>
      <c r="M1105" s="31"/>
      <c r="N1105" s="31"/>
      <c r="O1105" s="31"/>
      <c r="P1105" s="31"/>
      <c r="Q1105" s="31"/>
      <c r="R1105" s="31"/>
      <c r="S1105" s="31"/>
      <c r="T1105" s="31"/>
      <c r="U1105" s="31"/>
      <c r="V1105" s="31"/>
      <c r="W1105" s="31"/>
      <c r="X1105" s="31"/>
      <c r="Y1105" s="31"/>
    </row>
    <row r="1106">
      <c r="A1106" s="30"/>
      <c r="B1106" s="31"/>
      <c r="C1106" s="31"/>
      <c r="D1106" s="31"/>
      <c r="E1106" s="31"/>
      <c r="F1106" s="31"/>
      <c r="G1106" s="31"/>
      <c r="H1106" s="31"/>
      <c r="I1106" s="31"/>
      <c r="J1106" s="31"/>
      <c r="K1106" s="31"/>
      <c r="L1106" s="31"/>
      <c r="M1106" s="31"/>
      <c r="N1106" s="31"/>
      <c r="O1106" s="31"/>
      <c r="P1106" s="31"/>
      <c r="Q1106" s="31"/>
      <c r="R1106" s="31"/>
      <c r="S1106" s="31"/>
      <c r="T1106" s="31"/>
      <c r="U1106" s="31"/>
      <c r="V1106" s="31"/>
      <c r="W1106" s="31"/>
      <c r="X1106" s="31"/>
      <c r="Y1106" s="31"/>
    </row>
    <row r="1107">
      <c r="A1107" s="30"/>
      <c r="B1107" s="31"/>
      <c r="C1107" s="31"/>
      <c r="D1107" s="31"/>
      <c r="E1107" s="31"/>
      <c r="F1107" s="31"/>
      <c r="G1107" s="31"/>
      <c r="H1107" s="31"/>
      <c r="I1107" s="31"/>
      <c r="J1107" s="31"/>
      <c r="K1107" s="31"/>
      <c r="L1107" s="31"/>
      <c r="M1107" s="31"/>
      <c r="N1107" s="31"/>
      <c r="O1107" s="31"/>
      <c r="P1107" s="31"/>
      <c r="Q1107" s="31"/>
      <c r="R1107" s="31"/>
      <c r="S1107" s="31"/>
      <c r="T1107" s="31"/>
      <c r="U1107" s="31"/>
      <c r="V1107" s="31"/>
      <c r="W1107" s="31"/>
      <c r="X1107" s="31"/>
      <c r="Y1107" s="31"/>
    </row>
    <row r="1108">
      <c r="A1108" s="30"/>
      <c r="B1108" s="31"/>
      <c r="C1108" s="31"/>
      <c r="D1108" s="31"/>
      <c r="E1108" s="31"/>
      <c r="F1108" s="31"/>
      <c r="G1108" s="31"/>
      <c r="H1108" s="31"/>
      <c r="I1108" s="31"/>
      <c r="J1108" s="31"/>
      <c r="K1108" s="31"/>
      <c r="L1108" s="31"/>
      <c r="M1108" s="31"/>
      <c r="N1108" s="31"/>
      <c r="O1108" s="31"/>
      <c r="P1108" s="31"/>
      <c r="Q1108" s="31"/>
      <c r="R1108" s="31"/>
      <c r="S1108" s="31"/>
      <c r="T1108" s="31"/>
      <c r="U1108" s="31"/>
      <c r="V1108" s="31"/>
      <c r="W1108" s="31"/>
      <c r="X1108" s="31"/>
      <c r="Y1108" s="31"/>
    </row>
    <row r="1109">
      <c r="A1109" s="30"/>
      <c r="B1109" s="31"/>
      <c r="C1109" s="31"/>
      <c r="D1109" s="31"/>
      <c r="E1109" s="31"/>
      <c r="F1109" s="31"/>
      <c r="G1109" s="31"/>
      <c r="H1109" s="31"/>
      <c r="I1109" s="31"/>
      <c r="J1109" s="31"/>
      <c r="K1109" s="31"/>
      <c r="L1109" s="31"/>
      <c r="M1109" s="31"/>
      <c r="N1109" s="31"/>
      <c r="O1109" s="31"/>
      <c r="P1109" s="31"/>
      <c r="Q1109" s="31"/>
      <c r="R1109" s="31"/>
      <c r="S1109" s="31"/>
      <c r="T1109" s="31"/>
      <c r="U1109" s="31"/>
      <c r="V1109" s="31"/>
      <c r="W1109" s="31"/>
      <c r="X1109" s="31"/>
      <c r="Y1109" s="31"/>
    </row>
    <row r="1110">
      <c r="A1110" s="30"/>
      <c r="B1110" s="31"/>
      <c r="C1110" s="31"/>
      <c r="D1110" s="31"/>
      <c r="E1110" s="31"/>
      <c r="F1110" s="31"/>
      <c r="G1110" s="31"/>
      <c r="H1110" s="31"/>
      <c r="I1110" s="31"/>
      <c r="J1110" s="31"/>
      <c r="K1110" s="31"/>
      <c r="L1110" s="31"/>
      <c r="M1110" s="31"/>
      <c r="N1110" s="31"/>
      <c r="O1110" s="31"/>
      <c r="P1110" s="31"/>
      <c r="Q1110" s="31"/>
      <c r="R1110" s="31"/>
      <c r="S1110" s="31"/>
      <c r="T1110" s="31"/>
      <c r="U1110" s="31"/>
      <c r="V1110" s="31"/>
      <c r="W1110" s="31"/>
      <c r="X1110" s="31"/>
      <c r="Y1110" s="31"/>
    </row>
    <row r="1111">
      <c r="A1111" s="30"/>
      <c r="B1111" s="31"/>
      <c r="C1111" s="31"/>
      <c r="D1111" s="31"/>
      <c r="E1111" s="31"/>
      <c r="F1111" s="31"/>
      <c r="G1111" s="31"/>
      <c r="H1111" s="31"/>
      <c r="I1111" s="31"/>
      <c r="J1111" s="31"/>
      <c r="K1111" s="31"/>
      <c r="L1111" s="31"/>
      <c r="M1111" s="31"/>
      <c r="N1111" s="31"/>
      <c r="O1111" s="31"/>
      <c r="P1111" s="31"/>
      <c r="Q1111" s="31"/>
      <c r="R1111" s="31"/>
      <c r="S1111" s="31"/>
      <c r="T1111" s="31"/>
      <c r="U1111" s="31"/>
      <c r="V1111" s="31"/>
      <c r="W1111" s="31"/>
      <c r="X1111" s="31"/>
      <c r="Y1111" s="31"/>
    </row>
    <row r="1112">
      <c r="A1112" s="30"/>
      <c r="B1112" s="31"/>
      <c r="C1112" s="31"/>
      <c r="D1112" s="31"/>
      <c r="E1112" s="31"/>
      <c r="F1112" s="31"/>
      <c r="G1112" s="31"/>
      <c r="H1112" s="31"/>
      <c r="I1112" s="31"/>
      <c r="J1112" s="31"/>
      <c r="K1112" s="31"/>
      <c r="L1112" s="31"/>
      <c r="M1112" s="31"/>
      <c r="N1112" s="31"/>
      <c r="O1112" s="31"/>
      <c r="P1112" s="31"/>
      <c r="Q1112" s="31"/>
      <c r="R1112" s="31"/>
      <c r="S1112" s="31"/>
      <c r="T1112" s="31"/>
      <c r="U1112" s="31"/>
      <c r="V1112" s="31"/>
      <c r="W1112" s="31"/>
      <c r="X1112" s="31"/>
      <c r="Y1112" s="31"/>
    </row>
    <row r="1113">
      <c r="A1113" s="30"/>
      <c r="B1113" s="31"/>
      <c r="C1113" s="31"/>
      <c r="D1113" s="31"/>
      <c r="E1113" s="31"/>
      <c r="F1113" s="31"/>
      <c r="G1113" s="31"/>
      <c r="H1113" s="31"/>
      <c r="I1113" s="31"/>
      <c r="J1113" s="31"/>
      <c r="K1113" s="31"/>
      <c r="L1113" s="31"/>
      <c r="M1113" s="31"/>
      <c r="N1113" s="31"/>
      <c r="O1113" s="31"/>
      <c r="P1113" s="31"/>
      <c r="Q1113" s="31"/>
      <c r="R1113" s="31"/>
      <c r="S1113" s="31"/>
      <c r="T1113" s="31"/>
      <c r="U1113" s="31"/>
      <c r="V1113" s="31"/>
      <c r="W1113" s="31"/>
      <c r="X1113" s="31"/>
      <c r="Y1113" s="31"/>
    </row>
    <row r="1114">
      <c r="A1114" s="30"/>
      <c r="B1114" s="31"/>
      <c r="C1114" s="31"/>
      <c r="D1114" s="31"/>
      <c r="E1114" s="31"/>
      <c r="F1114" s="31"/>
      <c r="G1114" s="31"/>
      <c r="H1114" s="31"/>
      <c r="I1114" s="31"/>
      <c r="J1114" s="31"/>
      <c r="K1114" s="31"/>
      <c r="L1114" s="31"/>
      <c r="M1114" s="31"/>
      <c r="N1114" s="31"/>
      <c r="O1114" s="31"/>
      <c r="P1114" s="31"/>
      <c r="Q1114" s="31"/>
      <c r="R1114" s="31"/>
      <c r="S1114" s="31"/>
      <c r="T1114" s="31"/>
      <c r="U1114" s="31"/>
      <c r="V1114" s="31"/>
      <c r="W1114" s="31"/>
      <c r="X1114" s="31"/>
      <c r="Y1114" s="31"/>
    </row>
    <row r="1115">
      <c r="A1115" s="30"/>
      <c r="B1115" s="31"/>
      <c r="C1115" s="31"/>
      <c r="D1115" s="31"/>
      <c r="E1115" s="31"/>
      <c r="F1115" s="31"/>
      <c r="G1115" s="31"/>
      <c r="H1115" s="31"/>
      <c r="I1115" s="31"/>
      <c r="J1115" s="31"/>
      <c r="K1115" s="31"/>
      <c r="L1115" s="31"/>
      <c r="M1115" s="31"/>
      <c r="N1115" s="31"/>
      <c r="O1115" s="31"/>
      <c r="P1115" s="31"/>
      <c r="Q1115" s="31"/>
      <c r="R1115" s="31"/>
      <c r="S1115" s="31"/>
      <c r="T1115" s="31"/>
      <c r="U1115" s="31"/>
      <c r="V1115" s="31"/>
      <c r="W1115" s="31"/>
      <c r="X1115" s="31"/>
      <c r="Y1115" s="31"/>
    </row>
    <row r="1116">
      <c r="A1116" s="30"/>
      <c r="B1116" s="31"/>
      <c r="C1116" s="31"/>
      <c r="D1116" s="31"/>
      <c r="E1116" s="31"/>
      <c r="F1116" s="31"/>
      <c r="G1116" s="31"/>
      <c r="H1116" s="31"/>
      <c r="I1116" s="31"/>
      <c r="J1116" s="31"/>
      <c r="K1116" s="31"/>
      <c r="L1116" s="31"/>
      <c r="M1116" s="31"/>
      <c r="N1116" s="31"/>
      <c r="O1116" s="31"/>
      <c r="P1116" s="31"/>
      <c r="Q1116" s="31"/>
      <c r="R1116" s="31"/>
      <c r="S1116" s="31"/>
      <c r="T1116" s="31"/>
      <c r="U1116" s="31"/>
      <c r="V1116" s="31"/>
      <c r="W1116" s="31"/>
      <c r="X1116" s="31"/>
      <c r="Y1116" s="31"/>
    </row>
    <row r="1117">
      <c r="A1117" s="30"/>
      <c r="B1117" s="31"/>
      <c r="C1117" s="31"/>
      <c r="D1117" s="31"/>
      <c r="E1117" s="31"/>
      <c r="F1117" s="31"/>
      <c r="G1117" s="31"/>
      <c r="H1117" s="31"/>
      <c r="I1117" s="31"/>
      <c r="J1117" s="31"/>
      <c r="K1117" s="31"/>
      <c r="L1117" s="31"/>
      <c r="M1117" s="31"/>
      <c r="N1117" s="31"/>
      <c r="O1117" s="31"/>
      <c r="P1117" s="31"/>
      <c r="Q1117" s="31"/>
      <c r="R1117" s="31"/>
      <c r="S1117" s="31"/>
      <c r="T1117" s="31"/>
      <c r="U1117" s="31"/>
      <c r="V1117" s="31"/>
      <c r="W1117" s="31"/>
      <c r="X1117" s="31"/>
      <c r="Y1117" s="31"/>
    </row>
    <row r="1118">
      <c r="A1118" s="30"/>
      <c r="B1118" s="31"/>
      <c r="C1118" s="31"/>
      <c r="D1118" s="31"/>
      <c r="E1118" s="31"/>
      <c r="F1118" s="31"/>
      <c r="G1118" s="31"/>
      <c r="H1118" s="31"/>
      <c r="I1118" s="31"/>
      <c r="J1118" s="31"/>
      <c r="K1118" s="31"/>
      <c r="L1118" s="31"/>
      <c r="M1118" s="31"/>
      <c r="N1118" s="31"/>
      <c r="O1118" s="31"/>
      <c r="P1118" s="31"/>
      <c r="Q1118" s="31"/>
      <c r="R1118" s="31"/>
      <c r="S1118" s="31"/>
      <c r="T1118" s="31"/>
      <c r="U1118" s="31"/>
      <c r="V1118" s="31"/>
      <c r="W1118" s="31"/>
      <c r="X1118" s="31"/>
      <c r="Y1118" s="31"/>
    </row>
    <row r="1119">
      <c r="A1119" s="30"/>
      <c r="B1119" s="31"/>
      <c r="C1119" s="31"/>
      <c r="D1119" s="31"/>
      <c r="E1119" s="31"/>
      <c r="F1119" s="31"/>
      <c r="G1119" s="31"/>
      <c r="H1119" s="31"/>
      <c r="I1119" s="31"/>
      <c r="J1119" s="31"/>
      <c r="K1119" s="31"/>
      <c r="L1119" s="31"/>
      <c r="M1119" s="31"/>
      <c r="N1119" s="31"/>
      <c r="O1119" s="31"/>
      <c r="P1119" s="31"/>
      <c r="Q1119" s="31"/>
      <c r="R1119" s="31"/>
      <c r="S1119" s="31"/>
      <c r="T1119" s="31"/>
      <c r="U1119" s="31"/>
      <c r="V1119" s="31"/>
      <c r="W1119" s="31"/>
      <c r="X1119" s="31"/>
      <c r="Y1119" s="31"/>
    </row>
    <row r="1120">
      <c r="A1120" s="30"/>
      <c r="B1120" s="31"/>
      <c r="C1120" s="31"/>
      <c r="D1120" s="31"/>
      <c r="E1120" s="31"/>
      <c r="F1120" s="31"/>
      <c r="G1120" s="31"/>
      <c r="H1120" s="31"/>
      <c r="I1120" s="31"/>
      <c r="J1120" s="31"/>
      <c r="K1120" s="31"/>
      <c r="L1120" s="31"/>
      <c r="M1120" s="31"/>
      <c r="N1120" s="31"/>
      <c r="O1120" s="31"/>
      <c r="P1120" s="31"/>
      <c r="Q1120" s="31"/>
      <c r="R1120" s="31"/>
      <c r="S1120" s="31"/>
      <c r="T1120" s="31"/>
      <c r="U1120" s="31"/>
      <c r="V1120" s="31"/>
      <c r="W1120" s="31"/>
      <c r="X1120" s="31"/>
      <c r="Y1120" s="31"/>
    </row>
    <row r="1121">
      <c r="A1121" s="30"/>
      <c r="B1121" s="31"/>
      <c r="C1121" s="31"/>
      <c r="D1121" s="31"/>
      <c r="E1121" s="31"/>
      <c r="F1121" s="31"/>
      <c r="G1121" s="31"/>
      <c r="H1121" s="31"/>
      <c r="I1121" s="31"/>
      <c r="J1121" s="31"/>
      <c r="K1121" s="31"/>
      <c r="L1121" s="31"/>
      <c r="M1121" s="31"/>
      <c r="N1121" s="31"/>
      <c r="O1121" s="31"/>
      <c r="P1121" s="31"/>
      <c r="Q1121" s="31"/>
      <c r="R1121" s="31"/>
      <c r="S1121" s="31"/>
      <c r="T1121" s="31"/>
      <c r="U1121" s="31"/>
      <c r="V1121" s="31"/>
      <c r="W1121" s="31"/>
      <c r="X1121" s="31"/>
      <c r="Y1121" s="31"/>
    </row>
    <row r="1122">
      <c r="A1122" s="30"/>
      <c r="B1122" s="31"/>
      <c r="C1122" s="31"/>
      <c r="D1122" s="31"/>
      <c r="E1122" s="31"/>
      <c r="F1122" s="31"/>
      <c r="G1122" s="31"/>
      <c r="H1122" s="31"/>
      <c r="I1122" s="31"/>
      <c r="J1122" s="31"/>
      <c r="K1122" s="31"/>
      <c r="L1122" s="31"/>
      <c r="M1122" s="31"/>
      <c r="N1122" s="31"/>
      <c r="O1122" s="31"/>
      <c r="P1122" s="31"/>
      <c r="Q1122" s="31"/>
      <c r="R1122" s="31"/>
      <c r="S1122" s="31"/>
      <c r="T1122" s="31"/>
      <c r="U1122" s="31"/>
      <c r="V1122" s="31"/>
      <c r="W1122" s="31"/>
      <c r="X1122" s="31"/>
      <c r="Y1122" s="31"/>
    </row>
    <row r="1123">
      <c r="A1123" s="30"/>
      <c r="B1123" s="31"/>
      <c r="C1123" s="31"/>
      <c r="D1123" s="31"/>
      <c r="E1123" s="31"/>
      <c r="F1123" s="31"/>
      <c r="G1123" s="31"/>
      <c r="H1123" s="31"/>
      <c r="I1123" s="31"/>
      <c r="J1123" s="31"/>
      <c r="K1123" s="31"/>
      <c r="L1123" s="31"/>
      <c r="M1123" s="31"/>
      <c r="N1123" s="31"/>
      <c r="O1123" s="31"/>
      <c r="P1123" s="31"/>
      <c r="Q1123" s="31"/>
      <c r="R1123" s="31"/>
      <c r="S1123" s="31"/>
      <c r="T1123" s="31"/>
      <c r="U1123" s="31"/>
      <c r="V1123" s="31"/>
      <c r="W1123" s="31"/>
      <c r="X1123" s="31"/>
      <c r="Y1123" s="31"/>
    </row>
    <row r="1124">
      <c r="A1124" s="30"/>
      <c r="B1124" s="31"/>
      <c r="C1124" s="31"/>
      <c r="D1124" s="31"/>
      <c r="E1124" s="31"/>
      <c r="F1124" s="31"/>
      <c r="G1124" s="31"/>
      <c r="H1124" s="31"/>
      <c r="I1124" s="31"/>
      <c r="J1124" s="31"/>
      <c r="K1124" s="31"/>
      <c r="L1124" s="31"/>
      <c r="M1124" s="31"/>
      <c r="N1124" s="31"/>
      <c r="O1124" s="31"/>
      <c r="P1124" s="31"/>
      <c r="Q1124" s="31"/>
      <c r="R1124" s="31"/>
      <c r="S1124" s="31"/>
      <c r="T1124" s="31"/>
      <c r="U1124" s="31"/>
      <c r="V1124" s="31"/>
      <c r="W1124" s="31"/>
      <c r="X1124" s="31"/>
      <c r="Y1124" s="31"/>
    </row>
    <row r="1125">
      <c r="A1125" s="30"/>
      <c r="B1125" s="31"/>
      <c r="C1125" s="31"/>
      <c r="D1125" s="31"/>
      <c r="E1125" s="31"/>
      <c r="F1125" s="31"/>
      <c r="G1125" s="31"/>
      <c r="H1125" s="31"/>
      <c r="I1125" s="31"/>
      <c r="J1125" s="31"/>
      <c r="K1125" s="31"/>
      <c r="L1125" s="31"/>
      <c r="M1125" s="31"/>
      <c r="N1125" s="31"/>
      <c r="O1125" s="31"/>
      <c r="P1125" s="31"/>
      <c r="Q1125" s="31"/>
      <c r="R1125" s="31"/>
      <c r="S1125" s="31"/>
      <c r="T1125" s="31"/>
      <c r="U1125" s="31"/>
      <c r="V1125" s="31"/>
      <c r="W1125" s="31"/>
      <c r="X1125" s="31"/>
      <c r="Y1125" s="31"/>
    </row>
    <row r="1126">
      <c r="A1126" s="30"/>
      <c r="B1126" s="31"/>
      <c r="C1126" s="31"/>
      <c r="D1126" s="31"/>
      <c r="E1126" s="31"/>
      <c r="F1126" s="31"/>
      <c r="G1126" s="31"/>
      <c r="H1126" s="31"/>
      <c r="I1126" s="31"/>
      <c r="J1126" s="31"/>
      <c r="K1126" s="31"/>
      <c r="L1126" s="31"/>
      <c r="M1126" s="31"/>
      <c r="N1126" s="31"/>
      <c r="O1126" s="31"/>
      <c r="P1126" s="31"/>
      <c r="Q1126" s="31"/>
      <c r="R1126" s="31"/>
      <c r="S1126" s="31"/>
      <c r="T1126" s="31"/>
      <c r="U1126" s="31"/>
      <c r="V1126" s="31"/>
      <c r="W1126" s="31"/>
      <c r="X1126" s="31"/>
      <c r="Y1126" s="31"/>
    </row>
    <row r="1127">
      <c r="A1127" s="30"/>
      <c r="B1127" s="31"/>
      <c r="C1127" s="31"/>
      <c r="D1127" s="31"/>
      <c r="E1127" s="31"/>
      <c r="F1127" s="31"/>
      <c r="G1127" s="31"/>
      <c r="H1127" s="31"/>
      <c r="I1127" s="31"/>
      <c r="J1127" s="31"/>
      <c r="K1127" s="31"/>
      <c r="L1127" s="31"/>
      <c r="M1127" s="31"/>
      <c r="N1127" s="31"/>
      <c r="O1127" s="31"/>
      <c r="P1127" s="31"/>
      <c r="Q1127" s="31"/>
      <c r="R1127" s="31"/>
      <c r="S1127" s="31"/>
      <c r="T1127" s="31"/>
      <c r="U1127" s="31"/>
      <c r="V1127" s="31"/>
      <c r="W1127" s="31"/>
      <c r="X1127" s="31"/>
      <c r="Y1127" s="31"/>
    </row>
    <row r="1128">
      <c r="A1128" s="30"/>
      <c r="B1128" s="31"/>
      <c r="C1128" s="31"/>
      <c r="D1128" s="31"/>
      <c r="E1128" s="31"/>
      <c r="F1128" s="31"/>
      <c r="G1128" s="31"/>
      <c r="H1128" s="31"/>
      <c r="I1128" s="31"/>
      <c r="J1128" s="31"/>
      <c r="K1128" s="31"/>
      <c r="L1128" s="31"/>
      <c r="M1128" s="31"/>
      <c r="N1128" s="31"/>
      <c r="O1128" s="31"/>
      <c r="P1128" s="31"/>
      <c r="Q1128" s="31"/>
      <c r="R1128" s="31"/>
      <c r="S1128" s="31"/>
      <c r="T1128" s="31"/>
      <c r="U1128" s="31"/>
      <c r="V1128" s="31"/>
      <c r="W1128" s="31"/>
      <c r="X1128" s="31"/>
      <c r="Y1128" s="31"/>
    </row>
    <row r="1129">
      <c r="A1129" s="30"/>
      <c r="B1129" s="31"/>
      <c r="C1129" s="31"/>
      <c r="D1129" s="31"/>
      <c r="E1129" s="31"/>
      <c r="F1129" s="31"/>
      <c r="G1129" s="31"/>
      <c r="H1129" s="31"/>
      <c r="I1129" s="31"/>
      <c r="J1129" s="31"/>
      <c r="K1129" s="31"/>
      <c r="L1129" s="31"/>
      <c r="M1129" s="31"/>
      <c r="N1129" s="31"/>
      <c r="O1129" s="31"/>
      <c r="P1129" s="31"/>
      <c r="Q1129" s="31"/>
      <c r="R1129" s="31"/>
      <c r="S1129" s="31"/>
      <c r="T1129" s="31"/>
      <c r="U1129" s="31"/>
      <c r="V1129" s="31"/>
      <c r="W1129" s="31"/>
      <c r="X1129" s="31"/>
      <c r="Y1129" s="31"/>
    </row>
    <row r="1130">
      <c r="A1130" s="30"/>
      <c r="B1130" s="31"/>
      <c r="C1130" s="31"/>
      <c r="D1130" s="31"/>
      <c r="E1130" s="31"/>
      <c r="F1130" s="31"/>
      <c r="G1130" s="31"/>
      <c r="H1130" s="31"/>
      <c r="I1130" s="31"/>
      <c r="J1130" s="31"/>
      <c r="K1130" s="31"/>
      <c r="L1130" s="31"/>
      <c r="M1130" s="31"/>
      <c r="N1130" s="31"/>
      <c r="O1130" s="31"/>
      <c r="P1130" s="31"/>
      <c r="Q1130" s="31"/>
      <c r="R1130" s="31"/>
      <c r="S1130" s="31"/>
      <c r="T1130" s="31"/>
      <c r="U1130" s="31"/>
      <c r="V1130" s="31"/>
      <c r="W1130" s="31"/>
      <c r="X1130" s="31"/>
      <c r="Y1130" s="31"/>
    </row>
    <row r="1131">
      <c r="A1131" s="30"/>
      <c r="B1131" s="31"/>
      <c r="C1131" s="31"/>
      <c r="D1131" s="31"/>
      <c r="E1131" s="31"/>
      <c r="F1131" s="31"/>
      <c r="G1131" s="31"/>
      <c r="H1131" s="31"/>
      <c r="I1131" s="31"/>
      <c r="J1131" s="31"/>
      <c r="K1131" s="31"/>
      <c r="L1131" s="31"/>
      <c r="M1131" s="31"/>
      <c r="N1131" s="31"/>
      <c r="O1131" s="31"/>
      <c r="P1131" s="31"/>
      <c r="Q1131" s="31"/>
      <c r="R1131" s="31"/>
      <c r="S1131" s="31"/>
      <c r="T1131" s="31"/>
      <c r="U1131" s="31"/>
      <c r="V1131" s="31"/>
      <c r="W1131" s="31"/>
      <c r="X1131" s="31"/>
      <c r="Y1131" s="31"/>
    </row>
    <row r="1132">
      <c r="A1132" s="30"/>
      <c r="B1132" s="31"/>
      <c r="C1132" s="31"/>
      <c r="D1132" s="31"/>
      <c r="E1132" s="31"/>
      <c r="F1132" s="31"/>
      <c r="G1132" s="31"/>
      <c r="H1132" s="31"/>
      <c r="I1132" s="31"/>
      <c r="J1132" s="31"/>
      <c r="K1132" s="31"/>
      <c r="L1132" s="31"/>
      <c r="M1132" s="31"/>
      <c r="N1132" s="31"/>
      <c r="O1132" s="31"/>
      <c r="P1132" s="31"/>
      <c r="Q1132" s="31"/>
      <c r="R1132" s="31"/>
      <c r="S1132" s="31"/>
      <c r="T1132" s="31"/>
      <c r="U1132" s="31"/>
      <c r="V1132" s="31"/>
      <c r="W1132" s="31"/>
      <c r="X1132" s="31"/>
      <c r="Y1132" s="31"/>
    </row>
    <row r="1133">
      <c r="A1133" s="30"/>
      <c r="B1133" s="31"/>
      <c r="C1133" s="31"/>
      <c r="D1133" s="31"/>
      <c r="E1133" s="31"/>
      <c r="F1133" s="31"/>
      <c r="G1133" s="31"/>
      <c r="H1133" s="31"/>
      <c r="I1133" s="31"/>
      <c r="J1133" s="31"/>
      <c r="K1133" s="31"/>
      <c r="L1133" s="31"/>
      <c r="M1133" s="31"/>
      <c r="N1133" s="31"/>
      <c r="O1133" s="31"/>
      <c r="P1133" s="31"/>
      <c r="Q1133" s="31"/>
      <c r="R1133" s="31"/>
      <c r="S1133" s="31"/>
      <c r="T1133" s="31"/>
      <c r="U1133" s="31"/>
      <c r="V1133" s="31"/>
      <c r="W1133" s="31"/>
      <c r="X1133" s="31"/>
      <c r="Y1133" s="31"/>
    </row>
    <row r="1134">
      <c r="A1134" s="30"/>
      <c r="B1134" s="31"/>
      <c r="C1134" s="31"/>
      <c r="D1134" s="31"/>
      <c r="E1134" s="31"/>
      <c r="F1134" s="31"/>
      <c r="G1134" s="31"/>
      <c r="H1134" s="31"/>
      <c r="I1134" s="31"/>
      <c r="J1134" s="31"/>
      <c r="K1134" s="31"/>
      <c r="L1134" s="31"/>
      <c r="M1134" s="31"/>
      <c r="N1134" s="31"/>
      <c r="O1134" s="31"/>
      <c r="P1134" s="31"/>
      <c r="Q1134" s="31"/>
      <c r="R1134" s="31"/>
      <c r="S1134" s="31"/>
      <c r="T1134" s="31"/>
      <c r="U1134" s="31"/>
      <c r="V1134" s="31"/>
      <c r="W1134" s="31"/>
      <c r="X1134" s="31"/>
      <c r="Y1134" s="31"/>
    </row>
    <row r="1135">
      <c r="A1135" s="30"/>
      <c r="B1135" s="31"/>
      <c r="C1135" s="31"/>
      <c r="D1135" s="31"/>
      <c r="E1135" s="31"/>
      <c r="F1135" s="31"/>
      <c r="G1135" s="31"/>
      <c r="H1135" s="31"/>
      <c r="I1135" s="31"/>
      <c r="J1135" s="31"/>
      <c r="K1135" s="31"/>
      <c r="L1135" s="31"/>
      <c r="M1135" s="31"/>
      <c r="N1135" s="31"/>
      <c r="O1135" s="31"/>
      <c r="P1135" s="31"/>
      <c r="Q1135" s="31"/>
      <c r="R1135" s="31"/>
      <c r="S1135" s="31"/>
      <c r="T1135" s="31"/>
      <c r="U1135" s="31"/>
      <c r="V1135" s="31"/>
      <c r="W1135" s="31"/>
      <c r="X1135" s="31"/>
      <c r="Y1135" s="31"/>
    </row>
    <row r="1136">
      <c r="A1136" s="30"/>
      <c r="B1136" s="31"/>
      <c r="C1136" s="31"/>
      <c r="D1136" s="31"/>
      <c r="E1136" s="31"/>
      <c r="F1136" s="31"/>
      <c r="G1136" s="31"/>
      <c r="H1136" s="31"/>
      <c r="I1136" s="31"/>
      <c r="J1136" s="31"/>
      <c r="K1136" s="31"/>
      <c r="L1136" s="31"/>
      <c r="M1136" s="31"/>
      <c r="N1136" s="31"/>
      <c r="O1136" s="31"/>
      <c r="P1136" s="31"/>
      <c r="Q1136" s="31"/>
      <c r="R1136" s="31"/>
      <c r="S1136" s="31"/>
      <c r="T1136" s="31"/>
      <c r="U1136" s="31"/>
      <c r="V1136" s="31"/>
      <c r="W1136" s="31"/>
      <c r="X1136" s="31"/>
      <c r="Y1136" s="31"/>
    </row>
    <row r="1137">
      <c r="A1137" s="30"/>
      <c r="B1137" s="31"/>
      <c r="C1137" s="31"/>
      <c r="D1137" s="31"/>
      <c r="E1137" s="31"/>
      <c r="F1137" s="31"/>
      <c r="G1137" s="31"/>
      <c r="H1137" s="31"/>
      <c r="I1137" s="31"/>
      <c r="J1137" s="31"/>
      <c r="K1137" s="31"/>
      <c r="L1137" s="31"/>
      <c r="M1137" s="31"/>
      <c r="N1137" s="31"/>
      <c r="O1137" s="31"/>
      <c r="P1137" s="31"/>
      <c r="Q1137" s="31"/>
      <c r="R1137" s="31"/>
      <c r="S1137" s="31"/>
      <c r="T1137" s="31"/>
      <c r="U1137" s="31"/>
      <c r="V1137" s="31"/>
      <c r="W1137" s="31"/>
      <c r="X1137" s="31"/>
      <c r="Y1137" s="31"/>
    </row>
    <row r="1138">
      <c r="A1138" s="30"/>
      <c r="B1138" s="31"/>
      <c r="C1138" s="31"/>
      <c r="D1138" s="31"/>
      <c r="E1138" s="31"/>
      <c r="F1138" s="31"/>
      <c r="G1138" s="31"/>
      <c r="H1138" s="31"/>
      <c r="I1138" s="31"/>
      <c r="J1138" s="31"/>
      <c r="K1138" s="31"/>
      <c r="L1138" s="31"/>
      <c r="M1138" s="31"/>
      <c r="N1138" s="31"/>
      <c r="O1138" s="31"/>
      <c r="P1138" s="31"/>
      <c r="Q1138" s="31"/>
      <c r="R1138" s="31"/>
      <c r="S1138" s="31"/>
      <c r="T1138" s="31"/>
      <c r="U1138" s="31"/>
      <c r="V1138" s="31"/>
      <c r="W1138" s="31"/>
      <c r="X1138" s="31"/>
      <c r="Y1138" s="31"/>
    </row>
    <row r="1139">
      <c r="A1139" s="30"/>
      <c r="B1139" s="31"/>
      <c r="C1139" s="31"/>
      <c r="D1139" s="31"/>
      <c r="E1139" s="31"/>
      <c r="F1139" s="31"/>
      <c r="G1139" s="31"/>
      <c r="H1139" s="31"/>
      <c r="I1139" s="31"/>
      <c r="J1139" s="31"/>
      <c r="K1139" s="31"/>
      <c r="L1139" s="31"/>
      <c r="M1139" s="31"/>
      <c r="N1139" s="31"/>
      <c r="O1139" s="31"/>
      <c r="P1139" s="31"/>
      <c r="Q1139" s="31"/>
      <c r="R1139" s="31"/>
      <c r="S1139" s="31"/>
      <c r="T1139" s="31"/>
      <c r="U1139" s="31"/>
      <c r="V1139" s="31"/>
      <c r="W1139" s="31"/>
      <c r="X1139" s="31"/>
      <c r="Y1139" s="31"/>
    </row>
    <row r="1140">
      <c r="A1140" s="30"/>
      <c r="B1140" s="31"/>
      <c r="C1140" s="31"/>
      <c r="D1140" s="31"/>
      <c r="E1140" s="31"/>
      <c r="F1140" s="31"/>
      <c r="G1140" s="31"/>
      <c r="H1140" s="31"/>
      <c r="I1140" s="31"/>
      <c r="J1140" s="31"/>
      <c r="K1140" s="31"/>
      <c r="L1140" s="31"/>
      <c r="M1140" s="31"/>
      <c r="N1140" s="31"/>
      <c r="O1140" s="31"/>
      <c r="P1140" s="31"/>
      <c r="Q1140" s="31"/>
      <c r="R1140" s="31"/>
      <c r="S1140" s="31"/>
      <c r="T1140" s="31"/>
      <c r="U1140" s="31"/>
      <c r="V1140" s="31"/>
      <c r="W1140" s="31"/>
      <c r="X1140" s="31"/>
      <c r="Y1140" s="31"/>
    </row>
    <row r="1141">
      <c r="A1141" s="30"/>
      <c r="B1141" s="31"/>
      <c r="C1141" s="31"/>
      <c r="D1141" s="31"/>
      <c r="E1141" s="31"/>
      <c r="F1141" s="31"/>
      <c r="G1141" s="31"/>
      <c r="H1141" s="31"/>
      <c r="I1141" s="31"/>
      <c r="J1141" s="31"/>
      <c r="K1141" s="31"/>
      <c r="L1141" s="31"/>
      <c r="M1141" s="31"/>
      <c r="N1141" s="31"/>
      <c r="O1141" s="31"/>
      <c r="P1141" s="31"/>
      <c r="Q1141" s="31"/>
      <c r="R1141" s="31"/>
      <c r="S1141" s="31"/>
      <c r="T1141" s="31"/>
      <c r="U1141" s="31"/>
      <c r="V1141" s="31"/>
      <c r="W1141" s="31"/>
      <c r="X1141" s="31"/>
      <c r="Y1141" s="31"/>
    </row>
    <row r="1142">
      <c r="A1142" s="30"/>
      <c r="B1142" s="31"/>
      <c r="C1142" s="31"/>
      <c r="D1142" s="31"/>
      <c r="E1142" s="31"/>
      <c r="F1142" s="31"/>
      <c r="G1142" s="31"/>
      <c r="H1142" s="31"/>
      <c r="I1142" s="31"/>
      <c r="J1142" s="31"/>
      <c r="K1142" s="31"/>
      <c r="L1142" s="31"/>
      <c r="M1142" s="31"/>
      <c r="N1142" s="31"/>
      <c r="O1142" s="31"/>
      <c r="P1142" s="31"/>
      <c r="Q1142" s="31"/>
      <c r="R1142" s="31"/>
      <c r="S1142" s="31"/>
      <c r="T1142" s="31"/>
      <c r="U1142" s="31"/>
      <c r="V1142" s="31"/>
      <c r="W1142" s="31"/>
      <c r="X1142" s="31"/>
      <c r="Y1142" s="31"/>
    </row>
    <row r="1143">
      <c r="A1143" s="30"/>
      <c r="B1143" s="31"/>
      <c r="C1143" s="31"/>
      <c r="D1143" s="31"/>
      <c r="E1143" s="31"/>
      <c r="F1143" s="31"/>
      <c r="G1143" s="31"/>
      <c r="H1143" s="31"/>
      <c r="I1143" s="31"/>
      <c r="J1143" s="31"/>
      <c r="K1143" s="31"/>
      <c r="L1143" s="31"/>
      <c r="M1143" s="31"/>
      <c r="N1143" s="31"/>
      <c r="O1143" s="31"/>
      <c r="P1143" s="31"/>
      <c r="Q1143" s="31"/>
      <c r="R1143" s="31"/>
      <c r="S1143" s="31"/>
      <c r="T1143" s="31"/>
      <c r="U1143" s="31"/>
      <c r="V1143" s="31"/>
      <c r="W1143" s="31"/>
      <c r="X1143" s="31"/>
      <c r="Y1143" s="31"/>
    </row>
    <row r="1144">
      <c r="A1144" s="30"/>
      <c r="B1144" s="31"/>
      <c r="C1144" s="31"/>
      <c r="D1144" s="31"/>
      <c r="E1144" s="31"/>
      <c r="F1144" s="31"/>
      <c r="G1144" s="31"/>
      <c r="H1144" s="31"/>
      <c r="I1144" s="31"/>
      <c r="J1144" s="31"/>
      <c r="K1144" s="31"/>
      <c r="L1144" s="31"/>
      <c r="M1144" s="31"/>
      <c r="N1144" s="31"/>
      <c r="O1144" s="31"/>
      <c r="P1144" s="31"/>
      <c r="Q1144" s="31"/>
      <c r="R1144" s="31"/>
      <c r="S1144" s="31"/>
      <c r="T1144" s="31"/>
      <c r="U1144" s="31"/>
      <c r="V1144" s="31"/>
      <c r="W1144" s="31"/>
      <c r="X1144" s="31"/>
      <c r="Y1144" s="31"/>
    </row>
    <row r="1145">
      <c r="A1145" s="30"/>
      <c r="B1145" s="31"/>
      <c r="C1145" s="31"/>
      <c r="D1145" s="31"/>
      <c r="E1145" s="31"/>
      <c r="F1145" s="31"/>
      <c r="G1145" s="31"/>
      <c r="H1145" s="31"/>
      <c r="I1145" s="31"/>
      <c r="J1145" s="31"/>
      <c r="K1145" s="31"/>
      <c r="L1145" s="31"/>
      <c r="M1145" s="31"/>
      <c r="N1145" s="31"/>
      <c r="O1145" s="31"/>
      <c r="P1145" s="31"/>
      <c r="Q1145" s="31"/>
      <c r="R1145" s="31"/>
      <c r="S1145" s="31"/>
      <c r="T1145" s="31"/>
      <c r="U1145" s="31"/>
      <c r="V1145" s="31"/>
      <c r="W1145" s="31"/>
      <c r="X1145" s="31"/>
      <c r="Y1145" s="31"/>
    </row>
    <row r="1146">
      <c r="A1146" s="30"/>
      <c r="B1146" s="31"/>
      <c r="C1146" s="31"/>
      <c r="D1146" s="31"/>
      <c r="E1146" s="31"/>
      <c r="F1146" s="31"/>
      <c r="G1146" s="31"/>
      <c r="H1146" s="31"/>
      <c r="I1146" s="31"/>
      <c r="J1146" s="31"/>
      <c r="K1146" s="31"/>
      <c r="L1146" s="31"/>
      <c r="M1146" s="31"/>
      <c r="N1146" s="31"/>
      <c r="O1146" s="31"/>
      <c r="P1146" s="31"/>
      <c r="Q1146" s="31"/>
      <c r="R1146" s="31"/>
      <c r="S1146" s="31"/>
      <c r="T1146" s="31"/>
      <c r="U1146" s="31"/>
      <c r="V1146" s="31"/>
      <c r="W1146" s="31"/>
      <c r="X1146" s="31"/>
      <c r="Y1146" s="31"/>
    </row>
    <row r="1147">
      <c r="A1147" s="30"/>
      <c r="B1147" s="31"/>
      <c r="C1147" s="31"/>
      <c r="D1147" s="31"/>
      <c r="E1147" s="31"/>
      <c r="F1147" s="31"/>
      <c r="G1147" s="31"/>
      <c r="H1147" s="31"/>
      <c r="I1147" s="31"/>
      <c r="J1147" s="31"/>
      <c r="K1147" s="31"/>
      <c r="L1147" s="31"/>
      <c r="M1147" s="31"/>
      <c r="N1147" s="31"/>
      <c r="O1147" s="31"/>
      <c r="P1147" s="31"/>
      <c r="Q1147" s="31"/>
      <c r="R1147" s="31"/>
      <c r="S1147" s="31"/>
      <c r="T1147" s="31"/>
      <c r="U1147" s="31"/>
      <c r="V1147" s="31"/>
      <c r="W1147" s="31"/>
      <c r="X1147" s="31"/>
      <c r="Y1147" s="31"/>
    </row>
    <row r="1148">
      <c r="A1148" s="30"/>
      <c r="B1148" s="31"/>
      <c r="C1148" s="31"/>
      <c r="D1148" s="31"/>
      <c r="E1148" s="31"/>
      <c r="F1148" s="31"/>
      <c r="G1148" s="31"/>
      <c r="H1148" s="31"/>
      <c r="I1148" s="31"/>
      <c r="J1148" s="31"/>
      <c r="K1148" s="31"/>
      <c r="L1148" s="31"/>
      <c r="M1148" s="31"/>
      <c r="N1148" s="31"/>
      <c r="O1148" s="31"/>
      <c r="P1148" s="31"/>
      <c r="Q1148" s="31"/>
      <c r="R1148" s="31"/>
      <c r="S1148" s="31"/>
      <c r="T1148" s="31"/>
      <c r="U1148" s="31"/>
      <c r="V1148" s="31"/>
      <c r="W1148" s="31"/>
      <c r="X1148" s="31"/>
      <c r="Y1148" s="31"/>
    </row>
    <row r="1149">
      <c r="A1149" s="30"/>
      <c r="B1149" s="31"/>
      <c r="C1149" s="31"/>
      <c r="D1149" s="31"/>
      <c r="E1149" s="31"/>
      <c r="F1149" s="31"/>
      <c r="G1149" s="31"/>
      <c r="H1149" s="31"/>
      <c r="I1149" s="31"/>
      <c r="J1149" s="31"/>
      <c r="K1149" s="31"/>
      <c r="L1149" s="31"/>
      <c r="M1149" s="31"/>
      <c r="N1149" s="31"/>
      <c r="O1149" s="31"/>
      <c r="P1149" s="31"/>
      <c r="Q1149" s="31"/>
      <c r="R1149" s="31"/>
      <c r="S1149" s="31"/>
      <c r="T1149" s="31"/>
      <c r="U1149" s="31"/>
      <c r="V1149" s="31"/>
      <c r="W1149" s="31"/>
      <c r="X1149" s="31"/>
      <c r="Y1149" s="31"/>
    </row>
    <row r="1150">
      <c r="A1150" s="30"/>
      <c r="B1150" s="31"/>
      <c r="C1150" s="31"/>
      <c r="D1150" s="31"/>
      <c r="E1150" s="31"/>
      <c r="F1150" s="31"/>
      <c r="G1150" s="31"/>
      <c r="H1150" s="31"/>
      <c r="I1150" s="31"/>
      <c r="J1150" s="31"/>
      <c r="K1150" s="31"/>
      <c r="L1150" s="31"/>
      <c r="M1150" s="31"/>
      <c r="N1150" s="31"/>
      <c r="O1150" s="31"/>
      <c r="P1150" s="31"/>
      <c r="Q1150" s="31"/>
      <c r="R1150" s="31"/>
      <c r="S1150" s="31"/>
      <c r="T1150" s="31"/>
      <c r="U1150" s="31"/>
      <c r="V1150" s="31"/>
      <c r="W1150" s="31"/>
      <c r="X1150" s="31"/>
      <c r="Y1150" s="31"/>
    </row>
    <row r="1151">
      <c r="A1151" s="30"/>
      <c r="B1151" s="31"/>
      <c r="C1151" s="31"/>
      <c r="D1151" s="31"/>
      <c r="E1151" s="31"/>
      <c r="F1151" s="31"/>
      <c r="G1151" s="31"/>
      <c r="H1151" s="31"/>
      <c r="I1151" s="31"/>
      <c r="J1151" s="31"/>
      <c r="K1151" s="31"/>
      <c r="L1151" s="31"/>
      <c r="M1151" s="31"/>
      <c r="N1151" s="31"/>
      <c r="O1151" s="31"/>
      <c r="P1151" s="31"/>
      <c r="Q1151" s="31"/>
      <c r="R1151" s="31"/>
      <c r="S1151" s="31"/>
      <c r="T1151" s="31"/>
      <c r="U1151" s="31"/>
      <c r="V1151" s="31"/>
      <c r="W1151" s="31"/>
      <c r="X1151" s="31"/>
      <c r="Y1151" s="31"/>
    </row>
    <row r="1152">
      <c r="A1152" s="30"/>
      <c r="B1152" s="31"/>
      <c r="C1152" s="31"/>
      <c r="D1152" s="31"/>
      <c r="E1152" s="31"/>
      <c r="F1152" s="31"/>
      <c r="G1152" s="31"/>
      <c r="H1152" s="31"/>
      <c r="I1152" s="31"/>
      <c r="J1152" s="31"/>
      <c r="K1152" s="31"/>
      <c r="L1152" s="31"/>
      <c r="M1152" s="31"/>
      <c r="N1152" s="31"/>
      <c r="O1152" s="31"/>
      <c r="P1152" s="31"/>
      <c r="Q1152" s="31"/>
      <c r="R1152" s="31"/>
      <c r="S1152" s="31"/>
      <c r="T1152" s="31"/>
      <c r="U1152" s="31"/>
      <c r="V1152" s="31"/>
      <c r="W1152" s="31"/>
      <c r="X1152" s="31"/>
      <c r="Y1152" s="31"/>
    </row>
    <row r="1153">
      <c r="A1153" s="30"/>
      <c r="B1153" s="31"/>
      <c r="C1153" s="31"/>
      <c r="D1153" s="31"/>
      <c r="E1153" s="31"/>
      <c r="F1153" s="31"/>
      <c r="G1153" s="31"/>
      <c r="H1153" s="31"/>
      <c r="I1153" s="31"/>
      <c r="J1153" s="31"/>
      <c r="K1153" s="31"/>
      <c r="L1153" s="31"/>
      <c r="M1153" s="31"/>
      <c r="N1153" s="31"/>
      <c r="O1153" s="31"/>
      <c r="P1153" s="31"/>
      <c r="Q1153" s="31"/>
      <c r="R1153" s="31"/>
      <c r="S1153" s="31"/>
      <c r="T1153" s="31"/>
      <c r="U1153" s="31"/>
      <c r="V1153" s="31"/>
      <c r="W1153" s="31"/>
      <c r="X1153" s="31"/>
      <c r="Y1153" s="31"/>
    </row>
    <row r="1154">
      <c r="A1154" s="30"/>
      <c r="B1154" s="31"/>
      <c r="C1154" s="31"/>
      <c r="D1154" s="31"/>
      <c r="E1154" s="31"/>
      <c r="F1154" s="31"/>
      <c r="G1154" s="31"/>
      <c r="H1154" s="31"/>
      <c r="I1154" s="31"/>
      <c r="J1154" s="31"/>
      <c r="K1154" s="31"/>
      <c r="L1154" s="31"/>
      <c r="M1154" s="31"/>
      <c r="N1154" s="31"/>
      <c r="O1154" s="31"/>
      <c r="P1154" s="31"/>
      <c r="Q1154" s="31"/>
      <c r="R1154" s="31"/>
      <c r="S1154" s="31"/>
      <c r="T1154" s="31"/>
      <c r="U1154" s="31"/>
      <c r="V1154" s="31"/>
      <c r="W1154" s="31"/>
      <c r="X1154" s="31"/>
      <c r="Y1154" s="31"/>
    </row>
    <row r="1155">
      <c r="A1155" s="30"/>
      <c r="B1155" s="31"/>
      <c r="C1155" s="31"/>
      <c r="D1155" s="31"/>
      <c r="E1155" s="31"/>
      <c r="F1155" s="31"/>
      <c r="G1155" s="31"/>
      <c r="H1155" s="31"/>
      <c r="I1155" s="31"/>
      <c r="J1155" s="31"/>
      <c r="K1155" s="31"/>
      <c r="L1155" s="31"/>
      <c r="M1155" s="31"/>
      <c r="N1155" s="31"/>
      <c r="O1155" s="31"/>
      <c r="P1155" s="31"/>
      <c r="Q1155" s="31"/>
      <c r="R1155" s="31"/>
      <c r="S1155" s="31"/>
      <c r="T1155" s="31"/>
      <c r="U1155" s="31"/>
      <c r="V1155" s="31"/>
      <c r="W1155" s="31"/>
      <c r="X1155" s="31"/>
      <c r="Y1155" s="31"/>
    </row>
    <row r="1156">
      <c r="A1156" s="30"/>
      <c r="B1156" s="31"/>
      <c r="C1156" s="31"/>
      <c r="D1156" s="31"/>
      <c r="E1156" s="31"/>
      <c r="F1156" s="31"/>
      <c r="G1156" s="31"/>
      <c r="H1156" s="31"/>
      <c r="I1156" s="31"/>
      <c r="J1156" s="31"/>
      <c r="K1156" s="31"/>
      <c r="L1156" s="31"/>
      <c r="M1156" s="31"/>
      <c r="N1156" s="31"/>
      <c r="O1156" s="31"/>
      <c r="P1156" s="31"/>
      <c r="Q1156" s="31"/>
      <c r="R1156" s="31"/>
      <c r="S1156" s="31"/>
      <c r="T1156" s="31"/>
      <c r="U1156" s="31"/>
      <c r="V1156" s="31"/>
      <c r="W1156" s="31"/>
      <c r="X1156" s="31"/>
      <c r="Y1156" s="31"/>
    </row>
    <row r="1157">
      <c r="A1157" s="30"/>
      <c r="B1157" s="31"/>
      <c r="C1157" s="31"/>
      <c r="D1157" s="31"/>
      <c r="E1157" s="31"/>
      <c r="F1157" s="31"/>
      <c r="G1157" s="31"/>
      <c r="H1157" s="31"/>
      <c r="I1157" s="31"/>
      <c r="J1157" s="31"/>
      <c r="K1157" s="31"/>
      <c r="L1157" s="31"/>
      <c r="M1157" s="31"/>
      <c r="N1157" s="31"/>
      <c r="O1157" s="31"/>
      <c r="P1157" s="31"/>
      <c r="Q1157" s="31"/>
      <c r="R1157" s="31"/>
      <c r="S1157" s="31"/>
      <c r="T1157" s="31"/>
      <c r="U1157" s="31"/>
      <c r="V1157" s="31"/>
      <c r="W1157" s="31"/>
      <c r="X1157" s="31"/>
      <c r="Y1157" s="31"/>
    </row>
    <row r="1158">
      <c r="A1158" s="30"/>
      <c r="B1158" s="31"/>
      <c r="C1158" s="31"/>
      <c r="D1158" s="31"/>
      <c r="E1158" s="31"/>
      <c r="F1158" s="31"/>
      <c r="G1158" s="31"/>
      <c r="H1158" s="31"/>
      <c r="I1158" s="31"/>
      <c r="J1158" s="31"/>
      <c r="K1158" s="31"/>
      <c r="L1158" s="31"/>
      <c r="M1158" s="31"/>
      <c r="N1158" s="31"/>
      <c r="O1158" s="31"/>
      <c r="P1158" s="31"/>
      <c r="Q1158" s="31"/>
      <c r="R1158" s="31"/>
      <c r="S1158" s="31"/>
      <c r="T1158" s="31"/>
      <c r="U1158" s="31"/>
      <c r="V1158" s="31"/>
      <c r="W1158" s="31"/>
      <c r="X1158" s="31"/>
      <c r="Y1158" s="31"/>
    </row>
    <row r="1159">
      <c r="A1159" s="30"/>
      <c r="B1159" s="31"/>
      <c r="C1159" s="31"/>
      <c r="D1159" s="31"/>
      <c r="E1159" s="31"/>
      <c r="F1159" s="31"/>
      <c r="G1159" s="31"/>
      <c r="H1159" s="31"/>
      <c r="I1159" s="31"/>
      <c r="J1159" s="31"/>
      <c r="K1159" s="31"/>
      <c r="L1159" s="31"/>
      <c r="M1159" s="31"/>
      <c r="N1159" s="31"/>
      <c r="O1159" s="31"/>
      <c r="P1159" s="31"/>
      <c r="Q1159" s="31"/>
      <c r="R1159" s="31"/>
      <c r="S1159" s="31"/>
      <c r="T1159" s="31"/>
      <c r="U1159" s="31"/>
      <c r="V1159" s="31"/>
      <c r="W1159" s="31"/>
      <c r="X1159" s="31"/>
      <c r="Y1159" s="31"/>
    </row>
    <row r="1160">
      <c r="A1160" s="30"/>
      <c r="B1160" s="31"/>
      <c r="C1160" s="31"/>
      <c r="D1160" s="31"/>
      <c r="E1160" s="31"/>
      <c r="F1160" s="31"/>
      <c r="G1160" s="31"/>
      <c r="H1160" s="31"/>
      <c r="I1160" s="31"/>
      <c r="J1160" s="31"/>
      <c r="K1160" s="31"/>
      <c r="L1160" s="31"/>
      <c r="M1160" s="31"/>
      <c r="N1160" s="31"/>
      <c r="O1160" s="31"/>
      <c r="P1160" s="31"/>
      <c r="Q1160" s="31"/>
      <c r="R1160" s="31"/>
      <c r="S1160" s="31"/>
      <c r="T1160" s="31"/>
      <c r="U1160" s="31"/>
      <c r="V1160" s="31"/>
      <c r="W1160" s="31"/>
      <c r="X1160" s="31"/>
      <c r="Y1160" s="31"/>
    </row>
    <row r="1161">
      <c r="A1161" s="30"/>
      <c r="B1161" s="31"/>
      <c r="C1161" s="31"/>
      <c r="D1161" s="31"/>
      <c r="E1161" s="31"/>
      <c r="F1161" s="31"/>
      <c r="G1161" s="31"/>
      <c r="H1161" s="31"/>
      <c r="I1161" s="31"/>
      <c r="J1161" s="31"/>
      <c r="K1161" s="31"/>
      <c r="L1161" s="31"/>
      <c r="M1161" s="31"/>
      <c r="N1161" s="31"/>
      <c r="O1161" s="31"/>
      <c r="P1161" s="31"/>
      <c r="Q1161" s="31"/>
      <c r="R1161" s="31"/>
      <c r="S1161" s="31"/>
      <c r="T1161" s="31"/>
      <c r="U1161" s="31"/>
      <c r="V1161" s="31"/>
      <c r="W1161" s="31"/>
      <c r="X1161" s="31"/>
      <c r="Y1161" s="31"/>
    </row>
    <row r="1162">
      <c r="A1162" s="30"/>
      <c r="B1162" s="31"/>
      <c r="C1162" s="31"/>
      <c r="D1162" s="31"/>
      <c r="E1162" s="31"/>
      <c r="F1162" s="31"/>
      <c r="G1162" s="31"/>
      <c r="H1162" s="31"/>
      <c r="I1162" s="31"/>
      <c r="J1162" s="31"/>
      <c r="K1162" s="31"/>
      <c r="L1162" s="31"/>
      <c r="M1162" s="31"/>
      <c r="N1162" s="31"/>
      <c r="O1162" s="31"/>
      <c r="P1162" s="31"/>
      <c r="Q1162" s="31"/>
      <c r="R1162" s="31"/>
      <c r="S1162" s="31"/>
      <c r="T1162" s="31"/>
      <c r="U1162" s="31"/>
      <c r="V1162" s="31"/>
      <c r="W1162" s="31"/>
      <c r="X1162" s="31"/>
      <c r="Y1162" s="31"/>
    </row>
    <row r="1163">
      <c r="A1163" s="30"/>
      <c r="B1163" s="31"/>
      <c r="C1163" s="31"/>
      <c r="D1163" s="31"/>
      <c r="E1163" s="31"/>
      <c r="F1163" s="31"/>
      <c r="G1163" s="31"/>
      <c r="H1163" s="31"/>
      <c r="I1163" s="31"/>
      <c r="J1163" s="31"/>
      <c r="K1163" s="31"/>
      <c r="L1163" s="31"/>
      <c r="M1163" s="31"/>
      <c r="N1163" s="31"/>
      <c r="O1163" s="31"/>
      <c r="P1163" s="31"/>
      <c r="Q1163" s="31"/>
      <c r="R1163" s="31"/>
      <c r="S1163" s="31"/>
      <c r="T1163" s="31"/>
      <c r="U1163" s="31"/>
      <c r="V1163" s="31"/>
      <c r="W1163" s="31"/>
      <c r="X1163" s="31"/>
      <c r="Y1163" s="31"/>
    </row>
    <row r="1164">
      <c r="A1164" s="30"/>
      <c r="B1164" s="31"/>
      <c r="C1164" s="31"/>
      <c r="D1164" s="31"/>
      <c r="E1164" s="31"/>
      <c r="F1164" s="31"/>
      <c r="G1164" s="31"/>
      <c r="H1164" s="31"/>
      <c r="I1164" s="31"/>
      <c r="J1164" s="31"/>
      <c r="K1164" s="31"/>
      <c r="L1164" s="31"/>
      <c r="M1164" s="31"/>
      <c r="N1164" s="31"/>
      <c r="O1164" s="31"/>
      <c r="P1164" s="31"/>
      <c r="Q1164" s="31"/>
      <c r="R1164" s="31"/>
      <c r="S1164" s="31"/>
      <c r="T1164" s="31"/>
      <c r="U1164" s="31"/>
      <c r="V1164" s="31"/>
      <c r="W1164" s="31"/>
      <c r="X1164" s="31"/>
      <c r="Y1164" s="31"/>
    </row>
    <row r="1165">
      <c r="A1165" s="30"/>
      <c r="B1165" s="31"/>
      <c r="C1165" s="31"/>
      <c r="D1165" s="31"/>
      <c r="E1165" s="31"/>
      <c r="F1165" s="31"/>
      <c r="G1165" s="31"/>
      <c r="H1165" s="31"/>
      <c r="I1165" s="31"/>
      <c r="J1165" s="31"/>
      <c r="K1165" s="31"/>
      <c r="L1165" s="31"/>
      <c r="M1165" s="31"/>
      <c r="N1165" s="31"/>
      <c r="O1165" s="31"/>
      <c r="P1165" s="31"/>
      <c r="Q1165" s="31"/>
      <c r="R1165" s="31"/>
      <c r="S1165" s="31"/>
      <c r="T1165" s="31"/>
      <c r="U1165" s="31"/>
      <c r="V1165" s="31"/>
      <c r="W1165" s="31"/>
      <c r="X1165" s="31"/>
      <c r="Y1165" s="31"/>
    </row>
    <row r="1166">
      <c r="A1166" s="30"/>
      <c r="B1166" s="31"/>
      <c r="C1166" s="31"/>
      <c r="D1166" s="31"/>
      <c r="E1166" s="31"/>
      <c r="F1166" s="31"/>
      <c r="G1166" s="31"/>
      <c r="H1166" s="31"/>
      <c r="I1166" s="31"/>
      <c r="J1166" s="31"/>
      <c r="K1166" s="31"/>
      <c r="L1166" s="31"/>
      <c r="M1166" s="31"/>
      <c r="N1166" s="31"/>
      <c r="O1166" s="31"/>
      <c r="P1166" s="31"/>
      <c r="Q1166" s="31"/>
      <c r="R1166" s="31"/>
      <c r="S1166" s="31"/>
      <c r="T1166" s="31"/>
      <c r="U1166" s="31"/>
      <c r="V1166" s="31"/>
      <c r="W1166" s="31"/>
      <c r="X1166" s="31"/>
      <c r="Y1166" s="31"/>
    </row>
    <row r="1167">
      <c r="A1167" s="30"/>
      <c r="B1167" s="31"/>
      <c r="C1167" s="31"/>
      <c r="D1167" s="31"/>
      <c r="E1167" s="31"/>
      <c r="F1167" s="31"/>
      <c r="G1167" s="31"/>
      <c r="H1167" s="31"/>
      <c r="I1167" s="31"/>
      <c r="J1167" s="31"/>
      <c r="K1167" s="31"/>
      <c r="L1167" s="31"/>
      <c r="M1167" s="31"/>
      <c r="N1167" s="31"/>
      <c r="O1167" s="31"/>
      <c r="P1167" s="31"/>
      <c r="Q1167" s="31"/>
      <c r="R1167" s="31"/>
      <c r="S1167" s="31"/>
      <c r="T1167" s="31"/>
      <c r="U1167" s="31"/>
      <c r="V1167" s="31"/>
      <c r="W1167" s="31"/>
      <c r="X1167" s="31"/>
      <c r="Y1167" s="31"/>
    </row>
    <row r="1168">
      <c r="A1168" s="30"/>
      <c r="B1168" s="31"/>
      <c r="C1168" s="31"/>
      <c r="D1168" s="31"/>
      <c r="E1168" s="31"/>
      <c r="F1168" s="31"/>
      <c r="G1168" s="31"/>
      <c r="H1168" s="31"/>
      <c r="I1168" s="31"/>
      <c r="J1168" s="31"/>
      <c r="K1168" s="31"/>
      <c r="L1168" s="31"/>
      <c r="M1168" s="31"/>
      <c r="N1168" s="31"/>
      <c r="O1168" s="31"/>
      <c r="P1168" s="31"/>
      <c r="Q1168" s="31"/>
      <c r="R1168" s="31"/>
      <c r="S1168" s="31"/>
      <c r="T1168" s="31"/>
      <c r="U1168" s="31"/>
      <c r="V1168" s="31"/>
      <c r="W1168" s="31"/>
      <c r="X1168" s="31"/>
      <c r="Y1168" s="31"/>
    </row>
    <row r="1169">
      <c r="A1169" s="30"/>
      <c r="B1169" s="31"/>
      <c r="C1169" s="31"/>
      <c r="D1169" s="31"/>
      <c r="E1169" s="31"/>
      <c r="F1169" s="31"/>
      <c r="G1169" s="31"/>
      <c r="H1169" s="31"/>
      <c r="I1169" s="31"/>
      <c r="J1169" s="31"/>
      <c r="K1169" s="31"/>
      <c r="L1169" s="31"/>
      <c r="M1169" s="31"/>
      <c r="N1169" s="31"/>
      <c r="O1169" s="31"/>
      <c r="P1169" s="31"/>
      <c r="Q1169" s="31"/>
      <c r="R1169" s="31"/>
      <c r="S1169" s="31"/>
      <c r="T1169" s="31"/>
      <c r="U1169" s="31"/>
      <c r="V1169" s="31"/>
      <c r="W1169" s="31"/>
      <c r="X1169" s="31"/>
      <c r="Y1169" s="31"/>
    </row>
    <row r="1170">
      <c r="A1170" s="30"/>
      <c r="B1170" s="31"/>
      <c r="C1170" s="31"/>
      <c r="D1170" s="31"/>
      <c r="E1170" s="31"/>
      <c r="F1170" s="31"/>
      <c r="G1170" s="31"/>
      <c r="H1170" s="31"/>
      <c r="I1170" s="31"/>
      <c r="J1170" s="31"/>
      <c r="K1170" s="31"/>
      <c r="L1170" s="31"/>
      <c r="M1170" s="31"/>
      <c r="N1170" s="31"/>
      <c r="O1170" s="31"/>
      <c r="P1170" s="31"/>
      <c r="Q1170" s="31"/>
      <c r="R1170" s="31"/>
      <c r="S1170" s="31"/>
      <c r="T1170" s="31"/>
      <c r="U1170" s="31"/>
      <c r="V1170" s="31"/>
      <c r="W1170" s="31"/>
      <c r="X1170" s="31"/>
      <c r="Y1170" s="31"/>
    </row>
    <row r="1171">
      <c r="A1171" s="30"/>
      <c r="B1171" s="31"/>
      <c r="C1171" s="31"/>
      <c r="D1171" s="31"/>
      <c r="E1171" s="31"/>
      <c r="F1171" s="31"/>
      <c r="G1171" s="31"/>
      <c r="H1171" s="31"/>
      <c r="I1171" s="31"/>
      <c r="J1171" s="31"/>
      <c r="K1171" s="31"/>
      <c r="L1171" s="31"/>
      <c r="M1171" s="31"/>
      <c r="N1171" s="31"/>
      <c r="O1171" s="31"/>
      <c r="P1171" s="31"/>
      <c r="Q1171" s="31"/>
      <c r="R1171" s="31"/>
      <c r="S1171" s="31"/>
      <c r="T1171" s="31"/>
      <c r="U1171" s="31"/>
      <c r="V1171" s="31"/>
      <c r="W1171" s="31"/>
      <c r="X1171" s="31"/>
      <c r="Y1171" s="31"/>
    </row>
    <row r="1172">
      <c r="A1172" s="30"/>
      <c r="B1172" s="31"/>
      <c r="C1172" s="31"/>
      <c r="D1172" s="31"/>
      <c r="E1172" s="31"/>
      <c r="F1172" s="31"/>
      <c r="G1172" s="31"/>
      <c r="H1172" s="31"/>
      <c r="I1172" s="31"/>
      <c r="J1172" s="31"/>
      <c r="K1172" s="31"/>
      <c r="L1172" s="31"/>
      <c r="M1172" s="31"/>
      <c r="N1172" s="31"/>
      <c r="O1172" s="31"/>
      <c r="P1172" s="31"/>
      <c r="Q1172" s="31"/>
      <c r="R1172" s="31"/>
      <c r="S1172" s="31"/>
      <c r="T1172" s="31"/>
      <c r="U1172" s="31"/>
      <c r="V1172" s="31"/>
      <c r="W1172" s="31"/>
      <c r="X1172" s="31"/>
      <c r="Y1172" s="31"/>
    </row>
    <row r="1173">
      <c r="A1173" s="30"/>
      <c r="B1173" s="31"/>
      <c r="C1173" s="31"/>
      <c r="D1173" s="31"/>
      <c r="E1173" s="31"/>
      <c r="F1173" s="31"/>
      <c r="G1173" s="31"/>
      <c r="H1173" s="31"/>
      <c r="I1173" s="31"/>
      <c r="J1173" s="31"/>
      <c r="K1173" s="31"/>
      <c r="L1173" s="31"/>
      <c r="M1173" s="31"/>
      <c r="N1173" s="31"/>
      <c r="O1173" s="31"/>
      <c r="P1173" s="31"/>
      <c r="Q1173" s="31"/>
      <c r="R1173" s="31"/>
      <c r="S1173" s="31"/>
      <c r="T1173" s="31"/>
      <c r="U1173" s="31"/>
      <c r="V1173" s="31"/>
      <c r="W1173" s="31"/>
      <c r="X1173" s="31"/>
      <c r="Y1173" s="31"/>
    </row>
    <row r="1174">
      <c r="A1174" s="30"/>
      <c r="B1174" s="31"/>
      <c r="C1174" s="31"/>
      <c r="D1174" s="31"/>
      <c r="E1174" s="31"/>
      <c r="F1174" s="31"/>
      <c r="G1174" s="31"/>
      <c r="H1174" s="31"/>
      <c r="I1174" s="31"/>
      <c r="J1174" s="31"/>
      <c r="K1174" s="31"/>
      <c r="L1174" s="31"/>
      <c r="M1174" s="31"/>
      <c r="N1174" s="31"/>
      <c r="O1174" s="31"/>
      <c r="P1174" s="31"/>
      <c r="Q1174" s="31"/>
      <c r="R1174" s="31"/>
      <c r="S1174" s="31"/>
      <c r="T1174" s="31"/>
      <c r="U1174" s="31"/>
      <c r="V1174" s="31"/>
      <c r="W1174" s="31"/>
      <c r="X1174" s="31"/>
      <c r="Y1174" s="31"/>
    </row>
    <row r="1175">
      <c r="A1175" s="30"/>
      <c r="B1175" s="31"/>
      <c r="C1175" s="31"/>
      <c r="D1175" s="31"/>
      <c r="E1175" s="31"/>
      <c r="F1175" s="31"/>
      <c r="G1175" s="31"/>
      <c r="H1175" s="31"/>
      <c r="I1175" s="31"/>
      <c r="J1175" s="31"/>
      <c r="K1175" s="31"/>
      <c r="L1175" s="31"/>
      <c r="M1175" s="31"/>
      <c r="N1175" s="31"/>
      <c r="O1175" s="31"/>
      <c r="P1175" s="31"/>
      <c r="Q1175" s="31"/>
      <c r="R1175" s="31"/>
      <c r="S1175" s="31"/>
      <c r="T1175" s="31"/>
      <c r="U1175" s="31"/>
      <c r="V1175" s="31"/>
      <c r="W1175" s="31"/>
      <c r="X1175" s="31"/>
      <c r="Y1175" s="31"/>
    </row>
    <row r="1176">
      <c r="A1176" s="30"/>
      <c r="B1176" s="31"/>
      <c r="C1176" s="31"/>
      <c r="D1176" s="31"/>
      <c r="E1176" s="31"/>
      <c r="F1176" s="31"/>
      <c r="G1176" s="31"/>
      <c r="H1176" s="31"/>
      <c r="I1176" s="31"/>
      <c r="J1176" s="31"/>
      <c r="K1176" s="31"/>
      <c r="L1176" s="31"/>
      <c r="M1176" s="31"/>
      <c r="N1176" s="31"/>
      <c r="O1176" s="31"/>
      <c r="P1176" s="31"/>
      <c r="Q1176" s="31"/>
      <c r="R1176" s="31"/>
      <c r="S1176" s="31"/>
      <c r="T1176" s="31"/>
      <c r="U1176" s="31"/>
      <c r="V1176" s="31"/>
      <c r="W1176" s="31"/>
      <c r="X1176" s="31"/>
      <c r="Y1176" s="31"/>
    </row>
    <row r="1177">
      <c r="A1177" s="30"/>
      <c r="B1177" s="31"/>
      <c r="C1177" s="31"/>
      <c r="D1177" s="31"/>
      <c r="E1177" s="31"/>
      <c r="F1177" s="31"/>
      <c r="G1177" s="31"/>
      <c r="H1177" s="31"/>
      <c r="I1177" s="31"/>
      <c r="J1177" s="31"/>
      <c r="K1177" s="31"/>
      <c r="L1177" s="31"/>
      <c r="M1177" s="31"/>
      <c r="N1177" s="31"/>
      <c r="O1177" s="31"/>
      <c r="P1177" s="31"/>
      <c r="Q1177" s="31"/>
      <c r="R1177" s="31"/>
      <c r="S1177" s="31"/>
      <c r="T1177" s="31"/>
      <c r="U1177" s="31"/>
      <c r="V1177" s="31"/>
      <c r="W1177" s="31"/>
      <c r="X1177" s="31"/>
      <c r="Y1177" s="31"/>
    </row>
    <row r="1178">
      <c r="A1178" s="30"/>
      <c r="B1178" s="31"/>
      <c r="C1178" s="31"/>
      <c r="D1178" s="31"/>
      <c r="E1178" s="31"/>
      <c r="F1178" s="31"/>
      <c r="G1178" s="31"/>
      <c r="H1178" s="31"/>
      <c r="I1178" s="31"/>
      <c r="J1178" s="31"/>
      <c r="K1178" s="31"/>
      <c r="L1178" s="31"/>
      <c r="M1178" s="31"/>
      <c r="N1178" s="31"/>
      <c r="O1178" s="31"/>
      <c r="P1178" s="31"/>
      <c r="Q1178" s="31"/>
      <c r="R1178" s="31"/>
      <c r="S1178" s="31"/>
      <c r="T1178" s="31"/>
      <c r="U1178" s="31"/>
      <c r="V1178" s="31"/>
      <c r="W1178" s="31"/>
      <c r="X1178" s="31"/>
      <c r="Y1178" s="31"/>
    </row>
    <row r="1179">
      <c r="A1179" s="30"/>
      <c r="B1179" s="31"/>
      <c r="C1179" s="31"/>
      <c r="D1179" s="31"/>
      <c r="E1179" s="31"/>
      <c r="F1179" s="31"/>
      <c r="G1179" s="31"/>
      <c r="H1179" s="31"/>
      <c r="I1179" s="31"/>
      <c r="J1179" s="31"/>
      <c r="K1179" s="31"/>
      <c r="L1179" s="31"/>
      <c r="M1179" s="31"/>
      <c r="N1179" s="31"/>
      <c r="O1179" s="31"/>
      <c r="P1179" s="31"/>
      <c r="Q1179" s="31"/>
      <c r="R1179" s="31"/>
      <c r="S1179" s="31"/>
      <c r="T1179" s="31"/>
      <c r="U1179" s="31"/>
      <c r="V1179" s="31"/>
      <c r="W1179" s="31"/>
      <c r="X1179" s="31"/>
      <c r="Y1179" s="31"/>
    </row>
    <row r="1180">
      <c r="A1180" s="30"/>
      <c r="B1180" s="31"/>
      <c r="C1180" s="31"/>
      <c r="D1180" s="31"/>
      <c r="E1180" s="31"/>
      <c r="F1180" s="31"/>
      <c r="G1180" s="31"/>
      <c r="H1180" s="31"/>
      <c r="I1180" s="31"/>
      <c r="J1180" s="31"/>
      <c r="K1180" s="31"/>
      <c r="L1180" s="31"/>
      <c r="M1180" s="31"/>
      <c r="N1180" s="31"/>
      <c r="O1180" s="31"/>
      <c r="P1180" s="31"/>
      <c r="Q1180" s="31"/>
      <c r="R1180" s="31"/>
      <c r="S1180" s="31"/>
      <c r="T1180" s="31"/>
      <c r="U1180" s="31"/>
      <c r="V1180" s="31"/>
      <c r="W1180" s="31"/>
      <c r="X1180" s="31"/>
      <c r="Y1180" s="31"/>
    </row>
    <row r="1181">
      <c r="A1181" s="30"/>
      <c r="B1181" s="31"/>
      <c r="C1181" s="31"/>
      <c r="D1181" s="31"/>
      <c r="E1181" s="31"/>
      <c r="F1181" s="31"/>
      <c r="G1181" s="31"/>
      <c r="H1181" s="31"/>
      <c r="I1181" s="31"/>
      <c r="J1181" s="31"/>
      <c r="K1181" s="31"/>
      <c r="L1181" s="31"/>
      <c r="M1181" s="31"/>
      <c r="N1181" s="31"/>
      <c r="O1181" s="31"/>
      <c r="P1181" s="31"/>
      <c r="Q1181" s="31"/>
      <c r="R1181" s="31"/>
      <c r="S1181" s="31"/>
      <c r="T1181" s="31"/>
      <c r="U1181" s="31"/>
      <c r="V1181" s="31"/>
      <c r="W1181" s="31"/>
      <c r="X1181" s="31"/>
      <c r="Y1181" s="31"/>
    </row>
    <row r="1182">
      <c r="A1182" s="30"/>
      <c r="B1182" s="31"/>
      <c r="C1182" s="31"/>
      <c r="D1182" s="31"/>
      <c r="E1182" s="31"/>
      <c r="F1182" s="31"/>
      <c r="G1182" s="31"/>
      <c r="H1182" s="31"/>
      <c r="I1182" s="31"/>
      <c r="J1182" s="31"/>
      <c r="K1182" s="31"/>
      <c r="L1182" s="31"/>
      <c r="M1182" s="31"/>
      <c r="N1182" s="31"/>
      <c r="O1182" s="31"/>
      <c r="P1182" s="31"/>
      <c r="Q1182" s="31"/>
      <c r="R1182" s="31"/>
      <c r="S1182" s="31"/>
      <c r="T1182" s="31"/>
      <c r="U1182" s="31"/>
      <c r="V1182" s="31"/>
      <c r="W1182" s="31"/>
      <c r="X1182" s="31"/>
      <c r="Y1182" s="31"/>
    </row>
    <row r="1183">
      <c r="A1183" s="30"/>
      <c r="B1183" s="31"/>
      <c r="C1183" s="31"/>
      <c r="D1183" s="31"/>
      <c r="E1183" s="31"/>
      <c r="F1183" s="31"/>
      <c r="G1183" s="31"/>
      <c r="H1183" s="31"/>
      <c r="I1183" s="31"/>
      <c r="J1183" s="31"/>
      <c r="K1183" s="31"/>
      <c r="L1183" s="31"/>
      <c r="M1183" s="31"/>
      <c r="N1183" s="31"/>
      <c r="O1183" s="31"/>
      <c r="P1183" s="31"/>
      <c r="Q1183" s="31"/>
      <c r="R1183" s="31"/>
      <c r="S1183" s="31"/>
      <c r="T1183" s="31"/>
      <c r="U1183" s="31"/>
      <c r="V1183" s="31"/>
      <c r="W1183" s="31"/>
      <c r="X1183" s="31"/>
      <c r="Y1183" s="31"/>
    </row>
    <row r="1184">
      <c r="A1184" s="30"/>
      <c r="B1184" s="31"/>
      <c r="C1184" s="31"/>
      <c r="D1184" s="31"/>
      <c r="E1184" s="31"/>
      <c r="F1184" s="31"/>
      <c r="G1184" s="31"/>
      <c r="H1184" s="31"/>
      <c r="I1184" s="31"/>
      <c r="J1184" s="31"/>
      <c r="K1184" s="31"/>
      <c r="L1184" s="31"/>
      <c r="M1184" s="31"/>
      <c r="N1184" s="31"/>
      <c r="O1184" s="31"/>
      <c r="P1184" s="31"/>
      <c r="Q1184" s="31"/>
      <c r="R1184" s="31"/>
      <c r="S1184" s="31"/>
      <c r="T1184" s="31"/>
      <c r="U1184" s="31"/>
      <c r="V1184" s="31"/>
      <c r="W1184" s="31"/>
      <c r="X1184" s="31"/>
      <c r="Y1184" s="31"/>
    </row>
    <row r="1185">
      <c r="A1185" s="30"/>
      <c r="B1185" s="31"/>
      <c r="C1185" s="31"/>
      <c r="D1185" s="31"/>
      <c r="E1185" s="31"/>
      <c r="F1185" s="31"/>
      <c r="G1185" s="31"/>
      <c r="H1185" s="31"/>
      <c r="I1185" s="31"/>
      <c r="J1185" s="31"/>
      <c r="K1185" s="31"/>
      <c r="L1185" s="31"/>
      <c r="M1185" s="31"/>
      <c r="N1185" s="31"/>
      <c r="O1185" s="31"/>
      <c r="P1185" s="31"/>
      <c r="Q1185" s="31"/>
      <c r="R1185" s="31"/>
      <c r="S1185" s="31"/>
      <c r="T1185" s="31"/>
      <c r="U1185" s="31"/>
      <c r="V1185" s="31"/>
      <c r="W1185" s="31"/>
      <c r="X1185" s="31"/>
      <c r="Y1185" s="31"/>
    </row>
    <row r="1186">
      <c r="A1186" s="30"/>
      <c r="B1186" s="31"/>
      <c r="C1186" s="31"/>
      <c r="D1186" s="31"/>
      <c r="E1186" s="31"/>
      <c r="F1186" s="31"/>
      <c r="G1186" s="31"/>
      <c r="H1186" s="31"/>
      <c r="I1186" s="31"/>
      <c r="J1186" s="31"/>
      <c r="K1186" s="31"/>
      <c r="L1186" s="31"/>
      <c r="M1186" s="31"/>
      <c r="N1186" s="31"/>
      <c r="O1186" s="31"/>
      <c r="P1186" s="31"/>
      <c r="Q1186" s="31"/>
      <c r="R1186" s="31"/>
      <c r="S1186" s="31"/>
      <c r="T1186" s="31"/>
      <c r="U1186" s="31"/>
      <c r="V1186" s="31"/>
      <c r="W1186" s="31"/>
      <c r="X1186" s="31"/>
      <c r="Y1186" s="31"/>
    </row>
    <row r="1187">
      <c r="A1187" s="30"/>
      <c r="B1187" s="31"/>
      <c r="C1187" s="31"/>
      <c r="D1187" s="31"/>
      <c r="E1187" s="31"/>
      <c r="F1187" s="31"/>
      <c r="G1187" s="31"/>
      <c r="H1187" s="31"/>
      <c r="I1187" s="31"/>
      <c r="J1187" s="31"/>
      <c r="K1187" s="31"/>
      <c r="L1187" s="31"/>
      <c r="M1187" s="31"/>
      <c r="N1187" s="31"/>
      <c r="O1187" s="31"/>
      <c r="P1187" s="31"/>
      <c r="Q1187" s="31"/>
      <c r="R1187" s="31"/>
      <c r="S1187" s="31"/>
      <c r="T1187" s="31"/>
      <c r="U1187" s="31"/>
      <c r="V1187" s="31"/>
      <c r="W1187" s="31"/>
      <c r="X1187" s="31"/>
      <c r="Y1187" s="31"/>
    </row>
    <row r="1188">
      <c r="A1188" s="30"/>
      <c r="B1188" s="31"/>
      <c r="C1188" s="31"/>
      <c r="D1188" s="31"/>
      <c r="E1188" s="31"/>
      <c r="F1188" s="31"/>
      <c r="G1188" s="31"/>
      <c r="H1188" s="31"/>
      <c r="I1188" s="31"/>
      <c r="J1188" s="31"/>
      <c r="K1188" s="31"/>
      <c r="L1188" s="31"/>
      <c r="M1188" s="31"/>
      <c r="N1188" s="31"/>
      <c r="O1188" s="31"/>
      <c r="P1188" s="31"/>
      <c r="Q1188" s="31"/>
      <c r="R1188" s="31"/>
      <c r="S1188" s="31"/>
      <c r="T1188" s="31"/>
      <c r="U1188" s="31"/>
      <c r="V1188" s="31"/>
      <c r="W1188" s="31"/>
      <c r="X1188" s="31"/>
      <c r="Y1188" s="31"/>
    </row>
    <row r="1189">
      <c r="A1189" s="30"/>
      <c r="B1189" s="31"/>
      <c r="C1189" s="31"/>
      <c r="D1189" s="31"/>
      <c r="E1189" s="31"/>
      <c r="F1189" s="31"/>
      <c r="G1189" s="31"/>
      <c r="H1189" s="31"/>
      <c r="I1189" s="31"/>
      <c r="J1189" s="31"/>
      <c r="K1189" s="31"/>
      <c r="L1189" s="31"/>
      <c r="M1189" s="31"/>
      <c r="N1189" s="31"/>
      <c r="O1189" s="31"/>
      <c r="P1189" s="31"/>
      <c r="Q1189" s="31"/>
      <c r="R1189" s="31"/>
      <c r="S1189" s="31"/>
      <c r="T1189" s="31"/>
      <c r="U1189" s="31"/>
      <c r="V1189" s="31"/>
      <c r="W1189" s="31"/>
      <c r="X1189" s="31"/>
      <c r="Y1189" s="31"/>
    </row>
    <row r="1190">
      <c r="A1190" s="30"/>
      <c r="B1190" s="31"/>
      <c r="C1190" s="31"/>
      <c r="D1190" s="31"/>
      <c r="E1190" s="31"/>
      <c r="F1190" s="31"/>
      <c r="G1190" s="31"/>
      <c r="H1190" s="31"/>
      <c r="I1190" s="31"/>
      <c r="J1190" s="31"/>
      <c r="K1190" s="31"/>
      <c r="L1190" s="31"/>
      <c r="M1190" s="31"/>
      <c r="N1190" s="31"/>
      <c r="O1190" s="31"/>
      <c r="P1190" s="31"/>
      <c r="Q1190" s="31"/>
      <c r="R1190" s="31"/>
      <c r="S1190" s="31"/>
      <c r="T1190" s="31"/>
      <c r="U1190" s="31"/>
      <c r="V1190" s="31"/>
      <c r="W1190" s="31"/>
      <c r="X1190" s="31"/>
      <c r="Y1190" s="31"/>
    </row>
    <row r="1191">
      <c r="A1191" s="30"/>
      <c r="B1191" s="31"/>
      <c r="C1191" s="31"/>
      <c r="D1191" s="31"/>
      <c r="E1191" s="31"/>
      <c r="F1191" s="31"/>
      <c r="G1191" s="31"/>
      <c r="H1191" s="31"/>
      <c r="I1191" s="31"/>
      <c r="J1191" s="31"/>
      <c r="K1191" s="31"/>
      <c r="L1191" s="31"/>
      <c r="M1191" s="31"/>
      <c r="N1191" s="31"/>
      <c r="O1191" s="31"/>
      <c r="P1191" s="31"/>
      <c r="Q1191" s="31"/>
      <c r="R1191" s="31"/>
      <c r="S1191" s="31"/>
      <c r="T1191" s="31"/>
      <c r="U1191" s="31"/>
      <c r="V1191" s="31"/>
      <c r="W1191" s="31"/>
      <c r="X1191" s="31"/>
      <c r="Y1191" s="31"/>
    </row>
    <row r="1192">
      <c r="A1192" s="30"/>
      <c r="B1192" s="31"/>
      <c r="C1192" s="31"/>
      <c r="D1192" s="31"/>
      <c r="E1192" s="31"/>
      <c r="F1192" s="31"/>
      <c r="G1192" s="31"/>
      <c r="H1192" s="31"/>
      <c r="I1192" s="31"/>
      <c r="J1192" s="31"/>
      <c r="K1192" s="31"/>
      <c r="L1192" s="31"/>
      <c r="M1192" s="31"/>
      <c r="N1192" s="31"/>
      <c r="O1192" s="31"/>
      <c r="P1192" s="31"/>
      <c r="Q1192" s="31"/>
      <c r="R1192" s="31"/>
      <c r="S1192" s="31"/>
      <c r="T1192" s="31"/>
      <c r="U1192" s="31"/>
      <c r="V1192" s="31"/>
      <c r="W1192" s="31"/>
      <c r="X1192" s="31"/>
      <c r="Y1192" s="31"/>
    </row>
    <row r="1193">
      <c r="A1193" s="30"/>
      <c r="B1193" s="31"/>
      <c r="C1193" s="31"/>
      <c r="D1193" s="31"/>
      <c r="E1193" s="31"/>
      <c r="F1193" s="31"/>
      <c r="G1193" s="31"/>
      <c r="H1193" s="31"/>
      <c r="I1193" s="31"/>
      <c r="J1193" s="31"/>
      <c r="K1193" s="31"/>
      <c r="L1193" s="31"/>
      <c r="M1193" s="31"/>
      <c r="N1193" s="31"/>
      <c r="O1193" s="31"/>
      <c r="P1193" s="31"/>
      <c r="Q1193" s="31"/>
      <c r="R1193" s="31"/>
      <c r="S1193" s="31"/>
      <c r="T1193" s="31"/>
      <c r="U1193" s="31"/>
      <c r="V1193" s="31"/>
      <c r="W1193" s="31"/>
      <c r="X1193" s="31"/>
      <c r="Y1193" s="31"/>
    </row>
    <row r="1194">
      <c r="A1194" s="30"/>
      <c r="B1194" s="31"/>
      <c r="C1194" s="31"/>
      <c r="D1194" s="31"/>
      <c r="E1194" s="31"/>
      <c r="F1194" s="31"/>
      <c r="G1194" s="31"/>
      <c r="H1194" s="31"/>
      <c r="I1194" s="31"/>
      <c r="J1194" s="31"/>
      <c r="K1194" s="31"/>
      <c r="L1194" s="31"/>
      <c r="M1194" s="31"/>
      <c r="N1194" s="31"/>
      <c r="O1194" s="31"/>
      <c r="P1194" s="31"/>
      <c r="Q1194" s="31"/>
      <c r="R1194" s="31"/>
      <c r="S1194" s="31"/>
      <c r="T1194" s="31"/>
      <c r="U1194" s="31"/>
      <c r="V1194" s="31"/>
      <c r="W1194" s="31"/>
      <c r="X1194" s="31"/>
      <c r="Y1194" s="31"/>
    </row>
    <row r="1195">
      <c r="A1195" s="30"/>
      <c r="B1195" s="31"/>
      <c r="C1195" s="31"/>
      <c r="D1195" s="31"/>
      <c r="E1195" s="31"/>
      <c r="F1195" s="31"/>
      <c r="G1195" s="31"/>
      <c r="H1195" s="31"/>
      <c r="I1195" s="31"/>
      <c r="J1195" s="31"/>
      <c r="K1195" s="31"/>
      <c r="L1195" s="31"/>
      <c r="M1195" s="31"/>
      <c r="N1195" s="31"/>
      <c r="O1195" s="31"/>
      <c r="P1195" s="31"/>
      <c r="Q1195" s="31"/>
      <c r="R1195" s="31"/>
      <c r="S1195" s="31"/>
      <c r="T1195" s="31"/>
      <c r="U1195" s="31"/>
      <c r="V1195" s="31"/>
      <c r="W1195" s="31"/>
      <c r="X1195" s="31"/>
      <c r="Y1195" s="31"/>
    </row>
    <row r="1196">
      <c r="A1196" s="30"/>
      <c r="B1196" s="31"/>
      <c r="C1196" s="31"/>
      <c r="D1196" s="31"/>
      <c r="E1196" s="31"/>
      <c r="F1196" s="31"/>
      <c r="G1196" s="31"/>
      <c r="H1196" s="31"/>
      <c r="I1196" s="31"/>
      <c r="J1196" s="31"/>
      <c r="K1196" s="31"/>
      <c r="L1196" s="31"/>
      <c r="M1196" s="31"/>
      <c r="N1196" s="31"/>
      <c r="O1196" s="31"/>
      <c r="P1196" s="31"/>
      <c r="Q1196" s="31"/>
      <c r="R1196" s="31"/>
      <c r="S1196" s="31"/>
      <c r="T1196" s="31"/>
      <c r="U1196" s="31"/>
      <c r="V1196" s="31"/>
      <c r="W1196" s="31"/>
      <c r="X1196" s="31"/>
      <c r="Y1196" s="31"/>
    </row>
    <row r="1197">
      <c r="A1197" s="30"/>
      <c r="B1197" s="31"/>
      <c r="C1197" s="31"/>
      <c r="D1197" s="31"/>
      <c r="E1197" s="31"/>
      <c r="F1197" s="31"/>
      <c r="G1197" s="31"/>
      <c r="H1197" s="31"/>
      <c r="I1197" s="31"/>
      <c r="J1197" s="31"/>
      <c r="K1197" s="31"/>
      <c r="L1197" s="31"/>
      <c r="M1197" s="31"/>
      <c r="N1197" s="31"/>
      <c r="O1197" s="31"/>
      <c r="P1197" s="31"/>
      <c r="Q1197" s="31"/>
      <c r="R1197" s="31"/>
      <c r="S1197" s="31"/>
      <c r="T1197" s="31"/>
      <c r="U1197" s="31"/>
      <c r="V1197" s="31"/>
      <c r="W1197" s="31"/>
      <c r="X1197" s="31"/>
      <c r="Y1197" s="31"/>
    </row>
    <row r="1198">
      <c r="A1198" s="30"/>
      <c r="B1198" s="31"/>
      <c r="C1198" s="31"/>
      <c r="D1198" s="31"/>
      <c r="E1198" s="31"/>
      <c r="F1198" s="31"/>
      <c r="G1198" s="31"/>
      <c r="H1198" s="31"/>
      <c r="I1198" s="31"/>
      <c r="J1198" s="31"/>
      <c r="K1198" s="31"/>
      <c r="L1198" s="31"/>
      <c r="M1198" s="31"/>
      <c r="N1198" s="31"/>
      <c r="O1198" s="31"/>
      <c r="P1198" s="31"/>
      <c r="Q1198" s="31"/>
      <c r="R1198" s="31"/>
      <c r="S1198" s="31"/>
      <c r="T1198" s="31"/>
      <c r="U1198" s="31"/>
      <c r="V1198" s="31"/>
      <c r="W1198" s="31"/>
      <c r="X1198" s="31"/>
      <c r="Y1198" s="31"/>
    </row>
    <row r="1199">
      <c r="A1199" s="30"/>
      <c r="B1199" s="31"/>
      <c r="C1199" s="31"/>
      <c r="D1199" s="31"/>
      <c r="E1199" s="31"/>
      <c r="F1199" s="31"/>
      <c r="G1199" s="31"/>
      <c r="H1199" s="31"/>
      <c r="I1199" s="31"/>
      <c r="J1199" s="31"/>
      <c r="K1199" s="31"/>
      <c r="L1199" s="31"/>
      <c r="M1199" s="31"/>
      <c r="N1199" s="31"/>
      <c r="O1199" s="31"/>
      <c r="P1199" s="31"/>
      <c r="Q1199" s="31"/>
      <c r="R1199" s="31"/>
      <c r="S1199" s="31"/>
      <c r="T1199" s="31"/>
      <c r="U1199" s="31"/>
      <c r="V1199" s="31"/>
      <c r="W1199" s="31"/>
      <c r="X1199" s="31"/>
      <c r="Y1199" s="31"/>
    </row>
    <row r="1200">
      <c r="A1200" s="30"/>
      <c r="B1200" s="31"/>
      <c r="C1200" s="31"/>
      <c r="D1200" s="31"/>
      <c r="E1200" s="31"/>
      <c r="F1200" s="31"/>
      <c r="G1200" s="31"/>
      <c r="H1200" s="31"/>
      <c r="I1200" s="31"/>
      <c r="J1200" s="31"/>
      <c r="K1200" s="31"/>
      <c r="L1200" s="31"/>
      <c r="M1200" s="31"/>
      <c r="N1200" s="31"/>
      <c r="O1200" s="31"/>
      <c r="P1200" s="31"/>
      <c r="Q1200" s="31"/>
      <c r="R1200" s="31"/>
      <c r="S1200" s="31"/>
      <c r="T1200" s="31"/>
      <c r="U1200" s="31"/>
      <c r="V1200" s="31"/>
      <c r="W1200" s="31"/>
      <c r="X1200" s="31"/>
      <c r="Y1200" s="31"/>
    </row>
    <row r="1201">
      <c r="A1201" s="30"/>
      <c r="B1201" s="31"/>
      <c r="C1201" s="31"/>
      <c r="D1201" s="31"/>
      <c r="E1201" s="31"/>
      <c r="F1201" s="31"/>
      <c r="G1201" s="31"/>
      <c r="H1201" s="31"/>
      <c r="I1201" s="31"/>
      <c r="J1201" s="31"/>
      <c r="K1201" s="31"/>
      <c r="L1201" s="31"/>
      <c r="M1201" s="31"/>
      <c r="N1201" s="31"/>
      <c r="O1201" s="31"/>
      <c r="P1201" s="31"/>
      <c r="Q1201" s="31"/>
      <c r="R1201" s="31"/>
      <c r="S1201" s="31"/>
      <c r="T1201" s="31"/>
      <c r="U1201" s="31"/>
      <c r="V1201" s="31"/>
      <c r="W1201" s="31"/>
      <c r="X1201" s="31"/>
      <c r="Y1201" s="31"/>
    </row>
    <row r="1202">
      <c r="A1202" s="30"/>
      <c r="B1202" s="31"/>
      <c r="C1202" s="31"/>
      <c r="D1202" s="31"/>
      <c r="E1202" s="31"/>
      <c r="F1202" s="31"/>
      <c r="G1202" s="31"/>
      <c r="H1202" s="31"/>
      <c r="I1202" s="31"/>
      <c r="J1202" s="31"/>
      <c r="K1202" s="31"/>
      <c r="L1202" s="31"/>
      <c r="M1202" s="31"/>
      <c r="N1202" s="31"/>
      <c r="O1202" s="31"/>
      <c r="P1202" s="31"/>
      <c r="Q1202" s="31"/>
      <c r="R1202" s="31"/>
      <c r="S1202" s="31"/>
      <c r="T1202" s="31"/>
      <c r="U1202" s="31"/>
      <c r="V1202" s="31"/>
      <c r="W1202" s="31"/>
      <c r="X1202" s="31"/>
      <c r="Y1202" s="31"/>
    </row>
    <row r="1203">
      <c r="A1203" s="30"/>
      <c r="B1203" s="31"/>
      <c r="C1203" s="31"/>
      <c r="D1203" s="31"/>
      <c r="E1203" s="31"/>
      <c r="F1203" s="31"/>
      <c r="G1203" s="31"/>
      <c r="H1203" s="31"/>
      <c r="I1203" s="31"/>
      <c r="J1203" s="31"/>
      <c r="K1203" s="31"/>
      <c r="L1203" s="31"/>
      <c r="M1203" s="31"/>
      <c r="N1203" s="31"/>
      <c r="O1203" s="31"/>
      <c r="P1203" s="31"/>
      <c r="Q1203" s="31"/>
      <c r="R1203" s="31"/>
      <c r="S1203" s="31"/>
      <c r="T1203" s="31"/>
      <c r="U1203" s="31"/>
      <c r="V1203" s="31"/>
      <c r="W1203" s="31"/>
      <c r="X1203" s="31"/>
      <c r="Y1203" s="31"/>
    </row>
    <row r="1204">
      <c r="A1204" s="30"/>
      <c r="B1204" s="31"/>
      <c r="C1204" s="31"/>
      <c r="D1204" s="31"/>
      <c r="E1204" s="31"/>
      <c r="F1204" s="31"/>
      <c r="G1204" s="31"/>
      <c r="H1204" s="31"/>
      <c r="I1204" s="31"/>
      <c r="J1204" s="31"/>
      <c r="K1204" s="31"/>
      <c r="L1204" s="31"/>
      <c r="M1204" s="31"/>
      <c r="N1204" s="31"/>
      <c r="O1204" s="31"/>
      <c r="P1204" s="31"/>
      <c r="Q1204" s="31"/>
      <c r="R1204" s="31"/>
      <c r="S1204" s="31"/>
      <c r="T1204" s="31"/>
      <c r="U1204" s="31"/>
      <c r="V1204" s="31"/>
      <c r="W1204" s="31"/>
      <c r="X1204" s="31"/>
      <c r="Y1204" s="31"/>
    </row>
    <row r="1205">
      <c r="A1205" s="30"/>
      <c r="B1205" s="31"/>
      <c r="C1205" s="31"/>
      <c r="D1205" s="31"/>
      <c r="E1205" s="31"/>
      <c r="F1205" s="31"/>
      <c r="G1205" s="31"/>
      <c r="H1205" s="31"/>
      <c r="I1205" s="31"/>
      <c r="J1205" s="31"/>
      <c r="K1205" s="31"/>
      <c r="L1205" s="31"/>
      <c r="M1205" s="31"/>
      <c r="N1205" s="31"/>
      <c r="O1205" s="31"/>
      <c r="P1205" s="31"/>
      <c r="Q1205" s="31"/>
      <c r="R1205" s="31"/>
      <c r="S1205" s="31"/>
      <c r="T1205" s="31"/>
      <c r="U1205" s="31"/>
      <c r="V1205" s="31"/>
      <c r="W1205" s="31"/>
      <c r="X1205" s="31"/>
      <c r="Y1205" s="31"/>
    </row>
    <row r="1206">
      <c r="A1206" s="30"/>
      <c r="B1206" s="31"/>
      <c r="C1206" s="31"/>
      <c r="D1206" s="31"/>
      <c r="E1206" s="31"/>
      <c r="F1206" s="31"/>
      <c r="G1206" s="31"/>
      <c r="H1206" s="31"/>
      <c r="I1206" s="31"/>
      <c r="J1206" s="31"/>
      <c r="K1206" s="31"/>
      <c r="L1206" s="31"/>
      <c r="M1206" s="31"/>
      <c r="N1206" s="31"/>
      <c r="O1206" s="31"/>
      <c r="P1206" s="31"/>
      <c r="Q1206" s="31"/>
      <c r="R1206" s="31"/>
      <c r="S1206" s="31"/>
      <c r="T1206" s="31"/>
      <c r="U1206" s="31"/>
      <c r="V1206" s="31"/>
      <c r="W1206" s="31"/>
      <c r="X1206" s="31"/>
      <c r="Y1206" s="31"/>
    </row>
    <row r="1207">
      <c r="A1207" s="30"/>
      <c r="B1207" s="31"/>
      <c r="C1207" s="31"/>
      <c r="D1207" s="31"/>
      <c r="E1207" s="31"/>
      <c r="F1207" s="31"/>
      <c r="G1207" s="31"/>
      <c r="H1207" s="31"/>
      <c r="I1207" s="31"/>
      <c r="J1207" s="31"/>
      <c r="K1207" s="31"/>
      <c r="L1207" s="31"/>
      <c r="M1207" s="31"/>
      <c r="N1207" s="31"/>
      <c r="O1207" s="31"/>
      <c r="P1207" s="31"/>
      <c r="Q1207" s="31"/>
      <c r="R1207" s="31"/>
      <c r="S1207" s="31"/>
      <c r="T1207" s="31"/>
      <c r="U1207" s="31"/>
      <c r="V1207" s="31"/>
      <c r="W1207" s="31"/>
      <c r="X1207" s="31"/>
      <c r="Y1207" s="31"/>
    </row>
    <row r="1208">
      <c r="A1208" s="30"/>
      <c r="B1208" s="31"/>
      <c r="C1208" s="31"/>
      <c r="D1208" s="31"/>
      <c r="E1208" s="31"/>
      <c r="F1208" s="31"/>
      <c r="G1208" s="31"/>
      <c r="H1208" s="31"/>
      <c r="I1208" s="31"/>
      <c r="J1208" s="31"/>
      <c r="K1208" s="31"/>
      <c r="L1208" s="31"/>
      <c r="M1208" s="31"/>
      <c r="N1208" s="31"/>
      <c r="O1208" s="31"/>
      <c r="P1208" s="31"/>
      <c r="Q1208" s="31"/>
      <c r="R1208" s="31"/>
      <c r="S1208" s="31"/>
      <c r="T1208" s="31"/>
      <c r="U1208" s="31"/>
      <c r="V1208" s="31"/>
      <c r="W1208" s="31"/>
      <c r="X1208" s="31"/>
      <c r="Y1208" s="31"/>
    </row>
    <row r="1209">
      <c r="A1209" s="30"/>
      <c r="B1209" s="31"/>
      <c r="C1209" s="31"/>
      <c r="D1209" s="31"/>
      <c r="E1209" s="31"/>
      <c r="F1209" s="31"/>
      <c r="G1209" s="31"/>
      <c r="H1209" s="31"/>
      <c r="I1209" s="31"/>
      <c r="J1209" s="31"/>
      <c r="K1209" s="31"/>
      <c r="L1209" s="31"/>
      <c r="M1209" s="31"/>
      <c r="N1209" s="31"/>
      <c r="O1209" s="31"/>
      <c r="P1209" s="31"/>
      <c r="Q1209" s="31"/>
      <c r="R1209" s="31"/>
      <c r="S1209" s="31"/>
      <c r="T1209" s="31"/>
      <c r="U1209" s="31"/>
      <c r="V1209" s="31"/>
      <c r="W1209" s="31"/>
      <c r="X1209" s="31"/>
      <c r="Y1209" s="31"/>
    </row>
    <row r="1210">
      <c r="A1210" s="30"/>
      <c r="B1210" s="31"/>
      <c r="C1210" s="31"/>
      <c r="D1210" s="31"/>
      <c r="E1210" s="31"/>
      <c r="F1210" s="31"/>
      <c r="G1210" s="31"/>
      <c r="H1210" s="31"/>
      <c r="I1210" s="31"/>
      <c r="J1210" s="31"/>
      <c r="K1210" s="31"/>
      <c r="L1210" s="31"/>
      <c r="M1210" s="31"/>
      <c r="N1210" s="31"/>
      <c r="O1210" s="31"/>
      <c r="P1210" s="31"/>
      <c r="Q1210" s="31"/>
      <c r="R1210" s="31"/>
      <c r="S1210" s="31"/>
      <c r="T1210" s="31"/>
      <c r="U1210" s="31"/>
      <c r="V1210" s="31"/>
      <c r="W1210" s="31"/>
      <c r="X1210" s="31"/>
      <c r="Y1210" s="31"/>
    </row>
    <row r="1211">
      <c r="A1211" s="30"/>
      <c r="B1211" s="31"/>
      <c r="C1211" s="31"/>
      <c r="D1211" s="31"/>
      <c r="E1211" s="31"/>
      <c r="F1211" s="31"/>
      <c r="G1211" s="31"/>
      <c r="H1211" s="31"/>
      <c r="I1211" s="31"/>
      <c r="J1211" s="31"/>
      <c r="K1211" s="31"/>
      <c r="L1211" s="31"/>
      <c r="M1211" s="31"/>
      <c r="N1211" s="31"/>
      <c r="O1211" s="31"/>
      <c r="P1211" s="31"/>
      <c r="Q1211" s="31"/>
      <c r="R1211" s="31"/>
      <c r="S1211" s="31"/>
      <c r="T1211" s="31"/>
      <c r="U1211" s="31"/>
      <c r="V1211" s="31"/>
      <c r="W1211" s="31"/>
      <c r="X1211" s="31"/>
      <c r="Y1211" s="31"/>
    </row>
    <row r="1212">
      <c r="A1212" s="30"/>
      <c r="B1212" s="31"/>
      <c r="C1212" s="31"/>
      <c r="D1212" s="31"/>
      <c r="E1212" s="31"/>
      <c r="F1212" s="31"/>
      <c r="G1212" s="31"/>
      <c r="H1212" s="31"/>
      <c r="I1212" s="31"/>
      <c r="J1212" s="31"/>
      <c r="K1212" s="31"/>
      <c r="L1212" s="31"/>
      <c r="M1212" s="31"/>
      <c r="N1212" s="31"/>
      <c r="O1212" s="31"/>
      <c r="P1212" s="31"/>
      <c r="Q1212" s="31"/>
      <c r="R1212" s="31"/>
      <c r="S1212" s="31"/>
      <c r="T1212" s="31"/>
      <c r="U1212" s="31"/>
      <c r="V1212" s="31"/>
      <c r="W1212" s="31"/>
      <c r="X1212" s="31"/>
      <c r="Y1212" s="31"/>
    </row>
    <row r="1213">
      <c r="A1213" s="30"/>
      <c r="B1213" s="31"/>
      <c r="C1213" s="31"/>
      <c r="D1213" s="31"/>
      <c r="E1213" s="31"/>
      <c r="F1213" s="31"/>
      <c r="G1213" s="31"/>
      <c r="H1213" s="31"/>
      <c r="I1213" s="31"/>
      <c r="J1213" s="31"/>
      <c r="K1213" s="31"/>
      <c r="L1213" s="31"/>
      <c r="M1213" s="31"/>
      <c r="N1213" s="31"/>
      <c r="O1213" s="31"/>
      <c r="P1213" s="31"/>
      <c r="Q1213" s="31"/>
      <c r="R1213" s="31"/>
      <c r="S1213" s="31"/>
      <c r="T1213" s="31"/>
      <c r="U1213" s="31"/>
      <c r="V1213" s="31"/>
      <c r="W1213" s="31"/>
      <c r="X1213" s="31"/>
      <c r="Y1213" s="31"/>
    </row>
    <row r="1214">
      <c r="A1214" s="30"/>
      <c r="B1214" s="31"/>
      <c r="C1214" s="31"/>
      <c r="D1214" s="31"/>
      <c r="E1214" s="31"/>
      <c r="F1214" s="31"/>
      <c r="G1214" s="31"/>
      <c r="H1214" s="31"/>
      <c r="I1214" s="31"/>
      <c r="J1214" s="31"/>
      <c r="K1214" s="31"/>
      <c r="L1214" s="31"/>
      <c r="M1214" s="31"/>
      <c r="N1214" s="31"/>
      <c r="O1214" s="31"/>
      <c r="P1214" s="31"/>
      <c r="Q1214" s="31"/>
      <c r="R1214" s="31"/>
      <c r="S1214" s="31"/>
      <c r="T1214" s="31"/>
      <c r="U1214" s="31"/>
      <c r="V1214" s="31"/>
      <c r="W1214" s="31"/>
      <c r="X1214" s="31"/>
      <c r="Y1214" s="31"/>
    </row>
    <row r="1215">
      <c r="A1215" s="30"/>
      <c r="B1215" s="31"/>
      <c r="C1215" s="31"/>
      <c r="D1215" s="31"/>
      <c r="E1215" s="31"/>
      <c r="F1215" s="31"/>
      <c r="G1215" s="31"/>
      <c r="H1215" s="31"/>
      <c r="I1215" s="31"/>
      <c r="J1215" s="31"/>
      <c r="K1215" s="31"/>
      <c r="L1215" s="31"/>
      <c r="M1215" s="31"/>
      <c r="N1215" s="31"/>
      <c r="O1215" s="31"/>
      <c r="P1215" s="31"/>
      <c r="Q1215" s="31"/>
      <c r="R1215" s="31"/>
      <c r="S1215" s="31"/>
      <c r="T1215" s="31"/>
      <c r="U1215" s="31"/>
      <c r="V1215" s="31"/>
      <c r="W1215" s="31"/>
      <c r="X1215" s="31"/>
      <c r="Y1215" s="31"/>
    </row>
    <row r="1216">
      <c r="A1216" s="30"/>
      <c r="B1216" s="31"/>
      <c r="C1216" s="31"/>
      <c r="D1216" s="31"/>
      <c r="E1216" s="31"/>
      <c r="F1216" s="31"/>
      <c r="G1216" s="31"/>
      <c r="H1216" s="31"/>
      <c r="I1216" s="31"/>
      <c r="J1216" s="31"/>
      <c r="K1216" s="31"/>
      <c r="L1216" s="31"/>
      <c r="M1216" s="31"/>
      <c r="N1216" s="31"/>
      <c r="O1216" s="31"/>
      <c r="P1216" s="31"/>
      <c r="Q1216" s="31"/>
      <c r="R1216" s="31"/>
      <c r="S1216" s="31"/>
      <c r="T1216" s="31"/>
      <c r="U1216" s="31"/>
      <c r="V1216" s="31"/>
      <c r="W1216" s="31"/>
      <c r="X1216" s="31"/>
      <c r="Y1216" s="31"/>
    </row>
    <row r="1217">
      <c r="A1217" s="30"/>
      <c r="B1217" s="31"/>
      <c r="C1217" s="31"/>
      <c r="D1217" s="31"/>
      <c r="E1217" s="31"/>
      <c r="F1217" s="31"/>
      <c r="G1217" s="31"/>
      <c r="H1217" s="31"/>
      <c r="I1217" s="31"/>
      <c r="J1217" s="31"/>
      <c r="K1217" s="31"/>
      <c r="L1217" s="31"/>
      <c r="M1217" s="31"/>
      <c r="N1217" s="31"/>
      <c r="O1217" s="31"/>
      <c r="P1217" s="31"/>
      <c r="Q1217" s="31"/>
      <c r="R1217" s="31"/>
      <c r="S1217" s="31"/>
      <c r="T1217" s="31"/>
      <c r="U1217" s="31"/>
      <c r="V1217" s="31"/>
      <c r="W1217" s="31"/>
      <c r="X1217" s="31"/>
      <c r="Y1217" s="31"/>
    </row>
    <row r="1218">
      <c r="A1218" s="30"/>
      <c r="B1218" s="31"/>
      <c r="C1218" s="31"/>
      <c r="D1218" s="31"/>
      <c r="E1218" s="31"/>
      <c r="F1218" s="31"/>
      <c r="G1218" s="31"/>
      <c r="H1218" s="31"/>
      <c r="I1218" s="31"/>
      <c r="J1218" s="31"/>
      <c r="K1218" s="31"/>
      <c r="L1218" s="31"/>
      <c r="M1218" s="31"/>
      <c r="N1218" s="31"/>
      <c r="O1218" s="31"/>
      <c r="P1218" s="31"/>
      <c r="Q1218" s="31"/>
      <c r="R1218" s="31"/>
      <c r="S1218" s="31"/>
      <c r="T1218" s="31"/>
      <c r="U1218" s="31"/>
      <c r="V1218" s="31"/>
      <c r="W1218" s="31"/>
      <c r="X1218" s="31"/>
      <c r="Y1218" s="31"/>
    </row>
    <row r="1219">
      <c r="A1219" s="30"/>
      <c r="B1219" s="31"/>
      <c r="C1219" s="31"/>
      <c r="D1219" s="31"/>
      <c r="E1219" s="31"/>
      <c r="F1219" s="31"/>
      <c r="G1219" s="31"/>
      <c r="H1219" s="31"/>
      <c r="I1219" s="31"/>
      <c r="J1219" s="31"/>
      <c r="K1219" s="31"/>
      <c r="L1219" s="31"/>
      <c r="M1219" s="31"/>
      <c r="N1219" s="31"/>
      <c r="O1219" s="31"/>
      <c r="P1219" s="31"/>
      <c r="Q1219" s="31"/>
      <c r="R1219" s="31"/>
      <c r="S1219" s="31"/>
      <c r="T1219" s="31"/>
      <c r="U1219" s="31"/>
      <c r="V1219" s="31"/>
      <c r="W1219" s="31"/>
      <c r="X1219" s="31"/>
      <c r="Y1219" s="31"/>
    </row>
    <row r="1220">
      <c r="A1220" s="30"/>
      <c r="B1220" s="31"/>
      <c r="C1220" s="31"/>
      <c r="D1220" s="31"/>
      <c r="E1220" s="31"/>
      <c r="F1220" s="31"/>
      <c r="G1220" s="31"/>
      <c r="H1220" s="31"/>
      <c r="I1220" s="31"/>
      <c r="J1220" s="31"/>
      <c r="K1220" s="31"/>
      <c r="L1220" s="31"/>
      <c r="M1220" s="31"/>
      <c r="N1220" s="31"/>
      <c r="O1220" s="31"/>
      <c r="P1220" s="31"/>
      <c r="Q1220" s="31"/>
      <c r="R1220" s="31"/>
      <c r="S1220" s="31"/>
      <c r="T1220" s="31"/>
      <c r="U1220" s="31"/>
      <c r="V1220" s="31"/>
      <c r="W1220" s="31"/>
      <c r="X1220" s="31"/>
      <c r="Y1220" s="31"/>
    </row>
    <row r="1221">
      <c r="A1221" s="30"/>
      <c r="B1221" s="31"/>
      <c r="C1221" s="31"/>
      <c r="D1221" s="31"/>
      <c r="E1221" s="31"/>
      <c r="F1221" s="31"/>
      <c r="G1221" s="31"/>
      <c r="H1221" s="31"/>
      <c r="I1221" s="31"/>
      <c r="J1221" s="31"/>
      <c r="K1221" s="31"/>
      <c r="L1221" s="31"/>
      <c r="M1221" s="31"/>
      <c r="N1221" s="31"/>
      <c r="O1221" s="31"/>
      <c r="P1221" s="31"/>
      <c r="Q1221" s="31"/>
      <c r="R1221" s="31"/>
      <c r="S1221" s="31"/>
      <c r="T1221" s="31"/>
      <c r="U1221" s="31"/>
      <c r="V1221" s="31"/>
      <c r="W1221" s="31"/>
      <c r="X1221" s="31"/>
      <c r="Y1221" s="31"/>
    </row>
    <row r="1222">
      <c r="A1222" s="30"/>
      <c r="B1222" s="31"/>
      <c r="C1222" s="31"/>
      <c r="D1222" s="31"/>
      <c r="E1222" s="31"/>
      <c r="F1222" s="31"/>
      <c r="G1222" s="31"/>
      <c r="H1222" s="31"/>
      <c r="I1222" s="31"/>
      <c r="J1222" s="31"/>
      <c r="K1222" s="31"/>
      <c r="L1222" s="31"/>
      <c r="M1222" s="31"/>
      <c r="N1222" s="31"/>
      <c r="O1222" s="31"/>
      <c r="P1222" s="31"/>
      <c r="Q1222" s="31"/>
      <c r="R1222" s="31"/>
      <c r="S1222" s="31"/>
      <c r="T1222" s="31"/>
      <c r="U1222" s="31"/>
      <c r="V1222" s="31"/>
      <c r="W1222" s="31"/>
      <c r="X1222" s="31"/>
      <c r="Y1222" s="31"/>
    </row>
    <row r="1223">
      <c r="A1223" s="30"/>
      <c r="B1223" s="31"/>
      <c r="C1223" s="31"/>
      <c r="D1223" s="31"/>
      <c r="E1223" s="31"/>
      <c r="F1223" s="31"/>
      <c r="G1223" s="31"/>
      <c r="H1223" s="31"/>
      <c r="I1223" s="31"/>
      <c r="J1223" s="31"/>
      <c r="K1223" s="31"/>
      <c r="L1223" s="31"/>
      <c r="M1223" s="31"/>
      <c r="N1223" s="31"/>
      <c r="O1223" s="31"/>
      <c r="P1223" s="31"/>
      <c r="Q1223" s="31"/>
      <c r="R1223" s="31"/>
      <c r="S1223" s="31"/>
      <c r="T1223" s="31"/>
      <c r="U1223" s="31"/>
      <c r="V1223" s="31"/>
      <c r="W1223" s="31"/>
      <c r="X1223" s="31"/>
      <c r="Y1223" s="31"/>
    </row>
    <row r="1224">
      <c r="A1224" s="30"/>
      <c r="B1224" s="31"/>
      <c r="C1224" s="31"/>
      <c r="D1224" s="31"/>
      <c r="E1224" s="31"/>
      <c r="F1224" s="31"/>
      <c r="G1224" s="31"/>
      <c r="H1224" s="31"/>
      <c r="I1224" s="31"/>
      <c r="J1224" s="31"/>
      <c r="K1224" s="31"/>
      <c r="L1224" s="31"/>
      <c r="M1224" s="31"/>
      <c r="N1224" s="31"/>
      <c r="O1224" s="31"/>
      <c r="P1224" s="31"/>
      <c r="Q1224" s="31"/>
      <c r="R1224" s="31"/>
      <c r="S1224" s="31"/>
      <c r="T1224" s="31"/>
      <c r="U1224" s="31"/>
      <c r="V1224" s="31"/>
      <c r="W1224" s="31"/>
      <c r="X1224" s="31"/>
      <c r="Y1224" s="31"/>
    </row>
    <row r="1225">
      <c r="A1225" s="30"/>
      <c r="B1225" s="31"/>
      <c r="C1225" s="31"/>
      <c r="D1225" s="31"/>
      <c r="E1225" s="31"/>
      <c r="F1225" s="31"/>
      <c r="G1225" s="31"/>
      <c r="H1225" s="31"/>
      <c r="I1225" s="31"/>
      <c r="J1225" s="31"/>
      <c r="K1225" s="31"/>
      <c r="L1225" s="31"/>
      <c r="M1225" s="31"/>
      <c r="N1225" s="31"/>
      <c r="O1225" s="31"/>
      <c r="P1225" s="31"/>
      <c r="Q1225" s="31"/>
      <c r="R1225" s="31"/>
      <c r="S1225" s="31"/>
      <c r="T1225" s="31"/>
      <c r="U1225" s="31"/>
      <c r="V1225" s="31"/>
      <c r="W1225" s="31"/>
      <c r="X1225" s="31"/>
      <c r="Y1225" s="31"/>
    </row>
    <row r="1226">
      <c r="A1226" s="30"/>
      <c r="B1226" s="31"/>
      <c r="C1226" s="31"/>
      <c r="D1226" s="31"/>
      <c r="E1226" s="31"/>
      <c r="F1226" s="31"/>
      <c r="G1226" s="31"/>
      <c r="H1226" s="31"/>
      <c r="I1226" s="31"/>
      <c r="J1226" s="31"/>
      <c r="K1226" s="31"/>
      <c r="L1226" s="31"/>
      <c r="M1226" s="31"/>
      <c r="N1226" s="31"/>
      <c r="O1226" s="31"/>
      <c r="P1226" s="31"/>
      <c r="Q1226" s="31"/>
      <c r="R1226" s="31"/>
      <c r="S1226" s="31"/>
      <c r="T1226" s="31"/>
      <c r="U1226" s="31"/>
      <c r="V1226" s="31"/>
      <c r="W1226" s="31"/>
      <c r="X1226" s="31"/>
      <c r="Y1226" s="31"/>
    </row>
    <row r="1227">
      <c r="A1227" s="30"/>
      <c r="B1227" s="31"/>
      <c r="C1227" s="31"/>
      <c r="D1227" s="31"/>
      <c r="E1227" s="31"/>
      <c r="F1227" s="31"/>
      <c r="G1227" s="31"/>
      <c r="H1227" s="31"/>
      <c r="I1227" s="31"/>
      <c r="J1227" s="31"/>
      <c r="K1227" s="31"/>
      <c r="L1227" s="31"/>
      <c r="M1227" s="31"/>
      <c r="N1227" s="31"/>
      <c r="O1227" s="31"/>
      <c r="P1227" s="31"/>
      <c r="Q1227" s="31"/>
      <c r="R1227" s="31"/>
      <c r="S1227" s="31"/>
      <c r="T1227" s="31"/>
      <c r="U1227" s="31"/>
      <c r="V1227" s="31"/>
      <c r="W1227" s="31"/>
      <c r="X1227" s="31"/>
      <c r="Y1227" s="31"/>
    </row>
    <row r="1228">
      <c r="A1228" s="30"/>
      <c r="B1228" s="31"/>
      <c r="C1228" s="31"/>
      <c r="D1228" s="31"/>
      <c r="E1228" s="31"/>
      <c r="F1228" s="31"/>
      <c r="G1228" s="31"/>
      <c r="H1228" s="31"/>
      <c r="I1228" s="31"/>
      <c r="J1228" s="31"/>
      <c r="K1228" s="31"/>
      <c r="L1228" s="31"/>
      <c r="M1228" s="31"/>
      <c r="N1228" s="31"/>
      <c r="O1228" s="31"/>
      <c r="P1228" s="31"/>
      <c r="Q1228" s="31"/>
      <c r="R1228" s="31"/>
      <c r="S1228" s="31"/>
      <c r="T1228" s="31"/>
      <c r="U1228" s="31"/>
      <c r="V1228" s="31"/>
      <c r="W1228" s="31"/>
      <c r="X1228" s="31"/>
      <c r="Y1228" s="31"/>
    </row>
    <row r="1229">
      <c r="A1229" s="30"/>
      <c r="B1229" s="31"/>
      <c r="C1229" s="31"/>
      <c r="D1229" s="31"/>
      <c r="E1229" s="31"/>
      <c r="F1229" s="31"/>
      <c r="G1229" s="31"/>
      <c r="H1229" s="31"/>
      <c r="I1229" s="31"/>
      <c r="J1229" s="31"/>
      <c r="K1229" s="31"/>
      <c r="L1229" s="31"/>
      <c r="M1229" s="31"/>
      <c r="N1229" s="31"/>
      <c r="O1229" s="31"/>
      <c r="P1229" s="31"/>
      <c r="Q1229" s="31"/>
      <c r="R1229" s="31"/>
      <c r="S1229" s="31"/>
      <c r="T1229" s="31"/>
      <c r="U1229" s="31"/>
      <c r="V1229" s="31"/>
      <c r="W1229" s="31"/>
      <c r="X1229" s="31"/>
      <c r="Y1229" s="31"/>
    </row>
    <row r="1230">
      <c r="A1230" s="30"/>
      <c r="B1230" s="31"/>
      <c r="C1230" s="31"/>
      <c r="D1230" s="31"/>
      <c r="E1230" s="31"/>
      <c r="F1230" s="31"/>
      <c r="G1230" s="31"/>
      <c r="H1230" s="31"/>
      <c r="I1230" s="31"/>
      <c r="J1230" s="31"/>
      <c r="K1230" s="31"/>
      <c r="L1230" s="31"/>
      <c r="M1230" s="31"/>
      <c r="N1230" s="31"/>
      <c r="O1230" s="31"/>
      <c r="P1230" s="31"/>
      <c r="Q1230" s="31"/>
      <c r="R1230" s="31"/>
      <c r="S1230" s="31"/>
      <c r="T1230" s="31"/>
      <c r="U1230" s="31"/>
      <c r="V1230" s="31"/>
      <c r="W1230" s="31"/>
      <c r="X1230" s="31"/>
      <c r="Y1230" s="31"/>
    </row>
    <row r="1231">
      <c r="A1231" s="30"/>
      <c r="B1231" s="31"/>
      <c r="C1231" s="31"/>
      <c r="D1231" s="31"/>
      <c r="E1231" s="31"/>
      <c r="F1231" s="31"/>
      <c r="G1231" s="31"/>
      <c r="H1231" s="31"/>
      <c r="I1231" s="31"/>
      <c r="J1231" s="31"/>
      <c r="K1231" s="31"/>
      <c r="L1231" s="31"/>
      <c r="M1231" s="31"/>
      <c r="N1231" s="31"/>
      <c r="O1231" s="31"/>
      <c r="P1231" s="31"/>
      <c r="Q1231" s="31"/>
      <c r="R1231" s="31"/>
      <c r="S1231" s="31"/>
      <c r="T1231" s="31"/>
      <c r="U1231" s="31"/>
      <c r="V1231" s="31"/>
      <c r="W1231" s="31"/>
      <c r="X1231" s="31"/>
      <c r="Y1231" s="31"/>
    </row>
    <row r="1232">
      <c r="A1232" s="30"/>
      <c r="B1232" s="31"/>
      <c r="C1232" s="31"/>
      <c r="D1232" s="31"/>
      <c r="E1232" s="31"/>
      <c r="F1232" s="31"/>
      <c r="G1232" s="31"/>
      <c r="H1232" s="31"/>
      <c r="I1232" s="31"/>
      <c r="J1232" s="31"/>
      <c r="K1232" s="31"/>
      <c r="L1232" s="31"/>
      <c r="M1232" s="31"/>
      <c r="N1232" s="31"/>
      <c r="O1232" s="31"/>
      <c r="P1232" s="31"/>
      <c r="Q1232" s="31"/>
      <c r="R1232" s="31"/>
      <c r="S1232" s="31"/>
      <c r="T1232" s="31"/>
      <c r="U1232" s="31"/>
      <c r="V1232" s="31"/>
      <c r="W1232" s="31"/>
      <c r="X1232" s="31"/>
      <c r="Y1232" s="31"/>
    </row>
    <row r="1233">
      <c r="A1233" s="30"/>
      <c r="B1233" s="31"/>
      <c r="C1233" s="31"/>
      <c r="D1233" s="31"/>
      <c r="E1233" s="31"/>
      <c r="F1233" s="31"/>
      <c r="G1233" s="31"/>
      <c r="H1233" s="31"/>
      <c r="I1233" s="31"/>
      <c r="J1233" s="31"/>
      <c r="K1233" s="31"/>
      <c r="L1233" s="31"/>
      <c r="M1233" s="31"/>
      <c r="N1233" s="31"/>
      <c r="O1233" s="31"/>
      <c r="P1233" s="31"/>
      <c r="Q1233" s="31"/>
      <c r="R1233" s="31"/>
      <c r="S1233" s="31"/>
      <c r="T1233" s="31"/>
      <c r="U1233" s="31"/>
      <c r="V1233" s="31"/>
      <c r="W1233" s="31"/>
      <c r="X1233" s="31"/>
      <c r="Y1233" s="31"/>
    </row>
    <row r="1234">
      <c r="A1234" s="30"/>
      <c r="B1234" s="31"/>
      <c r="C1234" s="31"/>
      <c r="D1234" s="31"/>
      <c r="E1234" s="31"/>
      <c r="F1234" s="31"/>
      <c r="G1234" s="31"/>
      <c r="H1234" s="31"/>
      <c r="I1234" s="31"/>
      <c r="J1234" s="31"/>
      <c r="K1234" s="31"/>
      <c r="L1234" s="31"/>
      <c r="M1234" s="31"/>
      <c r="N1234" s="31"/>
      <c r="O1234" s="31"/>
      <c r="P1234" s="31"/>
      <c r="Q1234" s="31"/>
      <c r="R1234" s="31"/>
      <c r="S1234" s="31"/>
      <c r="T1234" s="31"/>
      <c r="U1234" s="31"/>
      <c r="V1234" s="31"/>
      <c r="W1234" s="31"/>
      <c r="X1234" s="31"/>
      <c r="Y1234" s="31"/>
    </row>
    <row r="1235">
      <c r="A1235" s="30"/>
      <c r="B1235" s="31"/>
      <c r="C1235" s="31"/>
      <c r="D1235" s="31"/>
      <c r="E1235" s="31"/>
      <c r="F1235" s="31"/>
      <c r="G1235" s="31"/>
      <c r="H1235" s="31"/>
      <c r="I1235" s="31"/>
      <c r="J1235" s="31"/>
      <c r="K1235" s="31"/>
      <c r="L1235" s="31"/>
      <c r="M1235" s="31"/>
      <c r="N1235" s="31"/>
      <c r="O1235" s="31"/>
      <c r="P1235" s="31"/>
      <c r="Q1235" s="31"/>
      <c r="R1235" s="31"/>
      <c r="S1235" s="31"/>
      <c r="T1235" s="31"/>
      <c r="U1235" s="31"/>
      <c r="V1235" s="31"/>
      <c r="W1235" s="31"/>
      <c r="X1235" s="31"/>
      <c r="Y1235" s="31"/>
    </row>
    <row r="1236">
      <c r="A1236" s="30"/>
      <c r="B1236" s="31"/>
      <c r="C1236" s="31"/>
      <c r="D1236" s="31"/>
      <c r="E1236" s="31"/>
      <c r="F1236" s="31"/>
      <c r="G1236" s="31"/>
      <c r="H1236" s="31"/>
      <c r="I1236" s="31"/>
      <c r="J1236" s="31"/>
      <c r="K1236" s="31"/>
      <c r="L1236" s="31"/>
      <c r="M1236" s="31"/>
      <c r="N1236" s="31"/>
      <c r="O1236" s="31"/>
      <c r="P1236" s="31"/>
      <c r="Q1236" s="31"/>
      <c r="R1236" s="31"/>
      <c r="S1236" s="31"/>
      <c r="T1236" s="31"/>
      <c r="U1236" s="31"/>
      <c r="V1236" s="31"/>
      <c r="W1236" s="31"/>
      <c r="X1236" s="31"/>
      <c r="Y1236" s="31"/>
    </row>
    <row r="1237">
      <c r="A1237" s="30"/>
      <c r="B1237" s="31"/>
      <c r="C1237" s="31"/>
      <c r="D1237" s="31"/>
      <c r="E1237" s="31"/>
      <c r="F1237" s="31"/>
      <c r="G1237" s="31"/>
      <c r="H1237" s="31"/>
      <c r="I1237" s="31"/>
      <c r="J1237" s="31"/>
      <c r="K1237" s="31"/>
      <c r="L1237" s="31"/>
      <c r="M1237" s="31"/>
      <c r="N1237" s="31"/>
      <c r="O1237" s="31"/>
      <c r="P1237" s="31"/>
      <c r="Q1237" s="31"/>
      <c r="R1237" s="31"/>
      <c r="S1237" s="31"/>
      <c r="T1237" s="31"/>
      <c r="U1237" s="31"/>
      <c r="V1237" s="31"/>
      <c r="W1237" s="31"/>
      <c r="X1237" s="31"/>
      <c r="Y1237" s="31"/>
    </row>
    <row r="1238">
      <c r="A1238" s="30"/>
      <c r="B1238" s="31"/>
      <c r="C1238" s="31"/>
      <c r="D1238" s="31"/>
      <c r="E1238" s="31"/>
      <c r="F1238" s="31"/>
      <c r="G1238" s="31"/>
      <c r="H1238" s="31"/>
      <c r="I1238" s="31"/>
      <c r="J1238" s="31"/>
      <c r="K1238" s="31"/>
      <c r="L1238" s="31"/>
      <c r="M1238" s="31"/>
      <c r="N1238" s="31"/>
      <c r="O1238" s="31"/>
      <c r="P1238" s="31"/>
      <c r="Q1238" s="31"/>
      <c r="R1238" s="31"/>
      <c r="S1238" s="31"/>
      <c r="T1238" s="31"/>
      <c r="U1238" s="31"/>
      <c r="V1238" s="31"/>
      <c r="W1238" s="31"/>
      <c r="X1238" s="31"/>
      <c r="Y1238" s="31"/>
    </row>
    <row r="1239">
      <c r="A1239" s="30"/>
      <c r="B1239" s="31"/>
      <c r="C1239" s="31"/>
      <c r="D1239" s="31"/>
      <c r="E1239" s="31"/>
      <c r="F1239" s="31"/>
      <c r="G1239" s="31"/>
      <c r="H1239" s="31"/>
      <c r="I1239" s="31"/>
      <c r="J1239" s="31"/>
      <c r="K1239" s="31"/>
      <c r="L1239" s="31"/>
      <c r="M1239" s="31"/>
      <c r="N1239" s="31"/>
      <c r="O1239" s="31"/>
      <c r="P1239" s="31"/>
      <c r="Q1239" s="31"/>
      <c r="R1239" s="31"/>
      <c r="S1239" s="31"/>
      <c r="T1239" s="31"/>
      <c r="U1239" s="31"/>
      <c r="V1239" s="31"/>
      <c r="W1239" s="31"/>
      <c r="X1239" s="31"/>
      <c r="Y1239" s="31"/>
    </row>
    <row r="1240">
      <c r="A1240" s="30"/>
      <c r="B1240" s="31"/>
      <c r="C1240" s="31"/>
      <c r="D1240" s="31"/>
      <c r="E1240" s="31"/>
      <c r="F1240" s="31"/>
      <c r="G1240" s="31"/>
      <c r="H1240" s="31"/>
      <c r="I1240" s="31"/>
      <c r="J1240" s="31"/>
      <c r="K1240" s="31"/>
      <c r="L1240" s="31"/>
      <c r="M1240" s="31"/>
      <c r="N1240" s="31"/>
      <c r="O1240" s="31"/>
      <c r="P1240" s="31"/>
      <c r="Q1240" s="31"/>
      <c r="R1240" s="31"/>
      <c r="S1240" s="31"/>
      <c r="T1240" s="31"/>
      <c r="U1240" s="31"/>
      <c r="V1240" s="31"/>
      <c r="W1240" s="31"/>
      <c r="X1240" s="31"/>
      <c r="Y1240" s="31"/>
    </row>
    <row r="1241">
      <c r="A1241" s="30"/>
      <c r="B1241" s="31"/>
      <c r="C1241" s="31"/>
      <c r="D1241" s="31"/>
      <c r="E1241" s="31"/>
      <c r="F1241" s="31"/>
      <c r="G1241" s="31"/>
      <c r="H1241" s="31"/>
      <c r="I1241" s="31"/>
      <c r="J1241" s="31"/>
      <c r="K1241" s="31"/>
      <c r="L1241" s="31"/>
      <c r="M1241" s="31"/>
      <c r="N1241" s="31"/>
      <c r="O1241" s="31"/>
      <c r="P1241" s="31"/>
      <c r="Q1241" s="31"/>
      <c r="R1241" s="31"/>
      <c r="S1241" s="31"/>
      <c r="T1241" s="31"/>
      <c r="U1241" s="31"/>
      <c r="V1241" s="31"/>
      <c r="W1241" s="31"/>
      <c r="X1241" s="31"/>
      <c r="Y1241" s="31"/>
    </row>
    <row r="1242">
      <c r="A1242" s="30"/>
      <c r="B1242" s="31"/>
      <c r="C1242" s="31"/>
      <c r="D1242" s="31"/>
      <c r="E1242" s="31"/>
      <c r="F1242" s="31"/>
      <c r="G1242" s="31"/>
      <c r="H1242" s="31"/>
      <c r="I1242" s="31"/>
      <c r="J1242" s="31"/>
      <c r="K1242" s="31"/>
      <c r="L1242" s="31"/>
      <c r="M1242" s="31"/>
      <c r="N1242" s="31"/>
      <c r="O1242" s="31"/>
      <c r="P1242" s="31"/>
      <c r="Q1242" s="31"/>
      <c r="R1242" s="31"/>
      <c r="S1242" s="31"/>
      <c r="T1242" s="31"/>
      <c r="U1242" s="31"/>
      <c r="V1242" s="31"/>
      <c r="W1242" s="31"/>
      <c r="X1242" s="31"/>
      <c r="Y1242" s="31"/>
    </row>
    <row r="1243">
      <c r="A1243" s="30"/>
      <c r="B1243" s="31"/>
      <c r="C1243" s="31"/>
      <c r="D1243" s="31"/>
      <c r="E1243" s="31"/>
      <c r="F1243" s="31"/>
      <c r="G1243" s="31"/>
      <c r="H1243" s="31"/>
      <c r="I1243" s="31"/>
      <c r="J1243" s="31"/>
      <c r="K1243" s="31"/>
      <c r="L1243" s="31"/>
      <c r="M1243" s="31"/>
      <c r="N1243" s="31"/>
      <c r="O1243" s="31"/>
      <c r="P1243" s="31"/>
      <c r="Q1243" s="31"/>
      <c r="R1243" s="31"/>
      <c r="S1243" s="31"/>
      <c r="T1243" s="31"/>
      <c r="U1243" s="31"/>
      <c r="V1243" s="31"/>
      <c r="W1243" s="31"/>
      <c r="X1243" s="31"/>
      <c r="Y1243" s="31"/>
    </row>
    <row r="1244">
      <c r="A1244" s="30"/>
      <c r="B1244" s="31"/>
      <c r="C1244" s="31"/>
      <c r="D1244" s="31"/>
      <c r="E1244" s="31"/>
      <c r="F1244" s="31"/>
      <c r="G1244" s="31"/>
      <c r="H1244" s="31"/>
      <c r="I1244" s="31"/>
      <c r="J1244" s="31"/>
      <c r="K1244" s="31"/>
      <c r="L1244" s="31"/>
      <c r="M1244" s="31"/>
      <c r="N1244" s="31"/>
      <c r="O1244" s="31"/>
      <c r="P1244" s="31"/>
      <c r="Q1244" s="31"/>
      <c r="R1244" s="31"/>
      <c r="S1244" s="31"/>
      <c r="T1244" s="31"/>
      <c r="U1244" s="31"/>
      <c r="V1244" s="31"/>
      <c r="W1244" s="31"/>
      <c r="X1244" s="31"/>
      <c r="Y1244" s="31"/>
    </row>
    <row r="1245">
      <c r="A1245" s="30"/>
      <c r="B1245" s="31"/>
      <c r="C1245" s="31"/>
      <c r="D1245" s="31"/>
      <c r="E1245" s="31"/>
      <c r="F1245" s="31"/>
      <c r="G1245" s="31"/>
      <c r="H1245" s="31"/>
      <c r="I1245" s="31"/>
      <c r="J1245" s="31"/>
      <c r="K1245" s="31"/>
      <c r="L1245" s="31"/>
      <c r="M1245" s="31"/>
      <c r="N1245" s="31"/>
      <c r="O1245" s="31"/>
      <c r="P1245" s="31"/>
      <c r="Q1245" s="31"/>
      <c r="R1245" s="31"/>
      <c r="S1245" s="31"/>
      <c r="T1245" s="31"/>
      <c r="U1245" s="31"/>
      <c r="V1245" s="31"/>
      <c r="W1245" s="31"/>
      <c r="X1245" s="31"/>
      <c r="Y1245" s="31"/>
    </row>
    <row r="1246">
      <c r="A1246" s="30"/>
      <c r="B1246" s="31"/>
      <c r="C1246" s="31"/>
      <c r="D1246" s="31"/>
      <c r="E1246" s="31"/>
      <c r="F1246" s="31"/>
      <c r="G1246" s="31"/>
      <c r="H1246" s="31"/>
      <c r="I1246" s="31"/>
      <c r="J1246" s="31"/>
      <c r="K1246" s="31"/>
      <c r="L1246" s="31"/>
      <c r="M1246" s="31"/>
      <c r="N1246" s="31"/>
      <c r="O1246" s="31"/>
      <c r="P1246" s="31"/>
      <c r="Q1246" s="31"/>
      <c r="R1246" s="31"/>
      <c r="S1246" s="31"/>
      <c r="T1246" s="31"/>
      <c r="U1246" s="31"/>
      <c r="V1246" s="31"/>
      <c r="W1246" s="31"/>
      <c r="X1246" s="31"/>
      <c r="Y1246" s="31"/>
    </row>
    <row r="1247">
      <c r="A1247" s="30"/>
      <c r="B1247" s="31"/>
      <c r="C1247" s="31"/>
      <c r="D1247" s="31"/>
      <c r="E1247" s="31"/>
      <c r="F1247" s="31"/>
      <c r="G1247" s="31"/>
      <c r="H1247" s="31"/>
      <c r="I1247" s="31"/>
      <c r="J1247" s="31"/>
      <c r="K1247" s="31"/>
      <c r="L1247" s="31"/>
      <c r="M1247" s="31"/>
      <c r="N1247" s="31"/>
      <c r="O1247" s="31"/>
      <c r="P1247" s="31"/>
      <c r="Q1247" s="31"/>
      <c r="R1247" s="31"/>
      <c r="S1247" s="31"/>
      <c r="T1247" s="31"/>
      <c r="U1247" s="31"/>
      <c r="V1247" s="31"/>
      <c r="W1247" s="31"/>
      <c r="X1247" s="31"/>
      <c r="Y1247" s="31"/>
    </row>
    <row r="1248">
      <c r="A1248" s="30"/>
      <c r="B1248" s="31"/>
      <c r="C1248" s="31"/>
      <c r="D1248" s="31"/>
      <c r="E1248" s="31"/>
      <c r="F1248" s="31"/>
      <c r="G1248" s="31"/>
      <c r="H1248" s="31"/>
      <c r="I1248" s="31"/>
      <c r="J1248" s="31"/>
      <c r="K1248" s="31"/>
      <c r="L1248" s="31"/>
      <c r="M1248" s="31"/>
      <c r="N1248" s="31"/>
      <c r="O1248" s="31"/>
      <c r="P1248" s="31"/>
      <c r="Q1248" s="31"/>
      <c r="R1248" s="31"/>
      <c r="S1248" s="31"/>
      <c r="T1248" s="31"/>
      <c r="U1248" s="31"/>
      <c r="V1248" s="31"/>
      <c r="W1248" s="31"/>
      <c r="X1248" s="31"/>
      <c r="Y1248" s="31"/>
    </row>
    <row r="1249">
      <c r="A1249" s="30"/>
      <c r="B1249" s="31"/>
      <c r="C1249" s="31"/>
      <c r="D1249" s="31"/>
      <c r="E1249" s="31"/>
      <c r="F1249" s="31"/>
      <c r="G1249" s="31"/>
      <c r="H1249" s="31"/>
      <c r="I1249" s="31"/>
      <c r="J1249" s="31"/>
      <c r="K1249" s="31"/>
      <c r="L1249" s="31"/>
      <c r="M1249" s="31"/>
      <c r="N1249" s="31"/>
      <c r="O1249" s="31"/>
      <c r="P1249" s="31"/>
      <c r="Q1249" s="31"/>
      <c r="R1249" s="31"/>
      <c r="S1249" s="31"/>
      <c r="T1249" s="31"/>
      <c r="U1249" s="31"/>
      <c r="V1249" s="31"/>
      <c r="W1249" s="31"/>
      <c r="X1249" s="31"/>
      <c r="Y1249" s="31"/>
    </row>
    <row r="1250">
      <c r="A1250" s="30"/>
      <c r="B1250" s="31"/>
      <c r="C1250" s="31"/>
      <c r="D1250" s="31"/>
      <c r="E1250" s="31"/>
      <c r="F1250" s="31"/>
      <c r="G1250" s="31"/>
      <c r="H1250" s="31"/>
      <c r="I1250" s="31"/>
      <c r="J1250" s="31"/>
      <c r="K1250" s="31"/>
      <c r="L1250" s="31"/>
      <c r="M1250" s="31"/>
      <c r="N1250" s="31"/>
      <c r="O1250" s="31"/>
      <c r="P1250" s="31"/>
      <c r="Q1250" s="31"/>
      <c r="R1250" s="31"/>
      <c r="S1250" s="31"/>
      <c r="T1250" s="31"/>
      <c r="U1250" s="31"/>
      <c r="V1250" s="31"/>
      <c r="W1250" s="31"/>
      <c r="X1250" s="31"/>
      <c r="Y1250" s="31"/>
    </row>
    <row r="1251">
      <c r="A1251" s="30"/>
      <c r="B1251" s="31"/>
      <c r="C1251" s="31"/>
      <c r="D1251" s="31"/>
      <c r="E1251" s="31"/>
      <c r="F1251" s="31"/>
      <c r="G1251" s="31"/>
      <c r="H1251" s="31"/>
      <c r="I1251" s="31"/>
      <c r="J1251" s="31"/>
      <c r="K1251" s="31"/>
      <c r="L1251" s="31"/>
      <c r="M1251" s="31"/>
      <c r="N1251" s="31"/>
      <c r="O1251" s="31"/>
      <c r="P1251" s="31"/>
      <c r="Q1251" s="31"/>
      <c r="R1251" s="31"/>
      <c r="S1251" s="31"/>
      <c r="T1251" s="31"/>
      <c r="U1251" s="31"/>
      <c r="V1251" s="31"/>
      <c r="W1251" s="31"/>
      <c r="X1251" s="31"/>
      <c r="Y1251" s="31"/>
    </row>
    <row r="1252">
      <c r="A1252" s="30"/>
      <c r="B1252" s="31"/>
      <c r="C1252" s="31"/>
      <c r="D1252" s="31"/>
      <c r="E1252" s="31"/>
      <c r="F1252" s="31"/>
      <c r="G1252" s="31"/>
      <c r="H1252" s="31"/>
      <c r="I1252" s="31"/>
      <c r="J1252" s="31"/>
      <c r="K1252" s="31"/>
      <c r="L1252" s="31"/>
      <c r="M1252" s="31"/>
      <c r="N1252" s="31"/>
      <c r="O1252" s="31"/>
      <c r="P1252" s="31"/>
      <c r="Q1252" s="31"/>
      <c r="R1252" s="31"/>
      <c r="S1252" s="31"/>
      <c r="T1252" s="31"/>
      <c r="U1252" s="31"/>
      <c r="V1252" s="31"/>
      <c r="W1252" s="31"/>
      <c r="X1252" s="31"/>
      <c r="Y1252" s="31"/>
    </row>
    <row r="1253">
      <c r="A1253" s="30"/>
      <c r="B1253" s="31"/>
      <c r="C1253" s="31"/>
      <c r="D1253" s="31"/>
      <c r="E1253" s="31"/>
      <c r="F1253" s="31"/>
      <c r="G1253" s="31"/>
      <c r="H1253" s="31"/>
      <c r="I1253" s="31"/>
      <c r="J1253" s="31"/>
      <c r="K1253" s="31"/>
      <c r="L1253" s="31"/>
      <c r="M1253" s="31"/>
      <c r="N1253" s="31"/>
      <c r="O1253" s="31"/>
      <c r="P1253" s="31"/>
      <c r="Q1253" s="31"/>
      <c r="R1253" s="31"/>
      <c r="S1253" s="31"/>
      <c r="T1253" s="31"/>
      <c r="U1253" s="31"/>
      <c r="V1253" s="31"/>
      <c r="W1253" s="31"/>
      <c r="X1253" s="31"/>
      <c r="Y1253" s="31"/>
    </row>
    <row r="1254">
      <c r="A1254" s="30"/>
      <c r="B1254" s="31"/>
      <c r="C1254" s="31"/>
      <c r="D1254" s="31"/>
      <c r="E1254" s="31"/>
      <c r="F1254" s="31"/>
      <c r="G1254" s="31"/>
      <c r="H1254" s="31"/>
      <c r="I1254" s="31"/>
      <c r="J1254" s="31"/>
      <c r="K1254" s="31"/>
      <c r="L1254" s="31"/>
      <c r="M1254" s="31"/>
      <c r="N1254" s="31"/>
      <c r="O1254" s="31"/>
      <c r="P1254" s="31"/>
      <c r="Q1254" s="31"/>
      <c r="R1254" s="31"/>
      <c r="S1254" s="31"/>
      <c r="T1254" s="31"/>
      <c r="U1254" s="31"/>
      <c r="V1254" s="31"/>
      <c r="W1254" s="31"/>
      <c r="X1254" s="31"/>
      <c r="Y1254" s="31"/>
    </row>
    <row r="1255">
      <c r="A1255" s="30"/>
      <c r="B1255" s="31"/>
      <c r="C1255" s="31"/>
      <c r="D1255" s="31"/>
      <c r="E1255" s="31"/>
      <c r="F1255" s="31"/>
      <c r="G1255" s="31"/>
      <c r="H1255" s="31"/>
      <c r="I1255" s="31"/>
      <c r="J1255" s="31"/>
      <c r="K1255" s="31"/>
      <c r="L1255" s="31"/>
      <c r="M1255" s="31"/>
      <c r="N1255" s="31"/>
      <c r="O1255" s="31"/>
      <c r="P1255" s="31"/>
      <c r="Q1255" s="31"/>
      <c r="R1255" s="31"/>
      <c r="S1255" s="31"/>
      <c r="T1255" s="31"/>
      <c r="U1255" s="31"/>
      <c r="V1255" s="31"/>
      <c r="W1255" s="31"/>
      <c r="X1255" s="31"/>
      <c r="Y1255" s="31"/>
    </row>
    <row r="1256">
      <c r="A1256" s="30"/>
      <c r="B1256" s="31"/>
      <c r="C1256" s="31"/>
      <c r="D1256" s="31"/>
      <c r="E1256" s="31"/>
      <c r="F1256" s="31"/>
      <c r="G1256" s="31"/>
      <c r="H1256" s="31"/>
      <c r="I1256" s="31"/>
      <c r="J1256" s="31"/>
      <c r="K1256" s="31"/>
      <c r="L1256" s="31"/>
      <c r="M1256" s="31"/>
      <c r="N1256" s="31"/>
      <c r="O1256" s="31"/>
      <c r="P1256" s="31"/>
      <c r="Q1256" s="31"/>
      <c r="R1256" s="31"/>
      <c r="S1256" s="31"/>
      <c r="T1256" s="31"/>
      <c r="U1256" s="31"/>
      <c r="V1256" s="31"/>
      <c r="W1256" s="31"/>
      <c r="X1256" s="31"/>
      <c r="Y1256" s="31"/>
    </row>
    <row r="1257">
      <c r="A1257" s="30"/>
      <c r="B1257" s="31"/>
      <c r="C1257" s="31"/>
      <c r="D1257" s="31"/>
      <c r="E1257" s="31"/>
      <c r="F1257" s="31"/>
      <c r="G1257" s="31"/>
      <c r="H1257" s="31"/>
      <c r="I1257" s="31"/>
      <c r="J1257" s="31"/>
      <c r="K1257" s="31"/>
      <c r="L1257" s="31"/>
      <c r="M1257" s="31"/>
      <c r="N1257" s="31"/>
      <c r="O1257" s="31"/>
      <c r="P1257" s="31"/>
      <c r="Q1257" s="31"/>
      <c r="R1257" s="31"/>
      <c r="S1257" s="31"/>
      <c r="T1257" s="31"/>
      <c r="U1257" s="31"/>
      <c r="V1257" s="31"/>
      <c r="W1257" s="31"/>
      <c r="X1257" s="31"/>
      <c r="Y1257" s="31"/>
    </row>
    <row r="1258">
      <c r="A1258" s="30"/>
      <c r="B1258" s="31"/>
      <c r="C1258" s="31"/>
      <c r="D1258" s="31"/>
      <c r="E1258" s="31"/>
      <c r="F1258" s="31"/>
      <c r="G1258" s="31"/>
      <c r="H1258" s="31"/>
      <c r="I1258" s="31"/>
      <c r="J1258" s="31"/>
      <c r="K1258" s="31"/>
      <c r="L1258" s="31"/>
      <c r="M1258" s="31"/>
      <c r="N1258" s="31"/>
      <c r="O1258" s="31"/>
      <c r="P1258" s="31"/>
      <c r="Q1258" s="31"/>
      <c r="R1258" s="31"/>
      <c r="S1258" s="31"/>
      <c r="T1258" s="31"/>
      <c r="U1258" s="31"/>
      <c r="V1258" s="31"/>
      <c r="W1258" s="31"/>
      <c r="X1258" s="31"/>
      <c r="Y1258" s="31"/>
    </row>
    <row r="1259">
      <c r="A1259" s="30"/>
      <c r="B1259" s="31"/>
      <c r="C1259" s="31"/>
      <c r="D1259" s="31"/>
      <c r="E1259" s="31"/>
      <c r="F1259" s="31"/>
      <c r="G1259" s="31"/>
      <c r="H1259" s="31"/>
      <c r="I1259" s="31"/>
      <c r="J1259" s="31"/>
      <c r="K1259" s="31"/>
      <c r="L1259" s="31"/>
      <c r="M1259" s="31"/>
      <c r="N1259" s="31"/>
      <c r="O1259" s="31"/>
      <c r="P1259" s="31"/>
      <c r="Q1259" s="31"/>
      <c r="R1259" s="31"/>
      <c r="S1259" s="31"/>
      <c r="T1259" s="31"/>
      <c r="U1259" s="31"/>
      <c r="V1259" s="31"/>
      <c r="W1259" s="31"/>
      <c r="X1259" s="31"/>
      <c r="Y1259" s="31"/>
    </row>
    <row r="1260">
      <c r="A1260" s="30"/>
      <c r="B1260" s="31"/>
      <c r="C1260" s="31"/>
      <c r="D1260" s="31"/>
      <c r="E1260" s="31"/>
      <c r="F1260" s="31"/>
      <c r="G1260" s="31"/>
      <c r="H1260" s="31"/>
      <c r="I1260" s="31"/>
      <c r="J1260" s="31"/>
      <c r="K1260" s="31"/>
      <c r="L1260" s="31"/>
      <c r="M1260" s="31"/>
      <c r="N1260" s="31"/>
      <c r="O1260" s="31"/>
      <c r="P1260" s="31"/>
      <c r="Q1260" s="31"/>
      <c r="R1260" s="31"/>
      <c r="S1260" s="31"/>
      <c r="T1260" s="31"/>
      <c r="U1260" s="31"/>
      <c r="V1260" s="31"/>
      <c r="W1260" s="31"/>
      <c r="X1260" s="31"/>
      <c r="Y1260" s="31"/>
    </row>
    <row r="1261">
      <c r="A1261" s="30"/>
      <c r="B1261" s="31"/>
      <c r="C1261" s="31"/>
      <c r="D1261" s="31"/>
      <c r="E1261" s="31"/>
      <c r="F1261" s="31"/>
      <c r="G1261" s="31"/>
      <c r="H1261" s="31"/>
      <c r="I1261" s="31"/>
      <c r="J1261" s="31"/>
      <c r="K1261" s="31"/>
      <c r="L1261" s="31"/>
      <c r="M1261" s="31"/>
      <c r="N1261" s="31"/>
      <c r="O1261" s="31"/>
      <c r="P1261" s="31"/>
      <c r="Q1261" s="31"/>
      <c r="R1261" s="31"/>
      <c r="S1261" s="31"/>
      <c r="T1261" s="31"/>
      <c r="U1261" s="31"/>
      <c r="V1261" s="31"/>
      <c r="W1261" s="31"/>
      <c r="X1261" s="31"/>
      <c r="Y1261" s="31"/>
    </row>
    <row r="1262">
      <c r="A1262" s="30"/>
      <c r="B1262" s="31"/>
      <c r="C1262" s="31"/>
      <c r="D1262" s="31"/>
      <c r="E1262" s="31"/>
      <c r="F1262" s="31"/>
      <c r="G1262" s="31"/>
      <c r="H1262" s="31"/>
      <c r="I1262" s="31"/>
      <c r="J1262" s="31"/>
      <c r="K1262" s="31"/>
      <c r="L1262" s="31"/>
      <c r="M1262" s="31"/>
      <c r="N1262" s="31"/>
      <c r="O1262" s="31"/>
      <c r="P1262" s="31"/>
      <c r="Q1262" s="31"/>
      <c r="R1262" s="31"/>
      <c r="S1262" s="31"/>
      <c r="T1262" s="31"/>
      <c r="U1262" s="31"/>
      <c r="V1262" s="31"/>
      <c r="W1262" s="31"/>
      <c r="X1262" s="31"/>
      <c r="Y1262" s="31"/>
    </row>
    <row r="1263">
      <c r="A1263" s="30"/>
      <c r="B1263" s="31"/>
      <c r="C1263" s="31"/>
      <c r="D1263" s="31"/>
      <c r="E1263" s="31"/>
      <c r="F1263" s="31"/>
      <c r="G1263" s="31"/>
      <c r="H1263" s="31"/>
      <c r="I1263" s="31"/>
      <c r="J1263" s="31"/>
      <c r="K1263" s="31"/>
      <c r="L1263" s="31"/>
      <c r="M1263" s="31"/>
      <c r="N1263" s="31"/>
      <c r="O1263" s="31"/>
      <c r="P1263" s="31"/>
      <c r="Q1263" s="31"/>
      <c r="R1263" s="31"/>
      <c r="S1263" s="31"/>
      <c r="T1263" s="31"/>
      <c r="U1263" s="31"/>
      <c r="V1263" s="31"/>
      <c r="W1263" s="31"/>
      <c r="X1263" s="31"/>
      <c r="Y1263" s="31"/>
    </row>
    <row r="1264">
      <c r="A1264" s="30"/>
      <c r="B1264" s="31"/>
      <c r="C1264" s="31"/>
      <c r="D1264" s="31"/>
      <c r="E1264" s="31"/>
      <c r="F1264" s="31"/>
      <c r="G1264" s="31"/>
      <c r="H1264" s="31"/>
      <c r="I1264" s="31"/>
      <c r="J1264" s="31"/>
      <c r="K1264" s="31"/>
      <c r="L1264" s="31"/>
      <c r="M1264" s="31"/>
      <c r="N1264" s="31"/>
      <c r="O1264" s="31"/>
      <c r="P1264" s="31"/>
      <c r="Q1264" s="31"/>
      <c r="R1264" s="31"/>
      <c r="S1264" s="31"/>
      <c r="T1264" s="31"/>
      <c r="U1264" s="31"/>
      <c r="V1264" s="31"/>
      <c r="W1264" s="31"/>
      <c r="X1264" s="31"/>
      <c r="Y1264" s="31"/>
    </row>
    <row r="1265">
      <c r="A1265" s="30"/>
      <c r="B1265" s="31"/>
      <c r="C1265" s="31"/>
      <c r="D1265" s="31"/>
      <c r="E1265" s="31"/>
      <c r="F1265" s="31"/>
      <c r="G1265" s="31"/>
      <c r="H1265" s="31"/>
      <c r="I1265" s="31"/>
      <c r="J1265" s="31"/>
      <c r="K1265" s="31"/>
      <c r="L1265" s="31"/>
      <c r="M1265" s="31"/>
      <c r="N1265" s="31"/>
      <c r="O1265" s="31"/>
      <c r="P1265" s="31"/>
      <c r="Q1265" s="31"/>
      <c r="R1265" s="31"/>
      <c r="S1265" s="31"/>
      <c r="T1265" s="31"/>
      <c r="U1265" s="31"/>
      <c r="V1265" s="31"/>
      <c r="W1265" s="31"/>
      <c r="X1265" s="31"/>
      <c r="Y1265" s="31"/>
    </row>
    <row r="1266">
      <c r="A1266" s="30"/>
      <c r="B1266" s="31"/>
      <c r="C1266" s="31"/>
      <c r="D1266" s="31"/>
      <c r="E1266" s="31"/>
      <c r="F1266" s="31"/>
      <c r="G1266" s="31"/>
      <c r="H1266" s="31"/>
      <c r="I1266" s="31"/>
      <c r="J1266" s="31"/>
      <c r="K1266" s="31"/>
      <c r="L1266" s="31"/>
      <c r="M1266" s="31"/>
      <c r="N1266" s="31"/>
      <c r="O1266" s="31"/>
      <c r="P1266" s="31"/>
      <c r="Q1266" s="31"/>
      <c r="R1266" s="31"/>
      <c r="S1266" s="31"/>
      <c r="T1266" s="31"/>
      <c r="U1266" s="31"/>
      <c r="V1266" s="31"/>
      <c r="W1266" s="31"/>
      <c r="X1266" s="31"/>
      <c r="Y1266" s="31"/>
    </row>
    <row r="1267">
      <c r="A1267" s="30"/>
      <c r="B1267" s="31"/>
      <c r="C1267" s="31"/>
      <c r="D1267" s="31"/>
      <c r="E1267" s="31"/>
      <c r="F1267" s="31"/>
      <c r="G1267" s="31"/>
      <c r="H1267" s="31"/>
      <c r="I1267" s="31"/>
      <c r="J1267" s="31"/>
      <c r="K1267" s="31"/>
      <c r="L1267" s="31"/>
      <c r="M1267" s="31"/>
      <c r="N1267" s="31"/>
      <c r="O1267" s="31"/>
      <c r="P1267" s="31"/>
      <c r="Q1267" s="31"/>
      <c r="R1267" s="31"/>
      <c r="S1267" s="31"/>
      <c r="T1267" s="31"/>
      <c r="U1267" s="31"/>
      <c r="V1267" s="31"/>
      <c r="W1267" s="31"/>
      <c r="X1267" s="31"/>
      <c r="Y1267" s="31"/>
    </row>
    <row r="1268">
      <c r="A1268" s="30"/>
      <c r="B1268" s="31"/>
      <c r="C1268" s="31"/>
      <c r="D1268" s="31"/>
      <c r="E1268" s="31"/>
      <c r="F1268" s="31"/>
      <c r="G1268" s="31"/>
      <c r="H1268" s="31"/>
      <c r="I1268" s="31"/>
      <c r="J1268" s="31"/>
      <c r="K1268" s="31"/>
      <c r="L1268" s="31"/>
      <c r="M1268" s="31"/>
      <c r="N1268" s="31"/>
      <c r="O1268" s="31"/>
      <c r="P1268" s="31"/>
      <c r="Q1268" s="31"/>
      <c r="R1268" s="31"/>
      <c r="S1268" s="31"/>
      <c r="T1268" s="31"/>
      <c r="U1268" s="31"/>
      <c r="V1268" s="31"/>
      <c r="W1268" s="31"/>
      <c r="X1268" s="31"/>
      <c r="Y1268" s="31"/>
    </row>
    <row r="1269">
      <c r="A1269" s="30"/>
      <c r="B1269" s="31"/>
      <c r="C1269" s="31"/>
      <c r="D1269" s="31"/>
      <c r="E1269" s="31"/>
      <c r="F1269" s="31"/>
      <c r="G1269" s="31"/>
      <c r="H1269" s="31"/>
      <c r="I1269" s="31"/>
      <c r="J1269" s="31"/>
      <c r="K1269" s="31"/>
      <c r="L1269" s="31"/>
      <c r="M1269" s="31"/>
      <c r="N1269" s="31"/>
      <c r="O1269" s="31"/>
      <c r="P1269" s="31"/>
      <c r="Q1269" s="31"/>
      <c r="R1269" s="31"/>
      <c r="S1269" s="31"/>
      <c r="T1269" s="31"/>
      <c r="U1269" s="31"/>
      <c r="V1269" s="31"/>
      <c r="W1269" s="31"/>
      <c r="X1269" s="31"/>
      <c r="Y1269" s="31"/>
    </row>
    <row r="1270">
      <c r="A1270" s="30"/>
      <c r="B1270" s="31"/>
      <c r="C1270" s="31"/>
      <c r="D1270" s="31"/>
      <c r="E1270" s="31"/>
      <c r="F1270" s="31"/>
      <c r="G1270" s="31"/>
      <c r="H1270" s="31"/>
      <c r="I1270" s="31"/>
      <c r="J1270" s="31"/>
      <c r="K1270" s="31"/>
      <c r="L1270" s="31"/>
      <c r="M1270" s="31"/>
      <c r="N1270" s="31"/>
      <c r="O1270" s="31"/>
      <c r="P1270" s="31"/>
      <c r="Q1270" s="31"/>
      <c r="R1270" s="31"/>
      <c r="S1270" s="31"/>
      <c r="T1270" s="31"/>
      <c r="U1270" s="31"/>
      <c r="V1270" s="31"/>
      <c r="W1270" s="31"/>
      <c r="X1270" s="31"/>
      <c r="Y1270" s="31"/>
    </row>
    <row r="1271">
      <c r="A1271" s="30"/>
      <c r="B1271" s="31"/>
      <c r="C1271" s="31"/>
      <c r="D1271" s="31"/>
      <c r="E1271" s="31"/>
      <c r="F1271" s="31"/>
      <c r="G1271" s="31"/>
      <c r="H1271" s="31"/>
      <c r="I1271" s="31"/>
      <c r="J1271" s="31"/>
      <c r="K1271" s="31"/>
      <c r="L1271" s="31"/>
      <c r="M1271" s="31"/>
      <c r="N1271" s="31"/>
      <c r="O1271" s="31"/>
      <c r="P1271" s="31"/>
      <c r="Q1271" s="31"/>
      <c r="R1271" s="31"/>
      <c r="S1271" s="31"/>
      <c r="T1271" s="31"/>
      <c r="U1271" s="31"/>
      <c r="V1271" s="31"/>
      <c r="W1271" s="31"/>
      <c r="X1271" s="31"/>
      <c r="Y1271" s="31"/>
    </row>
    <row r="1272">
      <c r="A1272" s="30"/>
      <c r="B1272" s="31"/>
      <c r="C1272" s="31"/>
      <c r="D1272" s="31"/>
      <c r="E1272" s="31"/>
      <c r="F1272" s="31"/>
      <c r="G1272" s="31"/>
      <c r="H1272" s="31"/>
      <c r="I1272" s="31"/>
      <c r="J1272" s="31"/>
      <c r="K1272" s="31"/>
      <c r="L1272" s="31"/>
      <c r="M1272" s="31"/>
      <c r="N1272" s="31"/>
      <c r="O1272" s="31"/>
      <c r="P1272" s="31"/>
      <c r="Q1272" s="31"/>
      <c r="R1272" s="31"/>
      <c r="S1272" s="31"/>
      <c r="T1272" s="31"/>
      <c r="U1272" s="31"/>
      <c r="V1272" s="31"/>
      <c r="W1272" s="31"/>
      <c r="X1272" s="31"/>
      <c r="Y1272" s="31"/>
    </row>
    <row r="1273">
      <c r="A1273" s="30"/>
      <c r="B1273" s="31"/>
      <c r="C1273" s="31"/>
      <c r="D1273" s="31"/>
      <c r="E1273" s="31"/>
      <c r="F1273" s="31"/>
      <c r="G1273" s="31"/>
      <c r="H1273" s="31"/>
      <c r="I1273" s="31"/>
      <c r="J1273" s="31"/>
      <c r="K1273" s="31"/>
      <c r="L1273" s="31"/>
      <c r="M1273" s="31"/>
      <c r="N1273" s="31"/>
      <c r="O1273" s="31"/>
      <c r="P1273" s="31"/>
      <c r="Q1273" s="31"/>
      <c r="R1273" s="31"/>
      <c r="S1273" s="31"/>
      <c r="T1273" s="31"/>
      <c r="U1273" s="31"/>
      <c r="V1273" s="31"/>
      <c r="W1273" s="31"/>
      <c r="X1273" s="31"/>
      <c r="Y1273" s="31"/>
    </row>
    <row r="1274">
      <c r="A1274" s="30"/>
      <c r="B1274" s="31"/>
      <c r="C1274" s="31"/>
      <c r="D1274" s="31"/>
      <c r="E1274" s="31"/>
      <c r="F1274" s="31"/>
      <c r="G1274" s="31"/>
      <c r="H1274" s="31"/>
      <c r="I1274" s="31"/>
      <c r="J1274" s="31"/>
      <c r="K1274" s="31"/>
      <c r="L1274" s="31"/>
      <c r="M1274" s="31"/>
      <c r="N1274" s="31"/>
      <c r="O1274" s="31"/>
      <c r="P1274" s="31"/>
      <c r="Q1274" s="31"/>
      <c r="R1274" s="31"/>
      <c r="S1274" s="31"/>
      <c r="T1274" s="31"/>
      <c r="U1274" s="31"/>
      <c r="V1274" s="31"/>
      <c r="W1274" s="31"/>
      <c r="X1274" s="31"/>
      <c r="Y1274" s="31"/>
    </row>
    <row r="1275">
      <c r="A1275" s="30"/>
      <c r="B1275" s="31"/>
      <c r="C1275" s="31"/>
      <c r="D1275" s="31"/>
      <c r="E1275" s="31"/>
      <c r="F1275" s="31"/>
      <c r="G1275" s="31"/>
      <c r="H1275" s="31"/>
      <c r="I1275" s="31"/>
      <c r="J1275" s="31"/>
      <c r="K1275" s="31"/>
      <c r="L1275" s="31"/>
      <c r="M1275" s="31"/>
      <c r="N1275" s="31"/>
      <c r="O1275" s="31"/>
      <c r="P1275" s="31"/>
      <c r="Q1275" s="31"/>
      <c r="R1275" s="31"/>
      <c r="S1275" s="31"/>
      <c r="T1275" s="31"/>
      <c r="U1275" s="31"/>
      <c r="V1275" s="31"/>
      <c r="W1275" s="31"/>
      <c r="X1275" s="31"/>
      <c r="Y1275" s="31"/>
    </row>
    <row r="1276">
      <c r="A1276" s="30"/>
      <c r="B1276" s="31"/>
      <c r="C1276" s="31"/>
      <c r="D1276" s="31"/>
      <c r="E1276" s="31"/>
      <c r="F1276" s="31"/>
      <c r="G1276" s="31"/>
      <c r="H1276" s="31"/>
      <c r="I1276" s="31"/>
      <c r="J1276" s="31"/>
      <c r="K1276" s="31"/>
      <c r="L1276" s="31"/>
      <c r="M1276" s="31"/>
      <c r="N1276" s="31"/>
      <c r="O1276" s="31"/>
      <c r="P1276" s="31"/>
      <c r="Q1276" s="31"/>
      <c r="R1276" s="31"/>
      <c r="S1276" s="31"/>
      <c r="T1276" s="31"/>
      <c r="U1276" s="31"/>
      <c r="V1276" s="31"/>
      <c r="W1276" s="31"/>
      <c r="X1276" s="31"/>
      <c r="Y1276" s="31"/>
    </row>
    <row r="1277">
      <c r="A1277" s="30"/>
      <c r="B1277" s="31"/>
      <c r="C1277" s="31"/>
      <c r="D1277" s="31"/>
      <c r="E1277" s="31"/>
      <c r="F1277" s="31"/>
      <c r="G1277" s="31"/>
      <c r="H1277" s="31"/>
      <c r="I1277" s="31"/>
      <c r="J1277" s="31"/>
      <c r="K1277" s="31"/>
      <c r="L1277" s="31"/>
      <c r="M1277" s="31"/>
      <c r="N1277" s="31"/>
      <c r="O1277" s="31"/>
      <c r="P1277" s="31"/>
      <c r="Q1277" s="31"/>
      <c r="R1277" s="31"/>
      <c r="S1277" s="31"/>
      <c r="T1277" s="31"/>
      <c r="U1277" s="31"/>
      <c r="V1277" s="31"/>
      <c r="W1277" s="31"/>
      <c r="X1277" s="31"/>
      <c r="Y1277" s="31"/>
    </row>
    <row r="1278">
      <c r="A1278" s="30"/>
      <c r="B1278" s="31"/>
      <c r="C1278" s="31"/>
      <c r="D1278" s="31"/>
      <c r="E1278" s="31"/>
      <c r="F1278" s="31"/>
      <c r="G1278" s="31"/>
      <c r="H1278" s="31"/>
      <c r="I1278" s="31"/>
      <c r="J1278" s="31"/>
      <c r="K1278" s="31"/>
      <c r="L1278" s="31"/>
      <c r="M1278" s="31"/>
      <c r="N1278" s="31"/>
      <c r="O1278" s="31"/>
      <c r="P1278" s="31"/>
      <c r="Q1278" s="31"/>
      <c r="R1278" s="31"/>
      <c r="S1278" s="31"/>
      <c r="T1278" s="31"/>
      <c r="U1278" s="31"/>
      <c r="V1278" s="31"/>
      <c r="W1278" s="31"/>
      <c r="X1278" s="31"/>
      <c r="Y1278" s="31"/>
    </row>
    <row r="1279">
      <c r="A1279" s="30"/>
      <c r="B1279" s="31"/>
      <c r="C1279" s="31"/>
      <c r="D1279" s="31"/>
      <c r="E1279" s="31"/>
      <c r="F1279" s="31"/>
      <c r="G1279" s="31"/>
      <c r="H1279" s="31"/>
      <c r="I1279" s="31"/>
      <c r="J1279" s="31"/>
      <c r="K1279" s="31"/>
      <c r="L1279" s="31"/>
      <c r="M1279" s="31"/>
      <c r="N1279" s="31"/>
      <c r="O1279" s="31"/>
      <c r="P1279" s="31"/>
      <c r="Q1279" s="31"/>
      <c r="R1279" s="31"/>
      <c r="S1279" s="31"/>
      <c r="T1279" s="31"/>
      <c r="U1279" s="31"/>
      <c r="V1279" s="31"/>
      <c r="W1279" s="31"/>
      <c r="X1279" s="31"/>
      <c r="Y1279" s="31"/>
    </row>
    <row r="1280">
      <c r="A1280" s="30"/>
      <c r="B1280" s="31"/>
      <c r="C1280" s="31"/>
      <c r="D1280" s="31"/>
      <c r="E1280" s="31"/>
      <c r="F1280" s="31"/>
      <c r="G1280" s="31"/>
      <c r="H1280" s="31"/>
      <c r="I1280" s="31"/>
      <c r="J1280" s="31"/>
      <c r="K1280" s="31"/>
      <c r="L1280" s="31"/>
      <c r="M1280" s="31"/>
      <c r="N1280" s="31"/>
      <c r="O1280" s="31"/>
      <c r="P1280" s="31"/>
      <c r="Q1280" s="31"/>
      <c r="R1280" s="31"/>
      <c r="S1280" s="31"/>
      <c r="T1280" s="31"/>
      <c r="U1280" s="31"/>
      <c r="V1280" s="31"/>
      <c r="W1280" s="31"/>
      <c r="X1280" s="31"/>
      <c r="Y1280" s="31"/>
    </row>
    <row r="1281">
      <c r="A1281" s="30"/>
      <c r="B1281" s="31"/>
      <c r="C1281" s="31"/>
      <c r="D1281" s="31"/>
      <c r="E1281" s="31"/>
      <c r="F1281" s="31"/>
      <c r="G1281" s="31"/>
      <c r="H1281" s="31"/>
      <c r="I1281" s="31"/>
      <c r="J1281" s="31"/>
      <c r="K1281" s="31"/>
      <c r="L1281" s="31"/>
      <c r="M1281" s="31"/>
      <c r="N1281" s="31"/>
      <c r="O1281" s="31"/>
      <c r="P1281" s="31"/>
      <c r="Q1281" s="31"/>
      <c r="R1281" s="31"/>
      <c r="S1281" s="31"/>
      <c r="T1281" s="31"/>
      <c r="U1281" s="31"/>
      <c r="V1281" s="31"/>
      <c r="W1281" s="31"/>
      <c r="X1281" s="31"/>
      <c r="Y1281" s="31"/>
    </row>
    <row r="1282">
      <c r="A1282" s="30"/>
      <c r="B1282" s="31"/>
      <c r="C1282" s="31"/>
      <c r="D1282" s="31"/>
      <c r="E1282" s="31"/>
      <c r="F1282" s="31"/>
      <c r="G1282" s="31"/>
      <c r="H1282" s="31"/>
      <c r="I1282" s="31"/>
      <c r="J1282" s="31"/>
      <c r="K1282" s="31"/>
      <c r="L1282" s="31"/>
      <c r="M1282" s="31"/>
      <c r="N1282" s="31"/>
      <c r="O1282" s="31"/>
      <c r="P1282" s="31"/>
      <c r="Q1282" s="31"/>
      <c r="R1282" s="31"/>
      <c r="S1282" s="31"/>
      <c r="T1282" s="31"/>
      <c r="U1282" s="31"/>
      <c r="V1282" s="31"/>
      <c r="W1282" s="31"/>
      <c r="X1282" s="31"/>
      <c r="Y1282" s="31"/>
    </row>
    <row r="1283">
      <c r="A1283" s="30"/>
      <c r="B1283" s="31"/>
      <c r="C1283" s="31"/>
      <c r="D1283" s="31"/>
      <c r="E1283" s="31"/>
      <c r="F1283" s="31"/>
      <c r="G1283" s="31"/>
      <c r="H1283" s="31"/>
      <c r="I1283" s="31"/>
      <c r="J1283" s="31"/>
      <c r="K1283" s="31"/>
      <c r="L1283" s="31"/>
      <c r="M1283" s="31"/>
      <c r="N1283" s="31"/>
      <c r="O1283" s="31"/>
      <c r="P1283" s="31"/>
      <c r="Q1283" s="31"/>
      <c r="R1283" s="31"/>
      <c r="S1283" s="31"/>
      <c r="T1283" s="31"/>
      <c r="U1283" s="31"/>
      <c r="V1283" s="31"/>
      <c r="W1283" s="31"/>
      <c r="X1283" s="31"/>
      <c r="Y1283" s="31"/>
    </row>
    <row r="1284">
      <c r="A1284" s="30"/>
      <c r="B1284" s="31"/>
      <c r="C1284" s="31"/>
      <c r="D1284" s="31"/>
      <c r="E1284" s="31"/>
      <c r="F1284" s="31"/>
      <c r="G1284" s="31"/>
      <c r="H1284" s="31"/>
      <c r="I1284" s="31"/>
      <c r="J1284" s="31"/>
      <c r="K1284" s="31"/>
      <c r="L1284" s="31"/>
      <c r="M1284" s="31"/>
      <c r="N1284" s="31"/>
      <c r="O1284" s="31"/>
      <c r="P1284" s="31"/>
      <c r="Q1284" s="31"/>
      <c r="R1284" s="31"/>
      <c r="S1284" s="31"/>
      <c r="T1284" s="31"/>
      <c r="U1284" s="31"/>
      <c r="V1284" s="31"/>
      <c r="W1284" s="31"/>
      <c r="X1284" s="31"/>
      <c r="Y1284" s="31"/>
    </row>
    <row r="1285">
      <c r="A1285" s="30"/>
      <c r="B1285" s="31"/>
      <c r="C1285" s="31"/>
      <c r="D1285" s="31"/>
      <c r="E1285" s="31"/>
      <c r="F1285" s="31"/>
      <c r="G1285" s="31"/>
      <c r="H1285" s="31"/>
      <c r="I1285" s="31"/>
      <c r="J1285" s="31"/>
      <c r="K1285" s="31"/>
      <c r="L1285" s="31"/>
      <c r="M1285" s="31"/>
      <c r="N1285" s="31"/>
      <c r="O1285" s="31"/>
      <c r="P1285" s="31"/>
      <c r="Q1285" s="31"/>
      <c r="R1285" s="31"/>
      <c r="S1285" s="31"/>
      <c r="T1285" s="31"/>
      <c r="U1285" s="31"/>
      <c r="V1285" s="31"/>
      <c r="W1285" s="31"/>
      <c r="X1285" s="31"/>
      <c r="Y1285" s="31"/>
    </row>
    <row r="1286">
      <c r="A1286" s="30"/>
      <c r="B1286" s="31"/>
      <c r="C1286" s="31"/>
      <c r="D1286" s="31"/>
      <c r="E1286" s="31"/>
      <c r="F1286" s="31"/>
      <c r="G1286" s="31"/>
      <c r="H1286" s="31"/>
      <c r="I1286" s="31"/>
      <c r="J1286" s="31"/>
      <c r="K1286" s="31"/>
      <c r="L1286" s="31"/>
      <c r="M1286" s="31"/>
      <c r="N1286" s="31"/>
      <c r="O1286" s="31"/>
      <c r="P1286" s="31"/>
      <c r="Q1286" s="31"/>
      <c r="R1286" s="31"/>
      <c r="S1286" s="31"/>
      <c r="T1286" s="31"/>
      <c r="U1286" s="31"/>
      <c r="V1286" s="31"/>
      <c r="W1286" s="31"/>
      <c r="X1286" s="31"/>
      <c r="Y1286" s="31"/>
    </row>
    <row r="1287">
      <c r="A1287" s="30"/>
      <c r="B1287" s="31"/>
      <c r="C1287" s="31"/>
      <c r="D1287" s="31"/>
      <c r="E1287" s="31"/>
      <c r="F1287" s="31"/>
      <c r="G1287" s="31"/>
      <c r="H1287" s="31"/>
      <c r="I1287" s="31"/>
      <c r="J1287" s="31"/>
      <c r="K1287" s="31"/>
      <c r="L1287" s="31"/>
      <c r="M1287" s="31"/>
      <c r="N1287" s="31"/>
      <c r="O1287" s="31"/>
      <c r="P1287" s="31"/>
      <c r="Q1287" s="31"/>
      <c r="R1287" s="31"/>
      <c r="S1287" s="31"/>
      <c r="T1287" s="31"/>
      <c r="U1287" s="31"/>
      <c r="V1287" s="31"/>
      <c r="W1287" s="31"/>
      <c r="X1287" s="31"/>
      <c r="Y1287" s="31"/>
    </row>
    <row r="1288">
      <c r="A1288" s="30"/>
      <c r="B1288" s="31"/>
      <c r="C1288" s="31"/>
      <c r="D1288" s="31"/>
      <c r="E1288" s="31"/>
      <c r="F1288" s="31"/>
      <c r="G1288" s="31"/>
      <c r="H1288" s="31"/>
      <c r="I1288" s="31"/>
      <c r="J1288" s="31"/>
      <c r="K1288" s="31"/>
      <c r="L1288" s="31"/>
      <c r="M1288" s="31"/>
      <c r="N1288" s="31"/>
      <c r="O1288" s="31"/>
      <c r="P1288" s="31"/>
      <c r="Q1288" s="31"/>
      <c r="R1288" s="31"/>
      <c r="S1288" s="31"/>
      <c r="T1288" s="31"/>
      <c r="U1288" s="31"/>
      <c r="V1288" s="31"/>
      <c r="W1288" s="31"/>
      <c r="X1288" s="31"/>
      <c r="Y1288" s="31"/>
    </row>
    <row r="1289">
      <c r="A1289" s="30"/>
      <c r="B1289" s="31"/>
      <c r="C1289" s="31"/>
      <c r="D1289" s="31"/>
      <c r="E1289" s="31"/>
      <c r="F1289" s="31"/>
      <c r="G1289" s="31"/>
      <c r="H1289" s="31"/>
      <c r="I1289" s="31"/>
      <c r="J1289" s="31"/>
      <c r="K1289" s="31"/>
      <c r="L1289" s="31"/>
      <c r="M1289" s="31"/>
      <c r="N1289" s="31"/>
      <c r="O1289" s="31"/>
      <c r="P1289" s="31"/>
      <c r="Q1289" s="31"/>
      <c r="R1289" s="31"/>
      <c r="S1289" s="31"/>
      <c r="T1289" s="31"/>
      <c r="U1289" s="31"/>
      <c r="V1289" s="31"/>
      <c r="W1289" s="31"/>
      <c r="X1289" s="31"/>
      <c r="Y1289" s="31"/>
    </row>
    <row r="1290">
      <c r="A1290" s="30"/>
      <c r="B1290" s="31"/>
      <c r="C1290" s="31"/>
      <c r="D1290" s="31"/>
      <c r="E1290" s="31"/>
      <c r="F1290" s="31"/>
      <c r="G1290" s="31"/>
      <c r="H1290" s="31"/>
      <c r="I1290" s="31"/>
      <c r="J1290" s="31"/>
      <c r="K1290" s="31"/>
      <c r="L1290" s="31"/>
      <c r="M1290" s="31"/>
      <c r="N1290" s="31"/>
      <c r="O1290" s="31"/>
      <c r="P1290" s="31"/>
      <c r="Q1290" s="31"/>
      <c r="R1290" s="31"/>
      <c r="S1290" s="31"/>
      <c r="T1290" s="31"/>
      <c r="U1290" s="31"/>
      <c r="V1290" s="31"/>
      <c r="W1290" s="31"/>
      <c r="X1290" s="31"/>
      <c r="Y1290" s="31"/>
    </row>
    <row r="1291">
      <c r="A1291" s="30"/>
      <c r="B1291" s="31"/>
      <c r="C1291" s="31"/>
      <c r="D1291" s="31"/>
      <c r="E1291" s="31"/>
      <c r="F1291" s="31"/>
      <c r="G1291" s="31"/>
      <c r="H1291" s="31"/>
      <c r="I1291" s="31"/>
      <c r="J1291" s="31"/>
      <c r="K1291" s="31"/>
      <c r="L1291" s="31"/>
      <c r="M1291" s="31"/>
      <c r="N1291" s="31"/>
      <c r="O1291" s="31"/>
      <c r="P1291" s="31"/>
      <c r="Q1291" s="31"/>
      <c r="R1291" s="31"/>
      <c r="S1291" s="31"/>
      <c r="T1291" s="31"/>
      <c r="U1291" s="31"/>
      <c r="V1291" s="31"/>
      <c r="W1291" s="31"/>
      <c r="X1291" s="31"/>
      <c r="Y1291" s="31"/>
    </row>
    <row r="1292">
      <c r="A1292" s="30"/>
      <c r="B1292" s="31"/>
      <c r="C1292" s="31"/>
      <c r="D1292" s="31"/>
      <c r="E1292" s="31"/>
      <c r="F1292" s="31"/>
      <c r="G1292" s="31"/>
      <c r="H1292" s="31"/>
      <c r="I1292" s="31"/>
      <c r="J1292" s="31"/>
      <c r="K1292" s="31"/>
      <c r="L1292" s="31"/>
      <c r="M1292" s="31"/>
      <c r="N1292" s="31"/>
      <c r="O1292" s="31"/>
      <c r="P1292" s="31"/>
      <c r="Q1292" s="31"/>
      <c r="R1292" s="31"/>
      <c r="S1292" s="31"/>
      <c r="T1292" s="31"/>
      <c r="U1292" s="31"/>
      <c r="V1292" s="31"/>
      <c r="W1292" s="31"/>
      <c r="X1292" s="31"/>
      <c r="Y1292" s="31"/>
    </row>
    <row r="1293">
      <c r="A1293" s="30"/>
      <c r="B1293" s="31"/>
      <c r="C1293" s="31"/>
      <c r="D1293" s="31"/>
      <c r="E1293" s="31"/>
      <c r="F1293" s="31"/>
      <c r="G1293" s="31"/>
      <c r="H1293" s="31"/>
      <c r="I1293" s="31"/>
      <c r="J1293" s="31"/>
      <c r="K1293" s="31"/>
      <c r="L1293" s="31"/>
      <c r="M1293" s="31"/>
      <c r="N1293" s="31"/>
      <c r="O1293" s="31"/>
      <c r="P1293" s="31"/>
      <c r="Q1293" s="31"/>
      <c r="R1293" s="31"/>
      <c r="S1293" s="31"/>
      <c r="T1293" s="31"/>
      <c r="U1293" s="31"/>
      <c r="V1293" s="31"/>
      <c r="W1293" s="31"/>
      <c r="X1293" s="31"/>
      <c r="Y1293" s="31"/>
    </row>
    <row r="1294">
      <c r="A1294" s="30"/>
      <c r="B1294" s="31"/>
      <c r="C1294" s="31"/>
      <c r="D1294" s="31"/>
      <c r="E1294" s="31"/>
      <c r="F1294" s="31"/>
      <c r="G1294" s="31"/>
      <c r="H1294" s="31"/>
      <c r="I1294" s="31"/>
      <c r="J1294" s="31"/>
      <c r="K1294" s="31"/>
      <c r="L1294" s="31"/>
      <c r="M1294" s="31"/>
      <c r="N1294" s="31"/>
      <c r="O1294" s="31"/>
      <c r="P1294" s="31"/>
      <c r="Q1294" s="31"/>
      <c r="R1294" s="31"/>
      <c r="S1294" s="31"/>
      <c r="T1294" s="31"/>
      <c r="U1294" s="31"/>
      <c r="V1294" s="31"/>
      <c r="W1294" s="31"/>
      <c r="X1294" s="31"/>
      <c r="Y1294" s="31"/>
    </row>
    <row r="1295">
      <c r="A1295" s="30"/>
      <c r="B1295" s="31"/>
      <c r="C1295" s="31"/>
      <c r="D1295" s="31"/>
      <c r="E1295" s="31"/>
      <c r="F1295" s="31"/>
      <c r="G1295" s="31"/>
      <c r="H1295" s="31"/>
      <c r="I1295" s="31"/>
      <c r="J1295" s="31"/>
      <c r="K1295" s="31"/>
      <c r="L1295" s="31"/>
      <c r="M1295" s="31"/>
      <c r="N1295" s="31"/>
      <c r="O1295" s="31"/>
      <c r="P1295" s="31"/>
      <c r="Q1295" s="31"/>
      <c r="R1295" s="31"/>
      <c r="S1295" s="31"/>
      <c r="T1295" s="31"/>
      <c r="U1295" s="31"/>
      <c r="V1295" s="31"/>
      <c r="W1295" s="31"/>
      <c r="X1295" s="31"/>
      <c r="Y1295" s="31"/>
    </row>
    <row r="1296">
      <c r="A1296" s="30"/>
      <c r="B1296" s="31"/>
      <c r="C1296" s="31"/>
      <c r="D1296" s="31"/>
      <c r="E1296" s="31"/>
      <c r="F1296" s="31"/>
      <c r="G1296" s="31"/>
      <c r="H1296" s="31"/>
      <c r="I1296" s="31"/>
      <c r="J1296" s="31"/>
      <c r="K1296" s="31"/>
      <c r="L1296" s="31"/>
      <c r="M1296" s="31"/>
      <c r="N1296" s="31"/>
      <c r="O1296" s="31"/>
      <c r="P1296" s="31"/>
      <c r="Q1296" s="31"/>
      <c r="R1296" s="31"/>
      <c r="S1296" s="31"/>
      <c r="T1296" s="31"/>
      <c r="U1296" s="31"/>
      <c r="V1296" s="31"/>
      <c r="W1296" s="31"/>
      <c r="X1296" s="31"/>
      <c r="Y1296" s="31"/>
    </row>
    <row r="1297">
      <c r="A1297" s="30"/>
      <c r="B1297" s="31"/>
      <c r="C1297" s="31"/>
      <c r="D1297" s="31"/>
      <c r="E1297" s="31"/>
      <c r="F1297" s="31"/>
      <c r="G1297" s="31"/>
      <c r="H1297" s="31"/>
      <c r="I1297" s="31"/>
      <c r="J1297" s="31"/>
      <c r="K1297" s="31"/>
      <c r="L1297" s="31"/>
      <c r="M1297" s="31"/>
      <c r="N1297" s="31"/>
      <c r="O1297" s="31"/>
      <c r="P1297" s="31"/>
      <c r="Q1297" s="31"/>
      <c r="R1297" s="31"/>
      <c r="S1297" s="31"/>
      <c r="T1297" s="31"/>
      <c r="U1297" s="31"/>
      <c r="V1297" s="31"/>
      <c r="W1297" s="31"/>
      <c r="X1297" s="31"/>
      <c r="Y1297" s="31"/>
    </row>
    <row r="1298">
      <c r="A1298" s="30"/>
      <c r="B1298" s="31"/>
      <c r="C1298" s="31"/>
      <c r="D1298" s="31"/>
      <c r="E1298" s="31"/>
      <c r="F1298" s="31"/>
      <c r="G1298" s="31"/>
      <c r="H1298" s="31"/>
      <c r="I1298" s="31"/>
      <c r="J1298" s="31"/>
      <c r="K1298" s="31"/>
      <c r="L1298" s="31"/>
      <c r="M1298" s="31"/>
      <c r="N1298" s="31"/>
      <c r="O1298" s="31"/>
      <c r="P1298" s="31"/>
      <c r="Q1298" s="31"/>
      <c r="R1298" s="31"/>
      <c r="S1298" s="31"/>
      <c r="T1298" s="31"/>
      <c r="U1298" s="31"/>
      <c r="V1298" s="31"/>
      <c r="W1298" s="31"/>
      <c r="X1298" s="31"/>
      <c r="Y1298" s="31"/>
    </row>
    <row r="1299">
      <c r="A1299" s="30"/>
      <c r="B1299" s="31"/>
      <c r="C1299" s="31"/>
      <c r="D1299" s="31"/>
      <c r="E1299" s="31"/>
      <c r="F1299" s="31"/>
      <c r="G1299" s="31"/>
      <c r="H1299" s="31"/>
      <c r="I1299" s="31"/>
      <c r="J1299" s="31"/>
      <c r="K1299" s="31"/>
      <c r="L1299" s="31"/>
      <c r="M1299" s="31"/>
      <c r="N1299" s="31"/>
      <c r="O1299" s="31"/>
      <c r="P1299" s="31"/>
      <c r="Q1299" s="31"/>
      <c r="R1299" s="31"/>
      <c r="S1299" s="31"/>
      <c r="T1299" s="31"/>
      <c r="U1299" s="31"/>
      <c r="V1299" s="31"/>
      <c r="W1299" s="31"/>
      <c r="X1299" s="31"/>
      <c r="Y1299" s="31"/>
    </row>
    <row r="1300">
      <c r="A1300" s="30"/>
      <c r="B1300" s="31"/>
      <c r="C1300" s="31"/>
      <c r="D1300" s="31"/>
      <c r="E1300" s="31"/>
      <c r="F1300" s="31"/>
      <c r="G1300" s="31"/>
      <c r="H1300" s="31"/>
      <c r="I1300" s="31"/>
      <c r="J1300" s="31"/>
      <c r="K1300" s="31"/>
      <c r="L1300" s="31"/>
      <c r="M1300" s="31"/>
      <c r="N1300" s="31"/>
      <c r="O1300" s="31"/>
      <c r="P1300" s="31"/>
      <c r="Q1300" s="31"/>
      <c r="R1300" s="31"/>
      <c r="S1300" s="31"/>
      <c r="T1300" s="31"/>
      <c r="U1300" s="31"/>
      <c r="V1300" s="31"/>
      <c r="W1300" s="31"/>
      <c r="X1300" s="31"/>
      <c r="Y1300" s="31"/>
    </row>
    <row r="1301">
      <c r="A1301" s="30"/>
      <c r="B1301" s="31"/>
      <c r="C1301" s="31"/>
      <c r="D1301" s="31"/>
      <c r="E1301" s="31"/>
      <c r="F1301" s="31"/>
      <c r="G1301" s="31"/>
      <c r="H1301" s="31"/>
      <c r="I1301" s="31"/>
      <c r="J1301" s="31"/>
      <c r="K1301" s="31"/>
      <c r="L1301" s="31"/>
      <c r="M1301" s="31"/>
      <c r="N1301" s="31"/>
      <c r="O1301" s="31"/>
      <c r="P1301" s="31"/>
      <c r="Q1301" s="31"/>
      <c r="R1301" s="31"/>
      <c r="S1301" s="31"/>
      <c r="T1301" s="31"/>
      <c r="U1301" s="31"/>
      <c r="V1301" s="31"/>
      <c r="W1301" s="31"/>
      <c r="X1301" s="31"/>
      <c r="Y1301" s="31"/>
    </row>
    <row r="1302">
      <c r="A1302" s="30"/>
      <c r="B1302" s="31"/>
      <c r="C1302" s="31"/>
      <c r="D1302" s="31"/>
      <c r="E1302" s="31"/>
      <c r="F1302" s="31"/>
      <c r="G1302" s="31"/>
      <c r="H1302" s="31"/>
      <c r="I1302" s="31"/>
      <c r="J1302" s="31"/>
      <c r="K1302" s="31"/>
      <c r="L1302" s="31"/>
      <c r="M1302" s="31"/>
      <c r="N1302" s="31"/>
      <c r="O1302" s="31"/>
      <c r="P1302" s="31"/>
      <c r="Q1302" s="31"/>
      <c r="R1302" s="31"/>
      <c r="S1302" s="31"/>
      <c r="T1302" s="31"/>
      <c r="U1302" s="31"/>
      <c r="V1302" s="31"/>
      <c r="W1302" s="31"/>
      <c r="X1302" s="31"/>
      <c r="Y1302" s="31"/>
    </row>
    <row r="1303">
      <c r="A1303" s="30"/>
      <c r="B1303" s="31"/>
      <c r="C1303" s="31"/>
      <c r="D1303" s="31"/>
      <c r="E1303" s="31"/>
      <c r="F1303" s="31"/>
      <c r="G1303" s="31"/>
      <c r="H1303" s="31"/>
      <c r="I1303" s="31"/>
      <c r="J1303" s="31"/>
      <c r="K1303" s="31"/>
      <c r="L1303" s="31"/>
      <c r="M1303" s="31"/>
      <c r="N1303" s="31"/>
      <c r="O1303" s="31"/>
      <c r="P1303" s="31"/>
      <c r="Q1303" s="31"/>
      <c r="R1303" s="31"/>
      <c r="S1303" s="31"/>
      <c r="T1303" s="31"/>
      <c r="U1303" s="31"/>
      <c r="V1303" s="31"/>
      <c r="W1303" s="31"/>
      <c r="X1303" s="31"/>
      <c r="Y1303" s="31"/>
    </row>
    <row r="1304">
      <c r="A1304" s="30"/>
      <c r="B1304" s="31"/>
      <c r="C1304" s="31"/>
      <c r="D1304" s="31"/>
      <c r="E1304" s="31"/>
      <c r="F1304" s="31"/>
      <c r="G1304" s="31"/>
      <c r="H1304" s="31"/>
      <c r="I1304" s="31"/>
      <c r="J1304" s="31"/>
      <c r="K1304" s="31"/>
      <c r="L1304" s="31"/>
      <c r="M1304" s="31"/>
      <c r="N1304" s="31"/>
      <c r="O1304" s="31"/>
      <c r="P1304" s="31"/>
      <c r="Q1304" s="31"/>
      <c r="R1304" s="31"/>
      <c r="S1304" s="31"/>
      <c r="T1304" s="31"/>
      <c r="U1304" s="31"/>
      <c r="V1304" s="31"/>
      <c r="W1304" s="31"/>
      <c r="X1304" s="31"/>
      <c r="Y1304" s="31"/>
    </row>
    <row r="1305">
      <c r="A1305" s="30"/>
      <c r="B1305" s="31"/>
      <c r="C1305" s="31"/>
      <c r="D1305" s="31"/>
      <c r="E1305" s="31"/>
      <c r="F1305" s="31"/>
      <c r="G1305" s="31"/>
      <c r="H1305" s="31"/>
      <c r="I1305" s="31"/>
      <c r="J1305" s="31"/>
      <c r="K1305" s="31"/>
      <c r="L1305" s="31"/>
      <c r="M1305" s="31"/>
      <c r="N1305" s="31"/>
      <c r="O1305" s="31"/>
      <c r="P1305" s="31"/>
      <c r="Q1305" s="31"/>
      <c r="R1305" s="31"/>
      <c r="S1305" s="31"/>
      <c r="T1305" s="31"/>
      <c r="U1305" s="31"/>
      <c r="V1305" s="31"/>
      <c r="W1305" s="31"/>
      <c r="X1305" s="31"/>
      <c r="Y1305" s="31"/>
    </row>
    <row r="1306">
      <c r="A1306" s="30"/>
      <c r="B1306" s="31"/>
      <c r="C1306" s="31"/>
      <c r="D1306" s="31"/>
      <c r="E1306" s="31"/>
      <c r="F1306" s="31"/>
      <c r="G1306" s="31"/>
      <c r="H1306" s="31"/>
      <c r="I1306" s="31"/>
      <c r="J1306" s="31"/>
      <c r="K1306" s="31"/>
      <c r="L1306" s="31"/>
      <c r="M1306" s="31"/>
      <c r="N1306" s="31"/>
      <c r="O1306" s="31"/>
      <c r="P1306" s="31"/>
      <c r="Q1306" s="31"/>
      <c r="R1306" s="31"/>
      <c r="S1306" s="31"/>
      <c r="T1306" s="31"/>
      <c r="U1306" s="31"/>
      <c r="V1306" s="31"/>
      <c r="W1306" s="31"/>
      <c r="X1306" s="31"/>
      <c r="Y1306" s="31"/>
    </row>
    <row r="1307">
      <c r="A1307" s="30"/>
      <c r="B1307" s="31"/>
      <c r="C1307" s="31"/>
      <c r="D1307" s="31"/>
      <c r="E1307" s="31"/>
      <c r="F1307" s="31"/>
      <c r="G1307" s="31"/>
      <c r="H1307" s="31"/>
      <c r="I1307" s="31"/>
      <c r="J1307" s="31"/>
      <c r="K1307" s="31"/>
      <c r="L1307" s="31"/>
      <c r="M1307" s="31"/>
      <c r="N1307" s="31"/>
      <c r="O1307" s="31"/>
      <c r="P1307" s="31"/>
      <c r="Q1307" s="31"/>
      <c r="R1307" s="31"/>
      <c r="S1307" s="31"/>
      <c r="T1307" s="31"/>
      <c r="U1307" s="31"/>
      <c r="V1307" s="31"/>
      <c r="W1307" s="31"/>
      <c r="X1307" s="31"/>
      <c r="Y1307" s="31"/>
    </row>
    <row r="1308">
      <c r="A1308" s="30"/>
      <c r="B1308" s="31"/>
      <c r="C1308" s="31"/>
      <c r="D1308" s="31"/>
      <c r="E1308" s="31"/>
      <c r="F1308" s="31"/>
      <c r="G1308" s="31"/>
      <c r="H1308" s="31"/>
      <c r="I1308" s="31"/>
      <c r="J1308" s="31"/>
      <c r="K1308" s="31"/>
      <c r="L1308" s="31"/>
      <c r="M1308" s="31"/>
      <c r="N1308" s="31"/>
      <c r="O1308" s="31"/>
      <c r="P1308" s="31"/>
      <c r="Q1308" s="31"/>
      <c r="R1308" s="31"/>
      <c r="S1308" s="31"/>
      <c r="T1308" s="31"/>
      <c r="U1308" s="31"/>
      <c r="V1308" s="31"/>
      <c r="W1308" s="31"/>
      <c r="X1308" s="31"/>
      <c r="Y1308" s="31"/>
    </row>
    <row r="1309">
      <c r="A1309" s="30"/>
      <c r="B1309" s="31"/>
      <c r="C1309" s="31"/>
      <c r="D1309" s="31"/>
      <c r="E1309" s="31"/>
      <c r="F1309" s="31"/>
      <c r="G1309" s="31"/>
      <c r="H1309" s="31"/>
      <c r="I1309" s="31"/>
      <c r="J1309" s="31"/>
      <c r="K1309" s="31"/>
      <c r="L1309" s="31"/>
      <c r="M1309" s="31"/>
      <c r="N1309" s="31"/>
      <c r="O1309" s="31"/>
      <c r="P1309" s="31"/>
      <c r="Q1309" s="31"/>
      <c r="R1309" s="31"/>
      <c r="S1309" s="31"/>
      <c r="T1309" s="31"/>
      <c r="U1309" s="31"/>
      <c r="V1309" s="31"/>
      <c r="W1309" s="31"/>
      <c r="X1309" s="31"/>
      <c r="Y1309" s="31"/>
    </row>
    <row r="1310">
      <c r="A1310" s="30"/>
      <c r="B1310" s="31"/>
      <c r="C1310" s="31"/>
      <c r="D1310" s="31"/>
      <c r="E1310" s="31"/>
      <c r="F1310" s="31"/>
      <c r="G1310" s="31"/>
      <c r="H1310" s="31"/>
      <c r="I1310" s="31"/>
      <c r="J1310" s="31"/>
      <c r="K1310" s="31"/>
      <c r="L1310" s="31"/>
      <c r="M1310" s="31"/>
      <c r="N1310" s="31"/>
      <c r="O1310" s="31"/>
      <c r="P1310" s="31"/>
      <c r="Q1310" s="31"/>
      <c r="R1310" s="31"/>
      <c r="S1310" s="31"/>
      <c r="T1310" s="31"/>
      <c r="U1310" s="31"/>
      <c r="V1310" s="31"/>
      <c r="W1310" s="31"/>
      <c r="X1310" s="31"/>
      <c r="Y1310" s="31"/>
    </row>
    <row r="1311">
      <c r="A1311" s="30"/>
      <c r="B1311" s="31"/>
      <c r="C1311" s="31"/>
      <c r="D1311" s="31"/>
      <c r="E1311" s="31"/>
      <c r="F1311" s="31"/>
      <c r="G1311" s="31"/>
      <c r="H1311" s="31"/>
      <c r="I1311" s="31"/>
      <c r="J1311" s="31"/>
      <c r="K1311" s="31"/>
      <c r="L1311" s="31"/>
      <c r="M1311" s="31"/>
      <c r="N1311" s="31"/>
      <c r="O1311" s="31"/>
      <c r="P1311" s="31"/>
      <c r="Q1311" s="31"/>
      <c r="R1311" s="31"/>
      <c r="S1311" s="31"/>
      <c r="T1311" s="31"/>
      <c r="U1311" s="31"/>
      <c r="V1311" s="31"/>
      <c r="W1311" s="31"/>
      <c r="X1311" s="31"/>
      <c r="Y1311" s="31"/>
    </row>
    <row r="1312">
      <c r="A1312" s="30"/>
      <c r="B1312" s="31"/>
      <c r="C1312" s="31"/>
      <c r="D1312" s="31"/>
      <c r="E1312" s="31"/>
      <c r="F1312" s="31"/>
      <c r="G1312" s="31"/>
      <c r="H1312" s="31"/>
      <c r="I1312" s="31"/>
      <c r="J1312" s="31"/>
      <c r="K1312" s="31"/>
      <c r="L1312" s="31"/>
      <c r="M1312" s="31"/>
      <c r="N1312" s="31"/>
      <c r="O1312" s="31"/>
      <c r="P1312" s="31"/>
      <c r="Q1312" s="31"/>
      <c r="R1312" s="31"/>
      <c r="S1312" s="31"/>
      <c r="T1312" s="31"/>
      <c r="U1312" s="31"/>
      <c r="V1312" s="31"/>
      <c r="W1312" s="31"/>
      <c r="X1312" s="31"/>
      <c r="Y1312" s="31"/>
    </row>
    <row r="1313">
      <c r="A1313" s="30"/>
      <c r="B1313" s="31"/>
      <c r="C1313" s="31"/>
      <c r="D1313" s="31"/>
      <c r="E1313" s="31"/>
      <c r="F1313" s="31"/>
      <c r="G1313" s="31"/>
      <c r="H1313" s="31"/>
      <c r="I1313" s="31"/>
      <c r="J1313" s="31"/>
      <c r="K1313" s="31"/>
      <c r="L1313" s="31"/>
      <c r="M1313" s="31"/>
      <c r="N1313" s="31"/>
      <c r="O1313" s="31"/>
      <c r="P1313" s="31"/>
      <c r="Q1313" s="31"/>
      <c r="R1313" s="31"/>
      <c r="S1313" s="31"/>
      <c r="T1313" s="31"/>
      <c r="U1313" s="31"/>
      <c r="V1313" s="31"/>
      <c r="W1313" s="31"/>
      <c r="X1313" s="31"/>
      <c r="Y1313" s="31"/>
    </row>
    <row r="1314">
      <c r="A1314" s="30"/>
      <c r="B1314" s="31"/>
      <c r="C1314" s="31"/>
      <c r="D1314" s="31"/>
      <c r="E1314" s="31"/>
      <c r="F1314" s="31"/>
      <c r="G1314" s="31"/>
      <c r="H1314" s="31"/>
      <c r="I1314" s="31"/>
      <c r="J1314" s="31"/>
      <c r="K1314" s="31"/>
      <c r="L1314" s="31"/>
      <c r="M1314" s="31"/>
      <c r="N1314" s="31"/>
      <c r="O1314" s="31"/>
      <c r="P1314" s="31"/>
      <c r="Q1314" s="31"/>
      <c r="R1314" s="31"/>
      <c r="S1314" s="31"/>
      <c r="T1314" s="31"/>
      <c r="U1314" s="31"/>
      <c r="V1314" s="31"/>
      <c r="W1314" s="31"/>
      <c r="X1314" s="31"/>
      <c r="Y1314" s="31"/>
    </row>
    <row r="1315">
      <c r="A1315" s="30"/>
      <c r="B1315" s="31"/>
      <c r="C1315" s="31"/>
      <c r="D1315" s="31"/>
      <c r="E1315" s="31"/>
      <c r="F1315" s="31"/>
      <c r="G1315" s="31"/>
      <c r="H1315" s="31"/>
      <c r="I1315" s="31"/>
      <c r="J1315" s="31"/>
      <c r="K1315" s="31"/>
      <c r="L1315" s="31"/>
      <c r="M1315" s="31"/>
      <c r="N1315" s="31"/>
      <c r="O1315" s="31"/>
      <c r="P1315" s="31"/>
      <c r="Q1315" s="31"/>
      <c r="R1315" s="31"/>
      <c r="S1315" s="31"/>
      <c r="T1315" s="31"/>
      <c r="U1315" s="31"/>
      <c r="V1315" s="31"/>
      <c r="W1315" s="31"/>
      <c r="X1315" s="31"/>
      <c r="Y1315" s="31"/>
    </row>
    <row r="1316">
      <c r="A1316" s="30"/>
      <c r="B1316" s="31"/>
      <c r="C1316" s="31"/>
      <c r="D1316" s="31"/>
      <c r="E1316" s="31"/>
      <c r="F1316" s="31"/>
      <c r="G1316" s="31"/>
      <c r="H1316" s="31"/>
      <c r="I1316" s="31"/>
      <c r="J1316" s="31"/>
      <c r="K1316" s="31"/>
      <c r="L1316" s="31"/>
      <c r="M1316" s="31"/>
      <c r="N1316" s="31"/>
      <c r="O1316" s="31"/>
      <c r="P1316" s="31"/>
      <c r="Q1316" s="31"/>
      <c r="R1316" s="31"/>
      <c r="S1316" s="31"/>
      <c r="T1316" s="31"/>
      <c r="U1316" s="31"/>
      <c r="V1316" s="31"/>
      <c r="W1316" s="31"/>
      <c r="X1316" s="31"/>
      <c r="Y1316" s="31"/>
    </row>
    <row r="1317">
      <c r="A1317" s="30"/>
      <c r="B1317" s="31"/>
      <c r="C1317" s="31"/>
      <c r="D1317" s="31"/>
      <c r="E1317" s="31"/>
      <c r="F1317" s="31"/>
      <c r="G1317" s="31"/>
      <c r="H1317" s="31"/>
      <c r="I1317" s="31"/>
      <c r="J1317" s="31"/>
      <c r="K1317" s="31"/>
      <c r="L1317" s="31"/>
      <c r="M1317" s="31"/>
      <c r="N1317" s="31"/>
      <c r="O1317" s="31"/>
      <c r="P1317" s="31"/>
      <c r="Q1317" s="31"/>
      <c r="R1317" s="31"/>
      <c r="S1317" s="31"/>
      <c r="T1317" s="31"/>
      <c r="U1317" s="31"/>
      <c r="V1317" s="31"/>
      <c r="W1317" s="31"/>
      <c r="X1317" s="31"/>
      <c r="Y1317" s="31"/>
    </row>
    <row r="1318">
      <c r="A1318" s="30"/>
      <c r="B1318" s="31"/>
      <c r="C1318" s="31"/>
      <c r="D1318" s="31"/>
      <c r="E1318" s="31"/>
      <c r="F1318" s="31"/>
      <c r="G1318" s="31"/>
      <c r="H1318" s="31"/>
      <c r="I1318" s="31"/>
      <c r="J1318" s="31"/>
      <c r="K1318" s="31"/>
      <c r="L1318" s="31"/>
      <c r="M1318" s="31"/>
      <c r="N1318" s="31"/>
      <c r="O1318" s="31"/>
      <c r="P1318" s="31"/>
      <c r="Q1318" s="31"/>
      <c r="R1318" s="31"/>
      <c r="S1318" s="31"/>
      <c r="T1318" s="31"/>
      <c r="U1318" s="31"/>
      <c r="V1318" s="31"/>
      <c r="W1318" s="31"/>
      <c r="X1318" s="31"/>
      <c r="Y1318" s="31"/>
    </row>
    <row r="1319">
      <c r="A1319" s="30"/>
      <c r="B1319" s="31"/>
      <c r="C1319" s="31"/>
      <c r="D1319" s="31"/>
      <c r="E1319" s="31"/>
      <c r="F1319" s="31"/>
      <c r="G1319" s="31"/>
      <c r="H1319" s="31"/>
      <c r="I1319" s="31"/>
      <c r="J1319" s="31"/>
      <c r="K1319" s="31"/>
      <c r="L1319" s="31"/>
      <c r="M1319" s="31"/>
      <c r="N1319" s="31"/>
      <c r="O1319" s="31"/>
      <c r="P1319" s="31"/>
      <c r="Q1319" s="31"/>
      <c r="R1319" s="31"/>
      <c r="S1319" s="31"/>
      <c r="T1319" s="31"/>
      <c r="U1319" s="31"/>
      <c r="V1319" s="31"/>
      <c r="W1319" s="31"/>
      <c r="X1319" s="31"/>
      <c r="Y1319" s="31"/>
    </row>
    <row r="1320">
      <c r="A1320" s="30"/>
      <c r="B1320" s="31"/>
      <c r="C1320" s="31"/>
      <c r="D1320" s="31"/>
      <c r="E1320" s="31"/>
      <c r="F1320" s="31"/>
      <c r="G1320" s="31"/>
      <c r="H1320" s="31"/>
      <c r="I1320" s="31"/>
      <c r="J1320" s="31"/>
      <c r="K1320" s="31"/>
      <c r="L1320" s="31"/>
      <c r="M1320" s="31"/>
      <c r="N1320" s="31"/>
      <c r="O1320" s="31"/>
      <c r="P1320" s="31"/>
      <c r="Q1320" s="31"/>
      <c r="R1320" s="31"/>
      <c r="S1320" s="31"/>
      <c r="T1320" s="31"/>
      <c r="U1320" s="31"/>
      <c r="V1320" s="31"/>
      <c r="W1320" s="31"/>
      <c r="X1320" s="31"/>
      <c r="Y1320" s="31"/>
    </row>
    <row r="1321">
      <c r="A1321" s="30"/>
      <c r="B1321" s="31"/>
      <c r="C1321" s="31"/>
      <c r="D1321" s="31"/>
      <c r="E1321" s="31"/>
      <c r="F1321" s="31"/>
      <c r="G1321" s="31"/>
      <c r="H1321" s="31"/>
      <c r="I1321" s="31"/>
      <c r="J1321" s="31"/>
      <c r="K1321" s="31"/>
      <c r="L1321" s="31"/>
      <c r="M1321" s="31"/>
      <c r="N1321" s="31"/>
      <c r="O1321" s="31"/>
      <c r="P1321" s="31"/>
      <c r="Q1321" s="31"/>
      <c r="R1321" s="31"/>
      <c r="S1321" s="31"/>
      <c r="T1321" s="31"/>
      <c r="U1321" s="31"/>
      <c r="V1321" s="31"/>
      <c r="W1321" s="31"/>
      <c r="X1321" s="31"/>
      <c r="Y1321" s="31"/>
    </row>
    <row r="1322">
      <c r="A1322" s="30"/>
      <c r="B1322" s="31"/>
      <c r="C1322" s="31"/>
      <c r="D1322" s="31"/>
      <c r="E1322" s="31"/>
      <c r="F1322" s="31"/>
      <c r="G1322" s="31"/>
      <c r="H1322" s="31"/>
      <c r="I1322" s="31"/>
      <c r="J1322" s="31"/>
      <c r="K1322" s="31"/>
      <c r="L1322" s="31"/>
      <c r="M1322" s="31"/>
      <c r="N1322" s="31"/>
      <c r="O1322" s="31"/>
      <c r="P1322" s="31"/>
      <c r="Q1322" s="31"/>
      <c r="R1322" s="31"/>
      <c r="S1322" s="31"/>
      <c r="T1322" s="31"/>
      <c r="U1322" s="31"/>
      <c r="V1322" s="31"/>
      <c r="W1322" s="31"/>
      <c r="X1322" s="31"/>
      <c r="Y1322" s="31"/>
    </row>
    <row r="1323">
      <c r="A1323" s="30"/>
      <c r="B1323" s="31"/>
      <c r="C1323" s="31"/>
      <c r="D1323" s="31"/>
      <c r="E1323" s="31"/>
      <c r="F1323" s="31"/>
      <c r="G1323" s="31"/>
      <c r="H1323" s="31"/>
      <c r="I1323" s="31"/>
      <c r="J1323" s="31"/>
      <c r="K1323" s="31"/>
      <c r="L1323" s="31"/>
      <c r="M1323" s="31"/>
      <c r="N1323" s="31"/>
      <c r="O1323" s="31"/>
      <c r="P1323" s="31"/>
      <c r="Q1323" s="31"/>
      <c r="R1323" s="31"/>
      <c r="S1323" s="31"/>
      <c r="T1323" s="31"/>
      <c r="U1323" s="31"/>
      <c r="V1323" s="31"/>
      <c r="W1323" s="31"/>
      <c r="X1323" s="31"/>
      <c r="Y1323" s="31"/>
    </row>
    <row r="1324">
      <c r="A1324" s="30"/>
      <c r="B1324" s="31"/>
      <c r="C1324" s="31"/>
      <c r="D1324" s="31"/>
      <c r="E1324" s="31"/>
      <c r="F1324" s="31"/>
      <c r="G1324" s="31"/>
      <c r="H1324" s="31"/>
      <c r="I1324" s="31"/>
      <c r="J1324" s="31"/>
      <c r="K1324" s="31"/>
      <c r="L1324" s="31"/>
      <c r="M1324" s="31"/>
      <c r="N1324" s="31"/>
      <c r="O1324" s="31"/>
      <c r="P1324" s="31"/>
      <c r="Q1324" s="31"/>
      <c r="R1324" s="31"/>
      <c r="S1324" s="31"/>
      <c r="T1324" s="31"/>
      <c r="U1324" s="31"/>
      <c r="V1324" s="31"/>
      <c r="W1324" s="31"/>
      <c r="X1324" s="31"/>
      <c r="Y1324" s="31"/>
    </row>
    <row r="1325">
      <c r="A1325" s="30"/>
      <c r="B1325" s="31"/>
      <c r="C1325" s="31"/>
      <c r="D1325" s="31"/>
      <c r="E1325" s="31"/>
      <c r="F1325" s="31"/>
      <c r="G1325" s="31"/>
      <c r="H1325" s="31"/>
      <c r="I1325" s="31"/>
      <c r="J1325" s="31"/>
      <c r="K1325" s="31"/>
      <c r="L1325" s="31"/>
      <c r="M1325" s="31"/>
      <c r="N1325" s="31"/>
      <c r="O1325" s="31"/>
      <c r="P1325" s="31"/>
      <c r="Q1325" s="31"/>
      <c r="R1325" s="31"/>
      <c r="S1325" s="31"/>
      <c r="T1325" s="31"/>
      <c r="U1325" s="31"/>
      <c r="V1325" s="31"/>
      <c r="W1325" s="31"/>
      <c r="X1325" s="31"/>
      <c r="Y1325" s="31"/>
    </row>
    <row r="1326">
      <c r="A1326" s="30"/>
      <c r="B1326" s="31"/>
      <c r="C1326" s="31"/>
      <c r="D1326" s="31"/>
      <c r="E1326" s="31"/>
      <c r="F1326" s="31"/>
      <c r="G1326" s="31"/>
      <c r="H1326" s="31"/>
      <c r="I1326" s="31"/>
      <c r="J1326" s="31"/>
      <c r="K1326" s="31"/>
      <c r="L1326" s="31"/>
      <c r="M1326" s="31"/>
      <c r="N1326" s="31"/>
      <c r="O1326" s="31"/>
      <c r="P1326" s="31"/>
      <c r="Q1326" s="31"/>
      <c r="R1326" s="31"/>
      <c r="S1326" s="31"/>
      <c r="T1326" s="31"/>
      <c r="U1326" s="31"/>
      <c r="V1326" s="31"/>
      <c r="W1326" s="31"/>
      <c r="X1326" s="31"/>
      <c r="Y1326" s="31"/>
    </row>
    <row r="1327">
      <c r="A1327" s="30"/>
      <c r="B1327" s="31"/>
      <c r="C1327" s="31"/>
      <c r="D1327" s="31"/>
      <c r="E1327" s="31"/>
      <c r="F1327" s="31"/>
      <c r="G1327" s="31"/>
      <c r="H1327" s="31"/>
      <c r="I1327" s="31"/>
      <c r="J1327" s="31"/>
      <c r="K1327" s="31"/>
      <c r="L1327" s="31"/>
      <c r="M1327" s="31"/>
      <c r="N1327" s="31"/>
      <c r="O1327" s="31"/>
      <c r="P1327" s="31"/>
      <c r="Q1327" s="31"/>
      <c r="R1327" s="31"/>
      <c r="S1327" s="31"/>
      <c r="T1327" s="31"/>
      <c r="U1327" s="31"/>
      <c r="V1327" s="31"/>
      <c r="W1327" s="31"/>
      <c r="X1327" s="31"/>
      <c r="Y1327" s="31"/>
    </row>
    <row r="1328">
      <c r="A1328" s="30"/>
      <c r="B1328" s="31"/>
      <c r="C1328" s="31"/>
      <c r="D1328" s="31"/>
      <c r="E1328" s="31"/>
      <c r="F1328" s="31"/>
      <c r="G1328" s="31"/>
      <c r="H1328" s="31"/>
      <c r="I1328" s="31"/>
      <c r="J1328" s="31"/>
      <c r="K1328" s="31"/>
      <c r="L1328" s="31"/>
      <c r="M1328" s="31"/>
      <c r="N1328" s="31"/>
      <c r="O1328" s="31"/>
      <c r="P1328" s="31"/>
      <c r="Q1328" s="31"/>
      <c r="R1328" s="31"/>
      <c r="S1328" s="31"/>
      <c r="T1328" s="31"/>
      <c r="U1328" s="31"/>
      <c r="V1328" s="31"/>
      <c r="W1328" s="31"/>
      <c r="X1328" s="31"/>
      <c r="Y1328" s="31"/>
    </row>
    <row r="1329">
      <c r="A1329" s="30"/>
      <c r="B1329" s="31"/>
      <c r="C1329" s="31"/>
      <c r="D1329" s="31"/>
      <c r="E1329" s="31"/>
      <c r="F1329" s="31"/>
      <c r="G1329" s="31"/>
      <c r="H1329" s="31"/>
      <c r="I1329" s="31"/>
      <c r="J1329" s="31"/>
      <c r="K1329" s="31"/>
      <c r="L1329" s="31"/>
      <c r="M1329" s="31"/>
      <c r="N1329" s="31"/>
      <c r="O1329" s="31"/>
      <c r="P1329" s="31"/>
      <c r="Q1329" s="31"/>
      <c r="R1329" s="31"/>
      <c r="S1329" s="31"/>
      <c r="T1329" s="31"/>
      <c r="U1329" s="31"/>
      <c r="V1329" s="31"/>
      <c r="W1329" s="31"/>
      <c r="X1329" s="31"/>
      <c r="Y1329" s="31"/>
    </row>
    <row r="1330">
      <c r="A1330" s="30"/>
      <c r="B1330" s="31"/>
      <c r="C1330" s="31"/>
      <c r="D1330" s="31"/>
      <c r="E1330" s="31"/>
      <c r="F1330" s="31"/>
      <c r="G1330" s="31"/>
      <c r="H1330" s="31"/>
      <c r="I1330" s="31"/>
      <c r="J1330" s="31"/>
      <c r="K1330" s="31"/>
      <c r="L1330" s="31"/>
      <c r="M1330" s="31"/>
      <c r="N1330" s="31"/>
      <c r="O1330" s="31"/>
      <c r="P1330" s="31"/>
      <c r="Q1330" s="31"/>
      <c r="R1330" s="31"/>
      <c r="S1330" s="31"/>
      <c r="T1330" s="31"/>
      <c r="U1330" s="31"/>
      <c r="V1330" s="31"/>
      <c r="W1330" s="31"/>
      <c r="X1330" s="31"/>
      <c r="Y1330" s="31"/>
    </row>
    <row r="1331">
      <c r="A1331" s="30"/>
      <c r="B1331" s="31"/>
      <c r="C1331" s="31"/>
      <c r="D1331" s="31"/>
      <c r="E1331" s="31"/>
      <c r="F1331" s="31"/>
      <c r="G1331" s="31"/>
      <c r="H1331" s="31"/>
      <c r="I1331" s="31"/>
      <c r="J1331" s="31"/>
      <c r="K1331" s="31"/>
      <c r="L1331" s="31"/>
      <c r="M1331" s="31"/>
      <c r="N1331" s="31"/>
      <c r="O1331" s="31"/>
      <c r="P1331" s="31"/>
      <c r="Q1331" s="31"/>
      <c r="R1331" s="31"/>
      <c r="S1331" s="31"/>
      <c r="T1331" s="31"/>
      <c r="U1331" s="31"/>
      <c r="V1331" s="31"/>
      <c r="W1331" s="31"/>
      <c r="X1331" s="31"/>
      <c r="Y1331" s="31"/>
    </row>
    <row r="1332">
      <c r="A1332" s="30"/>
      <c r="B1332" s="31"/>
      <c r="C1332" s="31"/>
      <c r="D1332" s="31"/>
      <c r="E1332" s="31"/>
      <c r="F1332" s="31"/>
      <c r="G1332" s="31"/>
      <c r="H1332" s="31"/>
      <c r="I1332" s="31"/>
      <c r="J1332" s="31"/>
      <c r="K1332" s="31"/>
      <c r="L1332" s="31"/>
      <c r="M1332" s="31"/>
      <c r="N1332" s="31"/>
      <c r="O1332" s="31"/>
      <c r="P1332" s="31"/>
      <c r="Q1332" s="31"/>
      <c r="R1332" s="31"/>
      <c r="S1332" s="31"/>
      <c r="T1332" s="31"/>
      <c r="U1332" s="31"/>
      <c r="V1332" s="31"/>
      <c r="W1332" s="31"/>
      <c r="X1332" s="31"/>
      <c r="Y1332" s="31"/>
    </row>
    <row r="1333">
      <c r="A1333" s="30"/>
      <c r="B1333" s="31"/>
      <c r="C1333" s="31"/>
      <c r="D1333" s="31"/>
      <c r="E1333" s="31"/>
      <c r="F1333" s="31"/>
      <c r="G1333" s="31"/>
      <c r="H1333" s="31"/>
      <c r="I1333" s="31"/>
      <c r="J1333" s="31"/>
      <c r="K1333" s="31"/>
      <c r="L1333" s="31"/>
      <c r="M1333" s="31"/>
      <c r="N1333" s="31"/>
      <c r="O1333" s="31"/>
      <c r="P1333" s="31"/>
      <c r="Q1333" s="31"/>
      <c r="R1333" s="31"/>
      <c r="S1333" s="31"/>
      <c r="T1333" s="31"/>
      <c r="U1333" s="31"/>
      <c r="V1333" s="31"/>
      <c r="W1333" s="31"/>
      <c r="X1333" s="31"/>
      <c r="Y1333" s="31"/>
    </row>
    <row r="1334">
      <c r="A1334" s="30"/>
      <c r="B1334" s="31"/>
      <c r="C1334" s="31"/>
      <c r="D1334" s="31"/>
      <c r="E1334" s="31"/>
      <c r="F1334" s="31"/>
      <c r="G1334" s="31"/>
      <c r="H1334" s="31"/>
      <c r="I1334" s="31"/>
      <c r="J1334" s="31"/>
      <c r="K1334" s="31"/>
      <c r="L1334" s="31"/>
      <c r="M1334" s="31"/>
      <c r="N1334" s="31"/>
      <c r="O1334" s="31"/>
      <c r="P1334" s="31"/>
      <c r="Q1334" s="31"/>
      <c r="R1334" s="31"/>
      <c r="S1334" s="31"/>
      <c r="T1334" s="31"/>
      <c r="U1334" s="31"/>
      <c r="V1334" s="31"/>
      <c r="W1334" s="31"/>
      <c r="X1334" s="31"/>
      <c r="Y1334" s="31"/>
    </row>
    <row r="1335">
      <c r="A1335" s="30"/>
      <c r="B1335" s="31"/>
      <c r="C1335" s="31"/>
      <c r="D1335" s="31"/>
      <c r="E1335" s="31"/>
      <c r="F1335" s="31"/>
      <c r="G1335" s="31"/>
      <c r="H1335" s="31"/>
      <c r="I1335" s="31"/>
      <c r="J1335" s="31"/>
      <c r="K1335" s="31"/>
      <c r="L1335" s="31"/>
      <c r="M1335" s="31"/>
      <c r="N1335" s="31"/>
      <c r="O1335" s="31"/>
      <c r="P1335" s="31"/>
      <c r="Q1335" s="31"/>
      <c r="R1335" s="31"/>
      <c r="S1335" s="31"/>
      <c r="T1335" s="31"/>
      <c r="U1335" s="31"/>
      <c r="V1335" s="31"/>
      <c r="W1335" s="31"/>
      <c r="X1335" s="31"/>
      <c r="Y1335" s="31"/>
    </row>
    <row r="1336">
      <c r="A1336" s="30"/>
      <c r="B1336" s="31"/>
      <c r="C1336" s="31"/>
      <c r="D1336" s="31"/>
      <c r="E1336" s="31"/>
      <c r="F1336" s="31"/>
      <c r="G1336" s="31"/>
      <c r="H1336" s="31"/>
      <c r="I1336" s="31"/>
      <c r="J1336" s="31"/>
      <c r="K1336" s="31"/>
      <c r="L1336" s="31"/>
      <c r="M1336" s="31"/>
      <c r="N1336" s="31"/>
      <c r="O1336" s="31"/>
      <c r="P1336" s="31"/>
      <c r="Q1336" s="31"/>
      <c r="R1336" s="31"/>
      <c r="S1336" s="31"/>
      <c r="T1336" s="31"/>
      <c r="U1336" s="31"/>
      <c r="V1336" s="31"/>
      <c r="W1336" s="31"/>
      <c r="X1336" s="31"/>
      <c r="Y1336" s="31"/>
    </row>
    <row r="1337">
      <c r="A1337" s="30"/>
      <c r="B1337" s="31"/>
      <c r="C1337" s="31"/>
      <c r="D1337" s="31"/>
      <c r="E1337" s="31"/>
      <c r="F1337" s="31"/>
      <c r="G1337" s="31"/>
      <c r="H1337" s="31"/>
      <c r="I1337" s="31"/>
      <c r="J1337" s="31"/>
      <c r="K1337" s="31"/>
      <c r="L1337" s="31"/>
      <c r="M1337" s="31"/>
      <c r="N1337" s="31"/>
      <c r="O1337" s="31"/>
      <c r="P1337" s="31"/>
      <c r="Q1337" s="31"/>
      <c r="R1337" s="31"/>
      <c r="S1337" s="31"/>
      <c r="T1337" s="31"/>
      <c r="U1337" s="31"/>
      <c r="V1337" s="31"/>
      <c r="W1337" s="31"/>
      <c r="X1337" s="31"/>
      <c r="Y1337" s="31"/>
    </row>
    <row r="1338">
      <c r="A1338" s="30"/>
      <c r="B1338" s="31"/>
      <c r="C1338" s="31"/>
      <c r="D1338" s="31"/>
      <c r="E1338" s="31"/>
      <c r="F1338" s="31"/>
      <c r="G1338" s="31"/>
      <c r="H1338" s="31"/>
      <c r="I1338" s="31"/>
      <c r="J1338" s="31"/>
      <c r="K1338" s="31"/>
      <c r="L1338" s="31"/>
      <c r="M1338" s="31"/>
      <c r="N1338" s="31"/>
      <c r="O1338" s="31"/>
      <c r="P1338" s="31"/>
      <c r="Q1338" s="31"/>
      <c r="R1338" s="31"/>
      <c r="S1338" s="31"/>
      <c r="T1338" s="31"/>
      <c r="U1338" s="31"/>
      <c r="V1338" s="31"/>
      <c r="W1338" s="31"/>
      <c r="X1338" s="31"/>
      <c r="Y1338" s="31"/>
    </row>
    <row r="1339">
      <c r="A1339" s="30"/>
      <c r="B1339" s="31"/>
      <c r="C1339" s="31"/>
      <c r="D1339" s="31"/>
      <c r="E1339" s="31"/>
      <c r="F1339" s="31"/>
      <c r="G1339" s="31"/>
      <c r="H1339" s="31"/>
      <c r="I1339" s="31"/>
      <c r="J1339" s="31"/>
      <c r="K1339" s="31"/>
      <c r="L1339" s="31"/>
      <c r="M1339" s="31"/>
      <c r="N1339" s="31"/>
      <c r="O1339" s="31"/>
      <c r="P1339" s="31"/>
      <c r="Q1339" s="31"/>
      <c r="R1339" s="31"/>
      <c r="S1339" s="31"/>
      <c r="T1339" s="31"/>
      <c r="U1339" s="31"/>
      <c r="V1339" s="31"/>
      <c r="W1339" s="31"/>
      <c r="X1339" s="31"/>
      <c r="Y1339" s="31"/>
    </row>
    <row r="1340">
      <c r="A1340" s="30"/>
      <c r="B1340" s="31"/>
      <c r="C1340" s="31"/>
      <c r="D1340" s="31"/>
      <c r="E1340" s="31"/>
      <c r="F1340" s="31"/>
      <c r="G1340" s="31"/>
      <c r="H1340" s="31"/>
      <c r="I1340" s="31"/>
      <c r="J1340" s="31"/>
      <c r="K1340" s="31"/>
      <c r="L1340" s="31"/>
      <c r="M1340" s="31"/>
      <c r="N1340" s="31"/>
      <c r="O1340" s="31"/>
      <c r="P1340" s="31"/>
      <c r="Q1340" s="31"/>
      <c r="R1340" s="31"/>
      <c r="S1340" s="31"/>
      <c r="T1340" s="31"/>
      <c r="U1340" s="31"/>
      <c r="V1340" s="31"/>
      <c r="W1340" s="31"/>
      <c r="X1340" s="31"/>
      <c r="Y1340" s="31"/>
    </row>
    <row r="1341">
      <c r="A1341" s="30"/>
      <c r="B1341" s="31"/>
      <c r="C1341" s="31"/>
      <c r="D1341" s="31"/>
      <c r="E1341" s="31"/>
      <c r="F1341" s="31"/>
      <c r="G1341" s="31"/>
      <c r="H1341" s="31"/>
      <c r="I1341" s="31"/>
      <c r="J1341" s="31"/>
      <c r="K1341" s="31"/>
      <c r="L1341" s="31"/>
      <c r="M1341" s="31"/>
      <c r="N1341" s="31"/>
      <c r="O1341" s="31"/>
      <c r="P1341" s="31"/>
      <c r="Q1341" s="31"/>
      <c r="R1341" s="31"/>
      <c r="S1341" s="31"/>
      <c r="T1341" s="31"/>
      <c r="U1341" s="31"/>
      <c r="V1341" s="31"/>
      <c r="W1341" s="31"/>
      <c r="X1341" s="31"/>
      <c r="Y1341" s="31"/>
    </row>
    <row r="1342">
      <c r="A1342" s="30"/>
      <c r="B1342" s="31"/>
      <c r="C1342" s="31"/>
      <c r="D1342" s="31"/>
      <c r="E1342" s="31"/>
      <c r="F1342" s="31"/>
      <c r="G1342" s="31"/>
      <c r="H1342" s="31"/>
      <c r="I1342" s="31"/>
      <c r="J1342" s="31"/>
      <c r="K1342" s="31"/>
      <c r="L1342" s="31"/>
      <c r="M1342" s="31"/>
      <c r="N1342" s="31"/>
      <c r="O1342" s="31"/>
      <c r="P1342" s="31"/>
      <c r="Q1342" s="31"/>
      <c r="R1342" s="31"/>
      <c r="S1342" s="31"/>
      <c r="T1342" s="31"/>
      <c r="U1342" s="31"/>
      <c r="V1342" s="31"/>
      <c r="W1342" s="31"/>
      <c r="X1342" s="31"/>
      <c r="Y1342" s="31"/>
    </row>
    <row r="1343">
      <c r="A1343" s="30"/>
      <c r="B1343" s="31"/>
      <c r="C1343" s="31"/>
      <c r="D1343" s="31"/>
      <c r="E1343" s="31"/>
      <c r="F1343" s="31"/>
      <c r="G1343" s="31"/>
      <c r="H1343" s="31"/>
      <c r="I1343" s="31"/>
      <c r="J1343" s="31"/>
      <c r="K1343" s="31"/>
      <c r="L1343" s="31"/>
      <c r="M1343" s="31"/>
      <c r="N1343" s="31"/>
      <c r="O1343" s="31"/>
      <c r="P1343" s="31"/>
      <c r="Q1343" s="31"/>
      <c r="R1343" s="31"/>
      <c r="S1343" s="31"/>
      <c r="T1343" s="31"/>
      <c r="U1343" s="31"/>
      <c r="V1343" s="31"/>
      <c r="W1343" s="31"/>
      <c r="X1343" s="31"/>
      <c r="Y1343" s="31"/>
    </row>
    <row r="1344">
      <c r="A1344" s="30"/>
      <c r="B1344" s="31"/>
      <c r="C1344" s="31"/>
      <c r="D1344" s="31"/>
      <c r="E1344" s="31"/>
      <c r="F1344" s="31"/>
      <c r="G1344" s="31"/>
      <c r="H1344" s="31"/>
      <c r="I1344" s="31"/>
      <c r="J1344" s="31"/>
      <c r="K1344" s="31"/>
      <c r="L1344" s="31"/>
      <c r="M1344" s="31"/>
      <c r="N1344" s="31"/>
      <c r="O1344" s="31"/>
      <c r="P1344" s="31"/>
      <c r="Q1344" s="31"/>
      <c r="R1344" s="31"/>
      <c r="S1344" s="31"/>
      <c r="T1344" s="31"/>
      <c r="U1344" s="31"/>
      <c r="V1344" s="31"/>
      <c r="W1344" s="31"/>
      <c r="X1344" s="31"/>
      <c r="Y1344" s="31"/>
    </row>
    <row r="1345">
      <c r="A1345" s="30"/>
      <c r="B1345" s="31"/>
      <c r="C1345" s="31"/>
      <c r="D1345" s="31"/>
      <c r="E1345" s="31"/>
      <c r="F1345" s="31"/>
      <c r="G1345" s="31"/>
      <c r="H1345" s="31"/>
      <c r="I1345" s="31"/>
      <c r="J1345" s="31"/>
      <c r="K1345" s="31"/>
      <c r="L1345" s="31"/>
      <c r="M1345" s="31"/>
      <c r="N1345" s="31"/>
      <c r="O1345" s="31"/>
      <c r="P1345" s="31"/>
      <c r="Q1345" s="31"/>
      <c r="R1345" s="31"/>
      <c r="S1345" s="31"/>
      <c r="T1345" s="31"/>
      <c r="U1345" s="31"/>
      <c r="V1345" s="31"/>
      <c r="W1345" s="31"/>
      <c r="X1345" s="31"/>
      <c r="Y1345" s="31"/>
    </row>
    <row r="1346">
      <c r="A1346" s="30"/>
      <c r="B1346" s="31"/>
      <c r="C1346" s="31"/>
      <c r="D1346" s="31"/>
      <c r="E1346" s="31"/>
      <c r="F1346" s="31"/>
      <c r="G1346" s="31"/>
      <c r="H1346" s="31"/>
      <c r="I1346" s="31"/>
      <c r="J1346" s="31"/>
      <c r="K1346" s="31"/>
      <c r="L1346" s="31"/>
      <c r="M1346" s="31"/>
      <c r="N1346" s="31"/>
      <c r="O1346" s="31"/>
      <c r="P1346" s="31"/>
      <c r="Q1346" s="31"/>
      <c r="R1346" s="31"/>
      <c r="S1346" s="31"/>
      <c r="T1346" s="31"/>
      <c r="U1346" s="31"/>
      <c r="V1346" s="31"/>
      <c r="W1346" s="31"/>
      <c r="X1346" s="31"/>
      <c r="Y1346" s="31"/>
    </row>
    <row r="1347">
      <c r="A1347" s="30"/>
      <c r="B1347" s="31"/>
      <c r="C1347" s="31"/>
      <c r="D1347" s="31"/>
      <c r="E1347" s="31"/>
      <c r="F1347" s="31"/>
      <c r="G1347" s="31"/>
      <c r="H1347" s="31"/>
      <c r="I1347" s="31"/>
      <c r="J1347" s="31"/>
      <c r="K1347" s="31"/>
      <c r="L1347" s="31"/>
      <c r="M1347" s="31"/>
      <c r="N1347" s="31"/>
      <c r="O1347" s="31"/>
      <c r="P1347" s="31"/>
      <c r="Q1347" s="31"/>
      <c r="R1347" s="31"/>
      <c r="S1347" s="31"/>
      <c r="T1347" s="31"/>
      <c r="U1347" s="31"/>
      <c r="V1347" s="31"/>
      <c r="W1347" s="31"/>
      <c r="X1347" s="31"/>
      <c r="Y1347" s="31"/>
    </row>
    <row r="1348">
      <c r="A1348" s="30"/>
      <c r="B1348" s="31"/>
      <c r="C1348" s="31"/>
      <c r="D1348" s="31"/>
      <c r="E1348" s="31"/>
      <c r="F1348" s="31"/>
      <c r="G1348" s="31"/>
      <c r="H1348" s="31"/>
      <c r="I1348" s="31"/>
      <c r="J1348" s="31"/>
      <c r="K1348" s="31"/>
      <c r="L1348" s="31"/>
      <c r="M1348" s="31"/>
      <c r="N1348" s="31"/>
      <c r="O1348" s="31"/>
      <c r="P1348" s="31"/>
      <c r="Q1348" s="31"/>
      <c r="R1348" s="31"/>
      <c r="S1348" s="31"/>
      <c r="T1348" s="31"/>
      <c r="U1348" s="31"/>
      <c r="V1348" s="31"/>
      <c r="W1348" s="31"/>
      <c r="X1348" s="31"/>
      <c r="Y1348" s="31"/>
    </row>
    <row r="1349">
      <c r="A1349" s="30"/>
      <c r="B1349" s="31"/>
      <c r="C1349" s="31"/>
      <c r="D1349" s="31"/>
      <c r="E1349" s="31"/>
      <c r="F1349" s="31"/>
      <c r="G1349" s="31"/>
      <c r="H1349" s="31"/>
      <c r="I1349" s="31"/>
      <c r="J1349" s="31"/>
      <c r="K1349" s="31"/>
      <c r="L1349" s="31"/>
      <c r="M1349" s="31"/>
      <c r="N1349" s="31"/>
      <c r="O1349" s="31"/>
      <c r="P1349" s="31"/>
      <c r="Q1349" s="31"/>
      <c r="R1349" s="31"/>
      <c r="S1349" s="31"/>
      <c r="T1349" s="31"/>
      <c r="U1349" s="31"/>
      <c r="V1349" s="31"/>
      <c r="W1349" s="31"/>
      <c r="X1349" s="31"/>
      <c r="Y1349" s="31"/>
    </row>
    <row r="1350">
      <c r="A1350" s="30"/>
      <c r="B1350" s="31"/>
      <c r="C1350" s="31"/>
      <c r="D1350" s="31"/>
      <c r="E1350" s="31"/>
      <c r="F1350" s="31"/>
      <c r="G1350" s="31"/>
      <c r="H1350" s="31"/>
      <c r="I1350" s="31"/>
      <c r="J1350" s="31"/>
      <c r="K1350" s="31"/>
      <c r="L1350" s="31"/>
      <c r="M1350" s="31"/>
      <c r="N1350" s="31"/>
      <c r="O1350" s="31"/>
      <c r="P1350" s="31"/>
      <c r="Q1350" s="31"/>
      <c r="R1350" s="31"/>
      <c r="S1350" s="31"/>
      <c r="T1350" s="31"/>
      <c r="U1350" s="31"/>
      <c r="V1350" s="31"/>
      <c r="W1350" s="31"/>
      <c r="X1350" s="31"/>
      <c r="Y1350" s="31"/>
    </row>
    <row r="1351">
      <c r="A1351" s="30"/>
      <c r="B1351" s="31"/>
      <c r="C1351" s="31"/>
      <c r="D1351" s="31"/>
      <c r="E1351" s="31"/>
      <c r="F1351" s="31"/>
      <c r="G1351" s="31"/>
      <c r="H1351" s="31"/>
      <c r="I1351" s="31"/>
      <c r="J1351" s="31"/>
      <c r="K1351" s="31"/>
      <c r="L1351" s="31"/>
      <c r="M1351" s="31"/>
      <c r="N1351" s="31"/>
      <c r="O1351" s="31"/>
      <c r="P1351" s="31"/>
      <c r="Q1351" s="31"/>
      <c r="R1351" s="31"/>
      <c r="S1351" s="31"/>
      <c r="T1351" s="31"/>
      <c r="U1351" s="31"/>
      <c r="V1351" s="31"/>
      <c r="W1351" s="31"/>
      <c r="X1351" s="31"/>
      <c r="Y1351" s="31"/>
    </row>
    <row r="1352">
      <c r="A1352" s="30"/>
      <c r="B1352" s="31"/>
      <c r="C1352" s="31"/>
      <c r="D1352" s="31"/>
      <c r="E1352" s="31"/>
      <c r="F1352" s="31"/>
      <c r="G1352" s="31"/>
      <c r="H1352" s="31"/>
      <c r="I1352" s="31"/>
      <c r="J1352" s="31"/>
      <c r="K1352" s="31"/>
      <c r="L1352" s="31"/>
      <c r="M1352" s="31"/>
      <c r="N1352" s="31"/>
      <c r="O1352" s="31"/>
      <c r="P1352" s="31"/>
      <c r="Q1352" s="31"/>
      <c r="R1352" s="31"/>
      <c r="S1352" s="31"/>
      <c r="T1352" s="31"/>
      <c r="U1352" s="31"/>
      <c r="V1352" s="31"/>
      <c r="W1352" s="31"/>
      <c r="X1352" s="31"/>
      <c r="Y1352" s="31"/>
    </row>
    <row r="1353">
      <c r="A1353" s="30"/>
      <c r="B1353" s="31"/>
      <c r="C1353" s="31"/>
      <c r="D1353" s="31"/>
      <c r="E1353" s="31"/>
      <c r="F1353" s="31"/>
      <c r="G1353" s="31"/>
      <c r="H1353" s="31"/>
      <c r="I1353" s="31"/>
      <c r="J1353" s="31"/>
      <c r="K1353" s="31"/>
      <c r="L1353" s="31"/>
      <c r="M1353" s="31"/>
      <c r="N1353" s="31"/>
      <c r="O1353" s="31"/>
      <c r="P1353" s="31"/>
      <c r="Q1353" s="31"/>
      <c r="R1353" s="31"/>
      <c r="S1353" s="31"/>
      <c r="T1353" s="31"/>
      <c r="U1353" s="31"/>
      <c r="V1353" s="31"/>
      <c r="W1353" s="31"/>
      <c r="X1353" s="31"/>
      <c r="Y1353" s="31"/>
    </row>
    <row r="1354">
      <c r="A1354" s="30"/>
      <c r="B1354" s="31"/>
      <c r="C1354" s="31"/>
      <c r="D1354" s="31"/>
      <c r="E1354" s="31"/>
      <c r="F1354" s="31"/>
      <c r="G1354" s="31"/>
      <c r="H1354" s="31"/>
      <c r="I1354" s="31"/>
      <c r="J1354" s="31"/>
      <c r="K1354" s="31"/>
      <c r="L1354" s="31"/>
      <c r="M1354" s="31"/>
      <c r="N1354" s="31"/>
      <c r="O1354" s="31"/>
      <c r="P1354" s="31"/>
      <c r="Q1354" s="31"/>
      <c r="R1354" s="31"/>
      <c r="S1354" s="31"/>
      <c r="T1354" s="31"/>
      <c r="U1354" s="31"/>
      <c r="V1354" s="31"/>
      <c r="W1354" s="31"/>
      <c r="X1354" s="31"/>
      <c r="Y1354" s="31"/>
    </row>
    <row r="1355">
      <c r="A1355" s="30"/>
      <c r="B1355" s="31"/>
      <c r="C1355" s="31"/>
      <c r="D1355" s="31"/>
      <c r="E1355" s="31"/>
      <c r="F1355" s="31"/>
      <c r="G1355" s="31"/>
      <c r="H1355" s="31"/>
      <c r="I1355" s="31"/>
      <c r="J1355" s="31"/>
      <c r="K1355" s="31"/>
      <c r="L1355" s="31"/>
      <c r="M1355" s="31"/>
      <c r="N1355" s="31"/>
      <c r="O1355" s="31"/>
      <c r="P1355" s="31"/>
      <c r="Q1355" s="31"/>
      <c r="R1355" s="31"/>
      <c r="S1355" s="31"/>
      <c r="T1355" s="31"/>
      <c r="U1355" s="31"/>
      <c r="V1355" s="31"/>
      <c r="W1355" s="31"/>
      <c r="X1355" s="31"/>
      <c r="Y1355" s="31"/>
    </row>
    <row r="1356">
      <c r="A1356" s="30"/>
      <c r="B1356" s="31"/>
      <c r="C1356" s="31"/>
      <c r="D1356" s="31"/>
      <c r="E1356" s="31"/>
      <c r="F1356" s="31"/>
      <c r="G1356" s="31"/>
      <c r="H1356" s="31"/>
      <c r="I1356" s="31"/>
      <c r="J1356" s="31"/>
      <c r="K1356" s="31"/>
      <c r="L1356" s="31"/>
      <c r="M1356" s="31"/>
      <c r="N1356" s="31"/>
      <c r="O1356" s="31"/>
      <c r="P1356" s="31"/>
      <c r="Q1356" s="31"/>
      <c r="R1356" s="31"/>
      <c r="S1356" s="31"/>
      <c r="T1356" s="31"/>
      <c r="U1356" s="31"/>
      <c r="V1356" s="31"/>
      <c r="W1356" s="31"/>
      <c r="X1356" s="31"/>
      <c r="Y1356" s="31"/>
    </row>
    <row r="1357">
      <c r="A1357" s="30"/>
      <c r="B1357" s="31"/>
      <c r="C1357" s="31"/>
      <c r="D1357" s="31"/>
      <c r="E1357" s="31"/>
      <c r="F1357" s="31"/>
      <c r="G1357" s="31"/>
      <c r="H1357" s="31"/>
      <c r="I1357" s="31"/>
      <c r="J1357" s="31"/>
      <c r="K1357" s="31"/>
      <c r="L1357" s="31"/>
      <c r="M1357" s="31"/>
      <c r="N1357" s="31"/>
      <c r="O1357" s="31"/>
      <c r="P1357" s="31"/>
      <c r="Q1357" s="31"/>
      <c r="R1357" s="31"/>
      <c r="S1357" s="31"/>
      <c r="T1357" s="31"/>
      <c r="U1357" s="31"/>
      <c r="V1357" s="31"/>
      <c r="W1357" s="31"/>
      <c r="X1357" s="31"/>
      <c r="Y1357" s="31"/>
    </row>
    <row r="1358">
      <c r="A1358" s="30"/>
      <c r="B1358" s="31"/>
      <c r="C1358" s="31"/>
      <c r="D1358" s="31"/>
      <c r="E1358" s="31"/>
      <c r="F1358" s="31"/>
      <c r="G1358" s="31"/>
      <c r="H1358" s="31"/>
      <c r="I1358" s="31"/>
      <c r="J1358" s="31"/>
      <c r="K1358" s="31"/>
      <c r="L1358" s="31"/>
      <c r="M1358" s="31"/>
      <c r="N1358" s="31"/>
      <c r="O1358" s="31"/>
      <c r="P1358" s="31"/>
      <c r="Q1358" s="31"/>
      <c r="R1358" s="31"/>
      <c r="S1358" s="31"/>
      <c r="T1358" s="31"/>
      <c r="U1358" s="31"/>
      <c r="V1358" s="31"/>
      <c r="W1358" s="31"/>
      <c r="X1358" s="31"/>
      <c r="Y1358" s="31"/>
    </row>
    <row r="1359">
      <c r="A1359" s="30"/>
      <c r="B1359" s="31"/>
      <c r="C1359" s="31"/>
      <c r="D1359" s="31"/>
      <c r="E1359" s="31"/>
      <c r="F1359" s="31"/>
      <c r="G1359" s="31"/>
      <c r="H1359" s="31"/>
      <c r="I1359" s="31"/>
      <c r="J1359" s="31"/>
      <c r="K1359" s="31"/>
      <c r="L1359" s="31"/>
      <c r="M1359" s="31"/>
      <c r="N1359" s="31"/>
      <c r="O1359" s="31"/>
      <c r="P1359" s="31"/>
      <c r="Q1359" s="31"/>
      <c r="R1359" s="31"/>
      <c r="S1359" s="31"/>
      <c r="T1359" s="31"/>
      <c r="U1359" s="31"/>
      <c r="V1359" s="31"/>
      <c r="W1359" s="31"/>
      <c r="X1359" s="31"/>
      <c r="Y1359" s="31"/>
    </row>
    <row r="1360">
      <c r="A1360" s="30"/>
      <c r="B1360" s="31"/>
      <c r="C1360" s="31"/>
      <c r="D1360" s="31"/>
      <c r="E1360" s="31"/>
      <c r="F1360" s="31"/>
      <c r="G1360" s="31"/>
      <c r="H1360" s="31"/>
      <c r="I1360" s="31"/>
      <c r="J1360" s="31"/>
      <c r="K1360" s="31"/>
      <c r="L1360" s="31"/>
      <c r="M1360" s="31"/>
      <c r="N1360" s="31"/>
      <c r="O1360" s="31"/>
      <c r="P1360" s="31"/>
      <c r="Q1360" s="31"/>
      <c r="R1360" s="31"/>
      <c r="S1360" s="31"/>
      <c r="T1360" s="31"/>
      <c r="U1360" s="31"/>
      <c r="V1360" s="31"/>
      <c r="W1360" s="31"/>
      <c r="X1360" s="31"/>
      <c r="Y1360" s="31"/>
    </row>
    <row r="1361">
      <c r="A1361" s="30"/>
      <c r="B1361" s="31"/>
      <c r="C1361" s="31"/>
      <c r="D1361" s="31"/>
      <c r="E1361" s="31"/>
      <c r="F1361" s="31"/>
      <c r="G1361" s="31"/>
      <c r="H1361" s="31"/>
      <c r="I1361" s="31"/>
      <c r="J1361" s="31"/>
      <c r="K1361" s="31"/>
      <c r="L1361" s="31"/>
      <c r="M1361" s="31"/>
      <c r="N1361" s="31"/>
      <c r="O1361" s="31"/>
      <c r="P1361" s="31"/>
      <c r="Q1361" s="31"/>
      <c r="R1361" s="31"/>
      <c r="S1361" s="31"/>
      <c r="T1361" s="31"/>
      <c r="U1361" s="31"/>
      <c r="V1361" s="31"/>
      <c r="W1361" s="31"/>
      <c r="X1361" s="31"/>
      <c r="Y1361" s="31"/>
    </row>
    <row r="1362">
      <c r="A1362" s="30"/>
      <c r="B1362" s="31"/>
      <c r="C1362" s="31"/>
      <c r="D1362" s="31"/>
      <c r="E1362" s="31"/>
      <c r="F1362" s="31"/>
      <c r="G1362" s="31"/>
      <c r="H1362" s="31"/>
      <c r="I1362" s="31"/>
      <c r="J1362" s="31"/>
      <c r="K1362" s="31"/>
      <c r="L1362" s="31"/>
      <c r="M1362" s="31"/>
      <c r="N1362" s="31"/>
      <c r="O1362" s="31"/>
      <c r="P1362" s="31"/>
      <c r="Q1362" s="31"/>
      <c r="R1362" s="31"/>
      <c r="S1362" s="31"/>
      <c r="T1362" s="31"/>
      <c r="U1362" s="31"/>
      <c r="V1362" s="31"/>
      <c r="W1362" s="31"/>
      <c r="X1362" s="31"/>
      <c r="Y1362" s="31"/>
    </row>
    <row r="1363">
      <c r="A1363" s="30"/>
      <c r="B1363" s="31"/>
      <c r="C1363" s="31"/>
      <c r="D1363" s="31"/>
      <c r="E1363" s="31"/>
      <c r="F1363" s="31"/>
      <c r="G1363" s="31"/>
      <c r="H1363" s="31"/>
      <c r="I1363" s="31"/>
      <c r="J1363" s="31"/>
      <c r="K1363" s="31"/>
      <c r="L1363" s="31"/>
      <c r="M1363" s="31"/>
      <c r="N1363" s="31"/>
      <c r="O1363" s="31"/>
      <c r="P1363" s="31"/>
      <c r="Q1363" s="31"/>
      <c r="R1363" s="31"/>
      <c r="S1363" s="31"/>
      <c r="T1363" s="31"/>
      <c r="U1363" s="31"/>
      <c r="V1363" s="31"/>
      <c r="W1363" s="31"/>
      <c r="X1363" s="31"/>
      <c r="Y1363" s="31"/>
    </row>
    <row r="1364">
      <c r="A1364" s="30"/>
      <c r="B1364" s="31"/>
      <c r="C1364" s="31"/>
      <c r="D1364" s="31"/>
      <c r="E1364" s="31"/>
      <c r="F1364" s="31"/>
      <c r="G1364" s="31"/>
      <c r="H1364" s="31"/>
      <c r="I1364" s="31"/>
      <c r="J1364" s="31"/>
      <c r="K1364" s="31"/>
      <c r="L1364" s="31"/>
      <c r="M1364" s="31"/>
      <c r="N1364" s="31"/>
      <c r="O1364" s="31"/>
      <c r="P1364" s="31"/>
      <c r="Q1364" s="31"/>
      <c r="R1364" s="31"/>
      <c r="S1364" s="31"/>
      <c r="T1364" s="31"/>
      <c r="U1364" s="31"/>
      <c r="V1364" s="31"/>
      <c r="W1364" s="31"/>
      <c r="X1364" s="31"/>
      <c r="Y1364" s="31"/>
    </row>
    <row r="1365">
      <c r="A1365" s="30"/>
      <c r="B1365" s="31"/>
      <c r="C1365" s="31"/>
      <c r="D1365" s="31"/>
      <c r="E1365" s="31"/>
      <c r="F1365" s="31"/>
      <c r="G1365" s="31"/>
      <c r="H1365" s="31"/>
      <c r="I1365" s="31"/>
      <c r="J1365" s="31"/>
      <c r="K1365" s="31"/>
      <c r="L1365" s="31"/>
      <c r="M1365" s="31"/>
      <c r="N1365" s="31"/>
      <c r="O1365" s="31"/>
      <c r="P1365" s="31"/>
      <c r="Q1365" s="31"/>
      <c r="R1365" s="31"/>
      <c r="S1365" s="31"/>
      <c r="T1365" s="31"/>
      <c r="U1365" s="31"/>
      <c r="V1365" s="31"/>
      <c r="W1365" s="31"/>
      <c r="X1365" s="31"/>
      <c r="Y1365" s="31"/>
    </row>
    <row r="1366">
      <c r="A1366" s="30"/>
      <c r="B1366" s="31"/>
      <c r="C1366" s="31"/>
      <c r="D1366" s="31"/>
      <c r="E1366" s="31"/>
      <c r="F1366" s="31"/>
      <c r="G1366" s="31"/>
      <c r="H1366" s="31"/>
      <c r="I1366" s="31"/>
      <c r="J1366" s="31"/>
      <c r="K1366" s="31"/>
      <c r="L1366" s="31"/>
      <c r="M1366" s="31"/>
      <c r="N1366" s="31"/>
      <c r="O1366" s="31"/>
      <c r="P1366" s="31"/>
      <c r="Q1366" s="31"/>
      <c r="R1366" s="31"/>
      <c r="S1366" s="31"/>
      <c r="T1366" s="31"/>
      <c r="U1366" s="31"/>
      <c r="V1366" s="31"/>
      <c r="W1366" s="31"/>
      <c r="X1366" s="31"/>
      <c r="Y1366" s="31"/>
    </row>
    <row r="1367">
      <c r="A1367" s="30"/>
      <c r="B1367" s="31"/>
      <c r="C1367" s="31"/>
      <c r="D1367" s="31"/>
      <c r="E1367" s="31"/>
      <c r="F1367" s="31"/>
      <c r="G1367" s="31"/>
      <c r="H1367" s="31"/>
      <c r="I1367" s="31"/>
      <c r="J1367" s="31"/>
      <c r="K1367" s="31"/>
      <c r="L1367" s="31"/>
      <c r="M1367" s="31"/>
      <c r="N1367" s="31"/>
      <c r="O1367" s="31"/>
      <c r="P1367" s="31"/>
      <c r="Q1367" s="31"/>
      <c r="R1367" s="31"/>
      <c r="S1367" s="31"/>
      <c r="T1367" s="31"/>
      <c r="U1367" s="31"/>
      <c r="V1367" s="31"/>
      <c r="W1367" s="31"/>
      <c r="X1367" s="31"/>
      <c r="Y1367" s="31"/>
    </row>
    <row r="1368">
      <c r="A1368" s="30"/>
      <c r="B1368" s="31"/>
      <c r="C1368" s="31"/>
      <c r="D1368" s="31"/>
      <c r="E1368" s="31"/>
      <c r="F1368" s="31"/>
      <c r="G1368" s="31"/>
      <c r="H1368" s="31"/>
      <c r="I1368" s="31"/>
      <c r="J1368" s="31"/>
      <c r="K1368" s="31"/>
      <c r="L1368" s="31"/>
      <c r="M1368" s="31"/>
      <c r="N1368" s="31"/>
      <c r="O1368" s="31"/>
      <c r="P1368" s="31"/>
      <c r="Q1368" s="31"/>
      <c r="R1368" s="31"/>
      <c r="S1368" s="31"/>
      <c r="T1368" s="31"/>
      <c r="U1368" s="31"/>
      <c r="V1368" s="31"/>
      <c r="W1368" s="31"/>
      <c r="X1368" s="31"/>
      <c r="Y1368" s="31"/>
    </row>
    <row r="1369">
      <c r="A1369" s="30"/>
      <c r="B1369" s="31"/>
      <c r="C1369" s="31"/>
      <c r="D1369" s="31"/>
      <c r="E1369" s="31"/>
      <c r="F1369" s="31"/>
      <c r="G1369" s="31"/>
      <c r="H1369" s="31"/>
      <c r="I1369" s="31"/>
      <c r="J1369" s="31"/>
      <c r="K1369" s="31"/>
      <c r="L1369" s="31"/>
      <c r="M1369" s="31"/>
      <c r="N1369" s="31"/>
      <c r="O1369" s="31"/>
      <c r="P1369" s="31"/>
      <c r="Q1369" s="31"/>
      <c r="R1369" s="31"/>
      <c r="S1369" s="31"/>
      <c r="T1369" s="31"/>
      <c r="U1369" s="31"/>
      <c r="V1369" s="31"/>
      <c r="W1369" s="31"/>
      <c r="X1369" s="31"/>
      <c r="Y1369" s="31"/>
    </row>
    <row r="1370">
      <c r="A1370" s="30"/>
      <c r="B1370" s="31"/>
      <c r="C1370" s="31"/>
      <c r="D1370" s="31"/>
      <c r="E1370" s="31"/>
      <c r="F1370" s="31"/>
      <c r="G1370" s="31"/>
      <c r="H1370" s="31"/>
      <c r="I1370" s="31"/>
      <c r="J1370" s="31"/>
      <c r="K1370" s="31"/>
      <c r="L1370" s="31"/>
      <c r="M1370" s="31"/>
      <c r="N1370" s="31"/>
      <c r="O1370" s="31"/>
      <c r="P1370" s="31"/>
      <c r="Q1370" s="31"/>
      <c r="R1370" s="31"/>
      <c r="S1370" s="31"/>
      <c r="T1370" s="31"/>
      <c r="U1370" s="31"/>
      <c r="V1370" s="31"/>
      <c r="W1370" s="31"/>
      <c r="X1370" s="31"/>
      <c r="Y1370" s="31"/>
    </row>
    <row r="1371">
      <c r="A1371" s="30"/>
      <c r="B1371" s="31"/>
      <c r="C1371" s="31"/>
      <c r="D1371" s="31"/>
      <c r="E1371" s="31"/>
      <c r="F1371" s="31"/>
      <c r="G1371" s="31"/>
      <c r="H1371" s="31"/>
      <c r="I1371" s="31"/>
      <c r="J1371" s="31"/>
      <c r="K1371" s="31"/>
      <c r="L1371" s="31"/>
      <c r="M1371" s="31"/>
      <c r="N1371" s="31"/>
      <c r="O1371" s="31"/>
      <c r="P1371" s="31"/>
      <c r="Q1371" s="31"/>
      <c r="R1371" s="31"/>
      <c r="S1371" s="31"/>
      <c r="T1371" s="31"/>
      <c r="U1371" s="31"/>
      <c r="V1371" s="31"/>
      <c r="W1371" s="31"/>
      <c r="X1371" s="31"/>
      <c r="Y1371" s="31"/>
    </row>
    <row r="1372">
      <c r="A1372" s="30"/>
      <c r="B1372" s="31"/>
      <c r="C1372" s="31"/>
      <c r="D1372" s="31"/>
      <c r="E1372" s="31"/>
      <c r="F1372" s="31"/>
      <c r="G1372" s="31"/>
      <c r="H1372" s="31"/>
      <c r="I1372" s="31"/>
      <c r="J1372" s="31"/>
      <c r="K1372" s="31"/>
      <c r="L1372" s="31"/>
      <c r="M1372" s="31"/>
      <c r="N1372" s="31"/>
      <c r="O1372" s="31"/>
      <c r="P1372" s="31"/>
      <c r="Q1372" s="31"/>
      <c r="R1372" s="31"/>
      <c r="S1372" s="31"/>
      <c r="T1372" s="31"/>
      <c r="U1372" s="31"/>
      <c r="V1372" s="31"/>
      <c r="W1372" s="31"/>
      <c r="X1372" s="31"/>
      <c r="Y1372" s="31"/>
    </row>
    <row r="1373">
      <c r="A1373" s="30"/>
      <c r="B1373" s="31"/>
      <c r="C1373" s="31"/>
      <c r="D1373" s="31"/>
      <c r="E1373" s="31"/>
      <c r="F1373" s="31"/>
      <c r="G1373" s="31"/>
      <c r="H1373" s="31"/>
      <c r="I1373" s="31"/>
      <c r="J1373" s="31"/>
      <c r="K1373" s="31"/>
      <c r="L1373" s="31"/>
      <c r="M1373" s="31"/>
      <c r="N1373" s="31"/>
      <c r="O1373" s="31"/>
      <c r="P1373" s="31"/>
      <c r="Q1373" s="31"/>
      <c r="R1373" s="31"/>
      <c r="S1373" s="31"/>
      <c r="T1373" s="31"/>
      <c r="U1373" s="31"/>
      <c r="V1373" s="31"/>
      <c r="W1373" s="31"/>
      <c r="X1373" s="31"/>
      <c r="Y1373" s="31"/>
    </row>
    <row r="1374">
      <c r="A1374" s="30"/>
      <c r="B1374" s="31"/>
      <c r="C1374" s="31"/>
      <c r="D1374" s="31"/>
      <c r="E1374" s="31"/>
      <c r="F1374" s="31"/>
      <c r="G1374" s="31"/>
      <c r="H1374" s="31"/>
      <c r="I1374" s="31"/>
      <c r="J1374" s="31"/>
      <c r="K1374" s="31"/>
      <c r="L1374" s="31"/>
      <c r="M1374" s="31"/>
      <c r="N1374" s="31"/>
      <c r="O1374" s="31"/>
      <c r="P1374" s="31"/>
      <c r="Q1374" s="31"/>
      <c r="R1374" s="31"/>
      <c r="S1374" s="31"/>
      <c r="T1374" s="31"/>
      <c r="U1374" s="31"/>
      <c r="V1374" s="31"/>
      <c r="W1374" s="31"/>
      <c r="X1374" s="31"/>
      <c r="Y1374" s="31"/>
    </row>
    <row r="1375">
      <c r="A1375" s="30"/>
      <c r="B1375" s="31"/>
      <c r="C1375" s="31"/>
      <c r="D1375" s="31"/>
      <c r="E1375" s="31"/>
      <c r="F1375" s="31"/>
      <c r="G1375" s="31"/>
      <c r="H1375" s="31"/>
      <c r="I1375" s="31"/>
      <c r="J1375" s="31"/>
      <c r="K1375" s="31"/>
      <c r="L1375" s="31"/>
      <c r="M1375" s="31"/>
      <c r="N1375" s="31"/>
      <c r="O1375" s="31"/>
      <c r="P1375" s="31"/>
      <c r="Q1375" s="31"/>
      <c r="R1375" s="31"/>
      <c r="S1375" s="31"/>
      <c r="T1375" s="31"/>
      <c r="U1375" s="31"/>
      <c r="V1375" s="31"/>
      <c r="W1375" s="31"/>
      <c r="X1375" s="31"/>
      <c r="Y1375" s="31"/>
    </row>
    <row r="1376">
      <c r="A1376" s="30"/>
      <c r="B1376" s="31"/>
      <c r="C1376" s="31"/>
      <c r="D1376" s="31"/>
      <c r="E1376" s="31"/>
      <c r="F1376" s="31"/>
      <c r="G1376" s="31"/>
      <c r="H1376" s="31"/>
      <c r="I1376" s="31"/>
      <c r="J1376" s="31"/>
      <c r="K1376" s="31"/>
      <c r="L1376" s="31"/>
      <c r="M1376" s="31"/>
      <c r="N1376" s="31"/>
      <c r="O1376" s="31"/>
      <c r="P1376" s="31"/>
      <c r="Q1376" s="31"/>
      <c r="R1376" s="31"/>
      <c r="S1376" s="31"/>
      <c r="T1376" s="31"/>
      <c r="U1376" s="31"/>
      <c r="V1376" s="31"/>
      <c r="W1376" s="31"/>
      <c r="X1376" s="31"/>
      <c r="Y1376" s="31"/>
    </row>
    <row r="1377">
      <c r="A1377" s="30"/>
      <c r="B1377" s="31"/>
      <c r="C1377" s="31"/>
      <c r="D1377" s="31"/>
      <c r="E1377" s="31"/>
      <c r="F1377" s="31"/>
      <c r="G1377" s="31"/>
      <c r="H1377" s="31"/>
      <c r="I1377" s="31"/>
      <c r="J1377" s="31"/>
      <c r="K1377" s="31"/>
      <c r="L1377" s="31"/>
      <c r="M1377" s="31"/>
      <c r="N1377" s="31"/>
      <c r="O1377" s="31"/>
      <c r="P1377" s="31"/>
      <c r="Q1377" s="31"/>
      <c r="R1377" s="31"/>
      <c r="S1377" s="31"/>
      <c r="T1377" s="31"/>
      <c r="U1377" s="31"/>
      <c r="V1377" s="31"/>
      <c r="W1377" s="31"/>
      <c r="X1377" s="31"/>
      <c r="Y1377" s="31"/>
    </row>
    <row r="1378">
      <c r="A1378" s="30"/>
      <c r="B1378" s="31"/>
      <c r="C1378" s="31"/>
      <c r="D1378" s="31"/>
      <c r="E1378" s="31"/>
      <c r="F1378" s="31"/>
      <c r="G1378" s="31"/>
      <c r="H1378" s="31"/>
      <c r="I1378" s="31"/>
      <c r="J1378" s="31"/>
      <c r="K1378" s="31"/>
      <c r="L1378" s="31"/>
      <c r="M1378" s="31"/>
      <c r="N1378" s="31"/>
      <c r="O1378" s="31"/>
      <c r="P1378" s="31"/>
      <c r="Q1378" s="31"/>
      <c r="R1378" s="31"/>
      <c r="S1378" s="31"/>
      <c r="T1378" s="31"/>
      <c r="U1378" s="31"/>
      <c r="V1378" s="31"/>
      <c r="W1378" s="31"/>
      <c r="X1378" s="31"/>
      <c r="Y1378" s="31"/>
    </row>
    <row r="1379">
      <c r="A1379" s="30"/>
      <c r="B1379" s="31"/>
      <c r="C1379" s="31"/>
      <c r="D1379" s="31"/>
      <c r="E1379" s="31"/>
      <c r="F1379" s="31"/>
      <c r="G1379" s="31"/>
      <c r="H1379" s="31"/>
      <c r="I1379" s="31"/>
      <c r="J1379" s="31"/>
      <c r="K1379" s="31"/>
      <c r="L1379" s="31"/>
      <c r="M1379" s="31"/>
      <c r="N1379" s="31"/>
      <c r="O1379" s="31"/>
      <c r="P1379" s="31"/>
      <c r="Q1379" s="31"/>
      <c r="R1379" s="31"/>
      <c r="S1379" s="31"/>
      <c r="T1379" s="31"/>
      <c r="U1379" s="31"/>
      <c r="V1379" s="31"/>
      <c r="W1379" s="31"/>
      <c r="X1379" s="31"/>
      <c r="Y1379" s="31"/>
    </row>
    <row r="1380">
      <c r="A1380" s="30"/>
      <c r="B1380" s="31"/>
      <c r="C1380" s="31"/>
      <c r="D1380" s="31"/>
      <c r="E1380" s="31"/>
      <c r="F1380" s="31"/>
      <c r="G1380" s="31"/>
      <c r="H1380" s="31"/>
      <c r="I1380" s="31"/>
      <c r="J1380" s="31"/>
      <c r="K1380" s="31"/>
      <c r="L1380" s="31"/>
      <c r="M1380" s="31"/>
      <c r="N1380" s="31"/>
      <c r="O1380" s="31"/>
      <c r="P1380" s="31"/>
      <c r="Q1380" s="31"/>
      <c r="R1380" s="31"/>
      <c r="S1380" s="31"/>
      <c r="T1380" s="31"/>
      <c r="U1380" s="31"/>
      <c r="V1380" s="31"/>
      <c r="W1380" s="31"/>
      <c r="X1380" s="31"/>
      <c r="Y1380" s="31"/>
    </row>
    <row r="1381">
      <c r="A1381" s="30"/>
      <c r="B1381" s="31"/>
      <c r="C1381" s="31"/>
      <c r="D1381" s="31"/>
      <c r="E1381" s="31"/>
      <c r="F1381" s="31"/>
      <c r="G1381" s="31"/>
      <c r="H1381" s="31"/>
      <c r="I1381" s="31"/>
      <c r="J1381" s="31"/>
      <c r="K1381" s="31"/>
      <c r="L1381" s="31"/>
      <c r="M1381" s="31"/>
      <c r="N1381" s="31"/>
      <c r="O1381" s="31"/>
      <c r="P1381" s="31"/>
      <c r="Q1381" s="31"/>
      <c r="R1381" s="31"/>
      <c r="S1381" s="31"/>
      <c r="T1381" s="31"/>
      <c r="U1381" s="31"/>
      <c r="V1381" s="31"/>
      <c r="W1381" s="31"/>
      <c r="X1381" s="31"/>
      <c r="Y1381" s="31"/>
    </row>
    <row r="1382">
      <c r="A1382" s="30"/>
      <c r="B1382" s="31"/>
      <c r="C1382" s="31"/>
      <c r="D1382" s="31"/>
      <c r="E1382" s="31"/>
      <c r="F1382" s="31"/>
      <c r="G1382" s="31"/>
      <c r="H1382" s="31"/>
      <c r="I1382" s="31"/>
      <c r="J1382" s="31"/>
      <c r="K1382" s="31"/>
      <c r="L1382" s="31"/>
      <c r="M1382" s="31"/>
      <c r="N1382" s="31"/>
      <c r="O1382" s="31"/>
      <c r="P1382" s="31"/>
      <c r="Q1382" s="31"/>
      <c r="R1382" s="31"/>
      <c r="S1382" s="31"/>
      <c r="T1382" s="31"/>
      <c r="U1382" s="31"/>
      <c r="V1382" s="31"/>
      <c r="W1382" s="31"/>
      <c r="X1382" s="31"/>
      <c r="Y1382" s="31"/>
    </row>
    <row r="1383">
      <c r="A1383" s="30"/>
      <c r="B1383" s="31"/>
      <c r="C1383" s="31"/>
      <c r="D1383" s="31"/>
      <c r="E1383" s="31"/>
      <c r="F1383" s="31"/>
      <c r="G1383" s="31"/>
      <c r="H1383" s="31"/>
      <c r="I1383" s="31"/>
      <c r="J1383" s="31"/>
      <c r="K1383" s="31"/>
      <c r="L1383" s="31"/>
      <c r="M1383" s="31"/>
      <c r="N1383" s="31"/>
      <c r="O1383" s="31"/>
      <c r="P1383" s="31"/>
      <c r="Q1383" s="31"/>
      <c r="R1383" s="31"/>
      <c r="S1383" s="31"/>
      <c r="T1383" s="31"/>
      <c r="U1383" s="31"/>
      <c r="V1383" s="31"/>
      <c r="W1383" s="31"/>
      <c r="X1383" s="31"/>
      <c r="Y1383" s="31"/>
    </row>
    <row r="1384">
      <c r="A1384" s="30"/>
      <c r="B1384" s="31"/>
      <c r="C1384" s="31"/>
      <c r="D1384" s="31"/>
      <c r="E1384" s="31"/>
      <c r="F1384" s="31"/>
      <c r="G1384" s="31"/>
      <c r="H1384" s="31"/>
      <c r="I1384" s="31"/>
      <c r="J1384" s="31"/>
      <c r="K1384" s="31"/>
      <c r="L1384" s="31"/>
      <c r="M1384" s="31"/>
      <c r="N1384" s="31"/>
      <c r="O1384" s="31"/>
      <c r="P1384" s="31"/>
      <c r="Q1384" s="31"/>
      <c r="R1384" s="31"/>
      <c r="S1384" s="31"/>
      <c r="T1384" s="31"/>
      <c r="U1384" s="31"/>
      <c r="V1384" s="31"/>
      <c r="W1384" s="31"/>
      <c r="X1384" s="31"/>
      <c r="Y1384" s="31"/>
    </row>
    <row r="1385">
      <c r="A1385" s="30"/>
      <c r="B1385" s="31"/>
      <c r="C1385" s="31"/>
      <c r="D1385" s="31"/>
      <c r="E1385" s="31"/>
      <c r="F1385" s="31"/>
      <c r="G1385" s="31"/>
      <c r="H1385" s="31"/>
      <c r="I1385" s="31"/>
      <c r="J1385" s="31"/>
      <c r="K1385" s="31"/>
      <c r="L1385" s="31"/>
      <c r="M1385" s="31"/>
      <c r="N1385" s="31"/>
      <c r="O1385" s="31"/>
      <c r="P1385" s="31"/>
      <c r="Q1385" s="31"/>
      <c r="R1385" s="31"/>
      <c r="S1385" s="31"/>
      <c r="T1385" s="31"/>
      <c r="U1385" s="31"/>
      <c r="V1385" s="31"/>
      <c r="W1385" s="31"/>
      <c r="X1385" s="31"/>
      <c r="Y1385" s="31"/>
    </row>
    <row r="1386">
      <c r="A1386" s="30"/>
      <c r="B1386" s="31"/>
      <c r="C1386" s="31"/>
      <c r="D1386" s="31"/>
      <c r="E1386" s="31"/>
      <c r="F1386" s="31"/>
      <c r="G1386" s="31"/>
      <c r="H1386" s="31"/>
      <c r="I1386" s="31"/>
      <c r="J1386" s="31"/>
      <c r="K1386" s="31"/>
      <c r="L1386" s="31"/>
      <c r="M1386" s="31"/>
      <c r="N1386" s="31"/>
      <c r="O1386" s="31"/>
      <c r="P1386" s="31"/>
      <c r="Q1386" s="31"/>
      <c r="R1386" s="31"/>
      <c r="S1386" s="31"/>
      <c r="T1386" s="31"/>
      <c r="U1386" s="31"/>
      <c r="V1386" s="31"/>
      <c r="W1386" s="31"/>
      <c r="X1386" s="31"/>
      <c r="Y1386" s="31"/>
    </row>
    <row r="1387">
      <c r="A1387" s="30"/>
      <c r="B1387" s="31"/>
      <c r="C1387" s="31"/>
      <c r="D1387" s="31"/>
      <c r="E1387" s="31"/>
      <c r="F1387" s="31"/>
      <c r="G1387" s="31"/>
      <c r="H1387" s="31"/>
      <c r="I1387" s="31"/>
      <c r="J1387" s="31"/>
      <c r="K1387" s="31"/>
      <c r="L1387" s="31"/>
      <c r="M1387" s="31"/>
      <c r="N1387" s="31"/>
      <c r="O1387" s="31"/>
      <c r="P1387" s="31"/>
      <c r="Q1387" s="31"/>
      <c r="R1387" s="31"/>
      <c r="S1387" s="31"/>
      <c r="T1387" s="31"/>
      <c r="U1387" s="31"/>
      <c r="V1387" s="31"/>
      <c r="W1387" s="31"/>
      <c r="X1387" s="31"/>
      <c r="Y1387" s="31"/>
    </row>
  </sheetData>
  <conditionalFormatting sqref="A2:Y1387">
    <cfRule type="expression" dxfId="0" priority="1">
      <formula>MOD(#REF!,2)=1</formula>
    </cfRule>
  </conditionalFormatting>
  <conditionalFormatting sqref="A2:Y1387">
    <cfRule type="expression" dxfId="1" priority="2">
      <formula>MOD(#REF!,2)=0</formula>
    </cfRule>
  </conditionalFormatting>
  <drawing r:id="rId1"/>
</worksheet>
</file>