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C:\Users\Camblish Training\Downloads\"/>
    </mc:Choice>
  </mc:AlternateContent>
  <xr:revisionPtr revIDLastSave="0" documentId="13_ncr:1_{53C561A7-0FB3-48E6-B357-CBBE7C01BE11}" xr6:coauthVersionLast="47" xr6:coauthVersionMax="47" xr10:uidLastSave="{00000000-0000-0000-0000-000000000000}"/>
  <bookViews>
    <workbookView xWindow="-120" yWindow="-120" windowWidth="20730" windowHeight="11040" firstSheet="2" activeTab="5" xr2:uid="{E34B196D-7AA4-4BB8-A36F-1CB6317A01DB}"/>
  </bookViews>
  <sheets>
    <sheet name="Age regression" sheetId="18" r:id="rId1"/>
    <sheet name="BMI regression" sheetId="19" r:id="rId2"/>
    <sheet name="Sheet3" sheetId="22" r:id="rId3"/>
    <sheet name="analysed" sheetId="25" r:id="rId4"/>
    <sheet name="Healthcare Insurance" sheetId="2" r:id="rId5"/>
    <sheet name="DASHBOARD" sheetId="21" r:id="rId6"/>
  </sheets>
  <definedNames>
    <definedName name="_xlchart.v1.0" hidden="1">'Healthcare Insurance'!$C$7:$C$52</definedName>
    <definedName name="Slicer_Age">#N/A</definedName>
    <definedName name="Slicer_Age_categories">#N/A</definedName>
    <definedName name="Slicer_BMI_category">#N/A</definedName>
    <definedName name="Slicer_Gender">#N/A</definedName>
    <definedName name="Slicer_Smoking_Status">#N/A</definedName>
  </definedNames>
  <calcPr calcId="191029"/>
  <pivotCaches>
    <pivotCache cacheId="9"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2" i="25" l="1"/>
  <c r="H20" i="21" s="1"/>
  <c r="C32" i="25"/>
  <c r="G20" i="21" s="1"/>
  <c r="C28" i="25" a="1"/>
  <c r="C28" i="25" s="1"/>
  <c r="G16" i="21" s="1" a="1"/>
  <c r="G16" i="21" s="1"/>
  <c r="F10" i="25"/>
  <c r="G10" i="25"/>
  <c r="F11" i="25"/>
  <c r="G11" i="25"/>
  <c r="G9" i="25"/>
  <c r="F9" i="25"/>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D16" i="21" l="1" a="1"/>
  <c r="D16" i="21" s="1"/>
  <c r="P31" i="2"/>
  <c r="P32" i="2" s="1"/>
  <c r="P24" i="2"/>
  <c r="N7"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P20" i="2"/>
  <c r="M8" i="2"/>
  <c r="N8" i="2" s="1"/>
  <c r="M9" i="2"/>
  <c r="N9" i="2" s="1"/>
  <c r="M10" i="2"/>
  <c r="N10" i="2" s="1"/>
  <c r="M11" i="2"/>
  <c r="N11" i="2" s="1"/>
  <c r="M12" i="2"/>
  <c r="N12" i="2" s="1"/>
  <c r="M13" i="2"/>
  <c r="N13" i="2" s="1"/>
  <c r="M14" i="2"/>
  <c r="N14" i="2" s="1"/>
  <c r="P21" i="2" l="1"/>
  <c r="M15" i="2" l="1"/>
  <c r="N15" i="2" s="1"/>
  <c r="M16" i="2"/>
  <c r="N16" i="2" s="1"/>
  <c r="M17" i="2"/>
  <c r="N17" i="2" s="1"/>
  <c r="M18" i="2"/>
  <c r="N18" i="2" s="1"/>
  <c r="M19" i="2"/>
  <c r="N19" i="2" s="1"/>
  <c r="M20" i="2"/>
  <c r="N20" i="2" s="1"/>
  <c r="M21" i="2"/>
  <c r="N21" i="2" s="1"/>
  <c r="M22" i="2"/>
  <c r="N22" i="2" s="1"/>
  <c r="M23" i="2"/>
  <c r="N23" i="2" s="1"/>
  <c r="M24" i="2"/>
  <c r="N24" i="2" s="1"/>
  <c r="M25" i="2"/>
  <c r="N25" i="2" s="1"/>
  <c r="M26" i="2"/>
  <c r="N26" i="2" s="1"/>
  <c r="M27" i="2"/>
  <c r="N27" i="2" s="1"/>
  <c r="M28" i="2"/>
  <c r="N28" i="2" s="1"/>
  <c r="M29" i="2"/>
  <c r="N29" i="2" s="1"/>
  <c r="M30" i="2"/>
  <c r="N30" i="2" s="1"/>
  <c r="M31" i="2"/>
  <c r="N31" i="2" s="1"/>
  <c r="M32" i="2"/>
  <c r="N32" i="2" s="1"/>
  <c r="M33" i="2"/>
  <c r="N33" i="2" s="1"/>
  <c r="M34" i="2"/>
  <c r="N34" i="2" s="1"/>
  <c r="M35" i="2"/>
  <c r="N35" i="2" s="1"/>
  <c r="M36" i="2"/>
  <c r="N36" i="2" s="1"/>
  <c r="M37" i="2"/>
  <c r="N37" i="2" s="1"/>
  <c r="M38" i="2"/>
  <c r="N38" i="2" s="1"/>
  <c r="M39" i="2"/>
  <c r="N39" i="2" s="1"/>
  <c r="M40" i="2"/>
  <c r="N40" i="2" s="1"/>
  <c r="M41" i="2"/>
  <c r="N41" i="2" s="1"/>
  <c r="M42" i="2"/>
  <c r="N42" i="2" s="1"/>
  <c r="M43" i="2"/>
  <c r="N43" i="2" s="1"/>
  <c r="M44" i="2"/>
  <c r="N44" i="2" s="1"/>
  <c r="M45" i="2"/>
  <c r="N45" i="2" s="1"/>
  <c r="M46" i="2"/>
  <c r="N46" i="2" s="1"/>
  <c r="M47" i="2"/>
  <c r="N47" i="2" s="1"/>
  <c r="M48" i="2"/>
  <c r="N48" i="2" s="1"/>
  <c r="M49" i="2"/>
  <c r="N49" i="2" s="1"/>
  <c r="M50" i="2"/>
  <c r="N50" i="2" s="1"/>
  <c r="M51" i="2"/>
  <c r="N51" i="2" s="1"/>
  <c r="M52" i="2"/>
  <c r="N5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<sst xmlns="http://schemas.openxmlformats.org/spreadsheetml/2006/main" count="331" uniqueCount="183">
  <si>
    <t>Excel Sample Data</t>
  </si>
  <si>
    <t>Healthcare Insurance Data</t>
  </si>
  <si>
    <t>Name</t>
  </si>
  <si>
    <t>Age</t>
  </si>
  <si>
    <t>Gender</t>
  </si>
  <si>
    <t>BMI</t>
  </si>
  <si>
    <t>Children</t>
  </si>
  <si>
    <t>Smoking Status</t>
  </si>
  <si>
    <t>Location</t>
  </si>
  <si>
    <t>Insurance Price (USD)</t>
  </si>
  <si>
    <t>John Smith</t>
  </si>
  <si>
    <t>Male</t>
  </si>
  <si>
    <t>Non-Smoker</t>
  </si>
  <si>
    <t>New York</t>
  </si>
  <si>
    <t>Emily Johnson</t>
  </si>
  <si>
    <t>Female</t>
  </si>
  <si>
    <t>Los Angeles</t>
  </si>
  <si>
    <t>Michael Williams</t>
  </si>
  <si>
    <t>Smoker</t>
  </si>
  <si>
    <t>Chicago</t>
  </si>
  <si>
    <t>Sarah Brown</t>
  </si>
  <si>
    <t>Houston</t>
  </si>
  <si>
    <t>David Jones</t>
  </si>
  <si>
    <t>Phoenix</t>
  </si>
  <si>
    <t>Jennifer Martinez</t>
  </si>
  <si>
    <t>Philadelphia</t>
  </si>
  <si>
    <t>Daniel Anderson</t>
  </si>
  <si>
    <t>San Antonio</t>
  </si>
  <si>
    <t>Jessica Wilson</t>
  </si>
  <si>
    <t>San Diego</t>
  </si>
  <si>
    <t>Matthew Taylor</t>
  </si>
  <si>
    <t>Dallas</t>
  </si>
  <si>
    <t>Emma Garcia</t>
  </si>
  <si>
    <t>San Jose</t>
  </si>
  <si>
    <t>Christopher Rodriguez</t>
  </si>
  <si>
    <t>Austin</t>
  </si>
  <si>
    <t>Olivia Hernandez</t>
  </si>
  <si>
    <t>Jacksonville</t>
  </si>
  <si>
    <t>James Martinez</t>
  </si>
  <si>
    <t>San Francisco</t>
  </si>
  <si>
    <t>Sophia Thompson</t>
  </si>
  <si>
    <t>Indianapolis</t>
  </si>
  <si>
    <t>David Lopez</t>
  </si>
  <si>
    <t>Columbus</t>
  </si>
  <si>
    <t>Isabella Perez</t>
  </si>
  <si>
    <t>Fort Worth</t>
  </si>
  <si>
    <t>Daniel Scott</t>
  </si>
  <si>
    <t>Charlotte</t>
  </si>
  <si>
    <t>Amelia Moore</t>
  </si>
  <si>
    <t>Seattle</t>
  </si>
  <si>
    <t>Michael Wilson</t>
  </si>
  <si>
    <t>Denver</t>
  </si>
  <si>
    <t>Mia Taylor</t>
  </si>
  <si>
    <t>Detroit</t>
  </si>
  <si>
    <t>Ethan Harris</t>
  </si>
  <si>
    <t>Washington</t>
  </si>
  <si>
    <t>Ava Martin</t>
  </si>
  <si>
    <t>Boston</t>
  </si>
  <si>
    <t>Alexander King</t>
  </si>
  <si>
    <t>Nashville</t>
  </si>
  <si>
    <t>Chloe Lee</t>
  </si>
  <si>
    <t>Memphis</t>
  </si>
  <si>
    <t>William White</t>
  </si>
  <si>
    <t>Portland</t>
  </si>
  <si>
    <t>Abigail Allen</t>
  </si>
  <si>
    <t>Oklahoma City</t>
  </si>
  <si>
    <t>Ryan Hall</t>
  </si>
  <si>
    <t>Las Vegas</t>
  </si>
  <si>
    <t>Harper Young</t>
  </si>
  <si>
    <t>Louisville</t>
  </si>
  <si>
    <t>Benjamin Hernandez</t>
  </si>
  <si>
    <t>Baltimore</t>
  </si>
  <si>
    <t>Evelyn Garcia</t>
  </si>
  <si>
    <t>Milwaukee</t>
  </si>
  <si>
    <t>Lucas Martinez</t>
  </si>
  <si>
    <t>Albuquerque</t>
  </si>
  <si>
    <t>Zoe Scott</t>
  </si>
  <si>
    <t>Tucson</t>
  </si>
  <si>
    <t>Aiden Adams</t>
  </si>
  <si>
    <t>Fresno</t>
  </si>
  <si>
    <t>Nora Wood</t>
  </si>
  <si>
    <t>Sacramento</t>
  </si>
  <si>
    <t>Jackson Mitchell</t>
  </si>
  <si>
    <t>Mesa</t>
  </si>
  <si>
    <t>Leah Price</t>
  </si>
  <si>
    <t>Atlanta</t>
  </si>
  <si>
    <t>Logan Carter</t>
  </si>
  <si>
    <t>Kansas City</t>
  </si>
  <si>
    <t>Avery Cooper</t>
  </si>
  <si>
    <t>Miami</t>
  </si>
  <si>
    <t>Henry Rivera</t>
  </si>
  <si>
    <t>Long Beach</t>
  </si>
  <si>
    <t>Ella Richardson</t>
  </si>
  <si>
    <t>Virginia Beach</t>
  </si>
  <si>
    <t>David Perez</t>
  </si>
  <si>
    <t>Oakland</t>
  </si>
  <si>
    <t>Scarlett Ross</t>
  </si>
  <si>
    <t>Tulsa</t>
  </si>
  <si>
    <t>Jack Ward</t>
  </si>
  <si>
    <t>Tampa</t>
  </si>
  <si>
    <t>Lily Morris</t>
  </si>
  <si>
    <t>Arlington</t>
  </si>
  <si>
    <t>Lucas Baker</t>
  </si>
  <si>
    <t>Wichita</t>
  </si>
  <si>
    <t>Sophia Foster</t>
  </si>
  <si>
    <t>New Orleans</t>
  </si>
  <si>
    <t>Column1</t>
  </si>
  <si>
    <t>Column2</t>
  </si>
  <si>
    <t>Descriptive statistics</t>
  </si>
  <si>
    <t>Matric</t>
  </si>
  <si>
    <t>entry</t>
  </si>
  <si>
    <t>Average BMI</t>
  </si>
  <si>
    <t>Avarage insurance Price</t>
  </si>
  <si>
    <t>Age distribution</t>
  </si>
  <si>
    <t>Age categories</t>
  </si>
  <si>
    <t>Grand Total</t>
  </si>
  <si>
    <t>BMI category</t>
  </si>
  <si>
    <t>BMI categotiRY</t>
  </si>
  <si>
    <t>Normal weight</t>
  </si>
  <si>
    <t>Overweight</t>
  </si>
  <si>
    <t>Row Labels</t>
  </si>
  <si>
    <t>bin price</t>
  </si>
  <si>
    <t>bin bmi</t>
  </si>
  <si>
    <t>bin  age</t>
  </si>
  <si>
    <t>Average of Insurance Price (USD)</t>
  </si>
  <si>
    <t>Average of BMI</t>
  </si>
  <si>
    <t>Count</t>
  </si>
  <si>
    <t xml:space="preserve">correlation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</si>
  <si>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</si>
  <si>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</si>
  <si>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</si>
  <si>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</si>
  <si>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</si>
  <si>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</si>
  <si>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</si>
  <si>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</si>
  <si>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</si>
  <si>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</si>
  <si>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</si>
  <si>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</si>
  <si>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</si>
  <si>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</si>
  <si>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</si>
  <si>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</si>
  <si>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</si>
  <si>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</si>
  <si>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</si>
  <si>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</si>
  <si>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</si>
  <si>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</si>
  <si>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</si>
  <si>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</si>
  <si>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PROBABILITY OUTPUT</t>
  </si>
  <si>
    <t>Percentile</t>
  </si>
  <si>
    <t>BMI Category</t>
  </si>
  <si>
    <t>Middle Aged</t>
  </si>
  <si>
    <t>Senior</t>
  </si>
  <si>
    <t>Mean</t>
  </si>
  <si>
    <t>Median</t>
  </si>
  <si>
    <t>Mode</t>
  </si>
  <si>
    <t>Standard Deviation</t>
  </si>
  <si>
    <t>Sample Variance</t>
  </si>
  <si>
    <t>Kurtosis</t>
  </si>
  <si>
    <t>Skewness</t>
  </si>
  <si>
    <t>Range</t>
  </si>
  <si>
    <t>Minimum</t>
  </si>
  <si>
    <t>Maximum</t>
  </si>
  <si>
    <t>Sum</t>
  </si>
  <si>
    <t>Average of Age</t>
  </si>
  <si>
    <t>Young</t>
  </si>
  <si>
    <t>Average of Children</t>
  </si>
  <si>
    <t>Number of Children</t>
  </si>
  <si>
    <t>Count of Smoking Status</t>
  </si>
  <si>
    <t>Parent status</t>
  </si>
  <si>
    <t>Count of Name</t>
  </si>
  <si>
    <t>Average insurance price</t>
  </si>
  <si>
    <t>Weight Class</t>
  </si>
  <si>
    <t>27-31</t>
  </si>
  <si>
    <t>32-36</t>
  </si>
  <si>
    <t>37-41</t>
  </si>
  <si>
    <t>42-46</t>
  </si>
  <si>
    <t>47-51</t>
  </si>
  <si>
    <t>52-56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</si>
</sst>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7" x14ac:knownFonts="1">
    <font>
      <sz val="11"/>
      <color theme="1"/>
      <name val="Aptos Narrow"/>
      <family val="2"/>
      <scheme val="minor"/>
    </font>
    <font>
      <b/>
      <sz val="14"/>
      <color rgb="FF272760"/>
      <name val="Calibri"/>
      <family val="2"/>
    </font>
    <font>
      <sz val="11"/>
      <color theme="1"/>
      <name val="Calibri"/>
      <family val="2"/>
    </font>
    <font>
      <b/>
      <sz val="13"/>
      <color rgb="FF272760"/>
      <name val="Calibri"/>
      <family val="2"/>
    </font>
    <font>
      <b/>
      <sz val="12"/>
      <color rgb="FFFFFFFF"/>
      <name val="Calibri"/>
      <family val="2"/>
    </font>
    <font>
      <sz val="11"/>
      <color rgb="FF000000"/>
      <name val="Calibri"/>
      <family val="2"/>
    </font>
    <font>
      <i/>
      <sz val="11"/>
      <color theme="1"/>
      <name val="Aptos Narrow"/>
      <family val="2"/>
      <scheme val="minor"/>
    </font>
  </fonts>
  <fills count="7">
    <fill>
      <patternFill patternType="none"/>
    </fill>
    <fill>
      <patternFill patternType="gray125"/>
    </fill>
    <fill>
      <patternFill patternType="solid">
        <fgColor rgb="FFD9E1F2"/>
        <bgColor indexed="64"/>
      </patternFill>
    </fill>
    <fill>
      <patternFill patternType="solid">
        <fgColor rgb="FF27276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9" tint="0.79998168889431442"/>
        <bgColor indexed="64"/>
      </patternFill>
    </fill>
  </fills>
  <borders count="15">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style="thin">
        <color rgb="FFD9D9D9"/>
      </top>
      <bottom/>
      <diagonal/>
    </border>
    <border>
      <left style="thin">
        <color rgb="FFD9D9D9"/>
      </left>
      <right/>
      <top style="thin">
        <color rgb="FFD9D9D9"/>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Continuous" vertical="center"/>
    </xf>
    <xf numFmtId="0" fontId="2" fillId="0" borderId="0" xfId="0" applyFont="1"/>
    <xf numFmtId="0" fontId="3" fillId="2" borderId="1" xfId="0" applyFont="1" applyFill="1" applyBorder="1" applyAlignment="1">
      <alignment horizontal="centerContinuous" vertical="center"/>
    </xf>
    <xf numFmtId="0" fontId="5" fillId="0" borderId="2" xfId="0" applyFont="1" applyBorder="1" applyAlignment="1">
      <alignment vertical="center"/>
    </xf>
    <xf numFmtId="0" fontId="5" fillId="0" borderId="4" xfId="0" applyFont="1" applyBorder="1" applyAlignment="1">
      <alignment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5" fillId="0" borderId="9" xfId="0" applyFont="1" applyBorder="1" applyAlignment="1">
      <alignment vertical="center"/>
    </xf>
    <xf numFmtId="0" fontId="5" fillId="0" borderId="3" xfId="0" applyFont="1" applyBorder="1" applyAlignment="1">
      <alignment vertical="center"/>
    </xf>
    <xf numFmtId="0" fontId="5" fillId="0" borderId="7" xfId="0" applyFont="1" applyBorder="1" applyAlignment="1">
      <alignment vertical="center"/>
    </xf>
    <xf numFmtId="0" fontId="2" fillId="0" borderId="0" xfId="0" applyFont="1" applyAlignment="1">
      <alignment wrapText="1"/>
    </xf>
    <xf numFmtId="1" fontId="2" fillId="0" borderId="0" xfId="0" applyNumberFormat="1" applyFont="1"/>
    <xf numFmtId="164" fontId="2" fillId="0" borderId="0" xfId="0" applyNumberFormat="1" applyFont="1"/>
    <xf numFmtId="0" fontId="0" fillId="0" borderId="0" xfId="0" pivotButton="1"/>
    <xf numFmtId="10" fontId="0" fillId="0" borderId="0" xfId="0" applyNumberFormat="1"/>
    <xf numFmtId="0" fontId="0" fillId="0" borderId="11" xfId="0" applyBorder="1"/>
    <xf numFmtId="0" fontId="6" fillId="0" borderId="12" xfId="0" applyFont="1" applyBorder="1" applyAlignment="1">
      <alignment horizontal="center"/>
    </xf>
    <xf numFmtId="0" fontId="0" fillId="0" borderId="0" xfId="0" applyAlignment="1">
      <alignment horizontal="left"/>
    </xf>
    <xf numFmtId="0" fontId="6" fillId="0" borderId="12" xfId="0" applyFont="1" applyBorder="1" applyAlignment="1">
      <alignment horizontal="centerContinuous"/>
    </xf>
    <xf numFmtId="0" fontId="5" fillId="0" borderId="0" xfId="0" applyFont="1" applyAlignment="1">
      <alignment vertical="center"/>
    </xf>
    <xf numFmtId="2" fontId="1" fillId="2" borderId="1" xfId="0" applyNumberFormat="1" applyFont="1" applyFill="1" applyBorder="1" applyAlignment="1">
      <alignment horizontal="centerContinuous" vertical="center"/>
    </xf>
    <xf numFmtId="2" fontId="4" fillId="3" borderId="7" xfId="0" applyNumberFormat="1" applyFont="1" applyFill="1" applyBorder="1" applyAlignment="1">
      <alignment horizontal="center" vertical="center"/>
    </xf>
    <xf numFmtId="2" fontId="5" fillId="0" borderId="2" xfId="0" applyNumberFormat="1" applyFont="1" applyBorder="1" applyAlignment="1">
      <alignment vertical="center"/>
    </xf>
    <xf numFmtId="2" fontId="5" fillId="0" borderId="3" xfId="0" applyNumberFormat="1" applyFont="1" applyBorder="1" applyAlignment="1">
      <alignment vertical="center"/>
    </xf>
    <xf numFmtId="2" fontId="2" fillId="0" borderId="0" xfId="0" applyNumberFormat="1" applyFont="1"/>
    <xf numFmtId="2" fontId="5" fillId="0" borderId="5" xfId="0" applyNumberFormat="1" applyFont="1" applyBorder="1" applyAlignment="1">
      <alignment vertical="center"/>
    </xf>
    <xf numFmtId="2" fontId="5" fillId="0" borderId="10" xfId="0" applyNumberFormat="1" applyFont="1" applyBorder="1" applyAlignment="1">
      <alignment vertical="center"/>
    </xf>
    <xf numFmtId="2" fontId="0" fillId="0" borderId="0" xfId="0" applyNumberFormat="1"/>
    <xf numFmtId="0" fontId="0" fillId="4" borderId="0" xfId="0" applyFill="1"/>
    <xf numFmtId="164" fontId="0" fillId="0" borderId="0" xfId="0" applyNumberFormat="1"/>
    <xf numFmtId="0" fontId="0" fillId="5" borderId="0" xfId="0" applyFill="1"/>
    <xf numFmtId="2" fontId="0" fillId="0" borderId="0" xfId="0" applyNumberFormat="1" applyAlignment="1">
      <alignment horizontal="left"/>
    </xf>
    <xf numFmtId="0" fontId="0" fillId="6" borderId="13" xfId="0" applyFill="1" applyBorder="1"/>
    <xf numFmtId="0" fontId="0" fillId="6" borderId="14" xfId="0" applyFill="1" applyBorder="1"/>
    <xf numFmtId="164" fontId="0" fillId="6" borderId="14" xfId="0" applyNumberFormat="1" applyFill="1" applyBorder="1"/>
    <xf numFmtId="1" fontId="5" fillId="0" borderId="2" xfId="0" applyNumberFormat="1" applyFont="1" applyBorder="1" applyAlignment="1">
      <alignment vertical="center"/>
    </xf>
    <xf numFmtId="1" fontId="5" fillId="0" borderId="3" xfId="0" applyNumberFormat="1" applyFont="1" applyBorder="1" applyAlignment="1">
      <alignment vertical="center"/>
    </xf>
    <xf numFmtId="0" fontId="0" fillId="0" borderId="0" xfId="0" applyNumberFormat="1"/>
  </cellXfs>
  <cellStyles count="1">
    <cellStyle name="Normal" xfId="0" builtinId="0"/>
  </cellStyles>
  <dxfs count="44">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numFmt numFmtId="0" formatCode="General"/>
      <alignment horizontal="general" vertical="center" textRotation="0" wrapText="0" indent="0" justifyLastLine="0" shrinkToFit="0" readingOrder="0"/>
      <border diagonalUp="0" diagonalDown="0" outline="0">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numFmt numFmtId="2" formatCode="0.00"/>
      <alignment horizontal="general" vertical="center" textRotation="0" wrapText="0" indent="0" justifyLastLine="0" shrinkToFit="0" readingOrder="0"/>
      <border diagonalUp="0" diagonalDown="0" outline="0">
        <left style="thin">
          <color rgb="FFD9D9D9"/>
        </left>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numFmt numFmtId="0" formatCode="General"/>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numFmt numFmtId="2" formatCode="0.00"/>
      <alignment horizontal="general" vertical="center"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numFmt numFmtId="2" formatCode="0.00"/>
      <alignment horizontal="general" vertical="center"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numFmt numFmtId="1" formatCode="0"/>
      <alignment horizontal="general" vertical="center"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right style="thin">
          <color rgb="FFD9D9D9"/>
        </right>
        <top style="thin">
          <color rgb="FFD9D9D9"/>
        </top>
        <bottom style="thin">
          <color rgb="FFD9D9D9"/>
        </bottom>
      </border>
    </dxf>
    <dxf>
      <border outline="0">
        <top style="thin">
          <color rgb="FFD9D9D9"/>
        </top>
      </border>
    </dxf>
    <dxf>
      <border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border outline="0">
        <bottom style="thin">
          <color rgb="FFD9D9D9"/>
        </bottom>
      </border>
    </dxf>
    <dxf>
      <font>
        <b/>
        <i val="0"/>
        <strike val="0"/>
        <condense val="0"/>
        <extend val="0"/>
        <outline val="0"/>
        <shadow val="0"/>
        <u val="none"/>
        <vertAlign val="baseline"/>
        <sz val="12"/>
        <color rgb="FFFFFFFF"/>
        <name val="Calibri"/>
        <family val="2"/>
        <scheme val="none"/>
      </font>
      <fill>
        <patternFill patternType="solid">
          <fgColor indexed="64"/>
          <bgColor rgb="FF272760"/>
        </patternFill>
      </fill>
      <alignment horizontal="center" vertical="center" textRotation="0" wrapText="0" indent="0" justifyLastLine="0" shrinkToFit="0" readingOrder="0"/>
      <border diagonalUp="0" diagonalDown="0" outline="0">
        <left style="thin">
          <color rgb="FFD9D9D9"/>
        </left>
        <right style="thin">
          <color rgb="FFD9D9D9"/>
        </right>
        <top/>
        <bottom/>
      </border>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 Id="rId22" Type="http://schemas.openxmlformats.org/officeDocument/2006/relationships/customXml" Target="../customXml/item5.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Normal Probability Plot</a:t>
            </a:r>
          </a:p>
        </c:rich>
      </c:tx>
      <c:overlay val="0"/>
    </c:title>
    <c:autoTitleDeleted val="0"/>
    <c:plotArea>
      <c:layout/>
      <c:scatterChart>
        <c:scatterStyle val="lineMarker"/>
        <c:varyColors val="0"/>
        <c:ser>
          <c:idx val="0"/>
          <c:order val="0"/>
          <c:spPr>
            <a:ln w="38100">
              <a:noFill/>
            </a:ln>
          </c:spPr>
          <c:xVal>
            <c:numRef>
              <c:f>'Age regression'!$A$25:$A$70</c:f>
              <c:numCache>
                <c:formatCode>General</c:formatCode>
                <c:ptCount val="46"/>
                <c:pt idx="0">
                  <c:v>1.0869565217391304</c:v>
                </c:pt>
                <c:pt idx="1">
                  <c:v>3.2608695652173911</c:v>
                </c:pt>
                <c:pt idx="2">
                  <c:v>5.4347826086956523</c:v>
                </c:pt>
                <c:pt idx="3">
                  <c:v>7.6086956521739122</c:v>
                </c:pt>
                <c:pt idx="4">
                  <c:v>9.7826086956521738</c:v>
                </c:pt>
                <c:pt idx="5">
                  <c:v>11.956521739130435</c:v>
                </c:pt>
                <c:pt idx="6">
                  <c:v>14.130434782608695</c:v>
                </c:pt>
                <c:pt idx="7">
                  <c:v>16.304347826086953</c:v>
                </c:pt>
                <c:pt idx="8">
                  <c:v>18.478260869565215</c:v>
                </c:pt>
                <c:pt idx="9">
                  <c:v>20.652173913043477</c:v>
                </c:pt>
                <c:pt idx="10">
                  <c:v>22.826086956521738</c:v>
                </c:pt>
                <c:pt idx="11">
                  <c:v>24.999999999999996</c:v>
                </c:pt>
                <c:pt idx="12">
                  <c:v>27.173913043478258</c:v>
                </c:pt>
                <c:pt idx="13">
                  <c:v>29.34782608695652</c:v>
                </c:pt>
                <c:pt idx="14">
                  <c:v>31.521739130434778</c:v>
                </c:pt>
                <c:pt idx="15">
                  <c:v>33.695652173913047</c:v>
                </c:pt>
                <c:pt idx="16">
                  <c:v>35.869565217391305</c:v>
                </c:pt>
                <c:pt idx="17">
                  <c:v>38.043478260869563</c:v>
                </c:pt>
                <c:pt idx="18">
                  <c:v>40.217391304347828</c:v>
                </c:pt>
                <c:pt idx="19">
                  <c:v>42.391304347826086</c:v>
                </c:pt>
                <c:pt idx="20">
                  <c:v>44.565217391304351</c:v>
                </c:pt>
                <c:pt idx="21">
                  <c:v>46.739130434782609</c:v>
                </c:pt>
                <c:pt idx="22">
                  <c:v>48.913043478260867</c:v>
                </c:pt>
                <c:pt idx="23">
                  <c:v>51.086956521739133</c:v>
                </c:pt>
                <c:pt idx="24">
                  <c:v>53.260869565217391</c:v>
                </c:pt>
                <c:pt idx="25">
                  <c:v>55.434782608695649</c:v>
                </c:pt>
                <c:pt idx="26">
                  <c:v>57.608695652173914</c:v>
                </c:pt>
                <c:pt idx="27">
                  <c:v>59.782608695652172</c:v>
                </c:pt>
                <c:pt idx="28">
                  <c:v>61.95652173913043</c:v>
                </c:pt>
                <c:pt idx="29">
                  <c:v>64.130434782608688</c:v>
                </c:pt>
                <c:pt idx="30">
                  <c:v>66.304347826086953</c:v>
                </c:pt>
                <c:pt idx="31">
                  <c:v>68.478260869565204</c:v>
                </c:pt>
                <c:pt idx="32">
                  <c:v>70.65217391304347</c:v>
                </c:pt>
                <c:pt idx="33">
                  <c:v>72.826086956521735</c:v>
                </c:pt>
                <c:pt idx="34">
                  <c:v>74.999999999999986</c:v>
                </c:pt>
                <c:pt idx="35">
                  <c:v>77.173913043478251</c:v>
                </c:pt>
                <c:pt idx="36">
                  <c:v>79.347826086956516</c:v>
                </c:pt>
                <c:pt idx="37">
                  <c:v>81.521739130434767</c:v>
                </c:pt>
                <c:pt idx="38">
                  <c:v>83.695652173913032</c:v>
                </c:pt>
                <c:pt idx="39">
                  <c:v>85.869565217391298</c:v>
                </c:pt>
                <c:pt idx="40">
                  <c:v>88.043478260869563</c:v>
                </c:pt>
                <c:pt idx="41">
                  <c:v>90.217391304347814</c:v>
                </c:pt>
                <c:pt idx="42">
                  <c:v>92.391304347826079</c:v>
                </c:pt>
                <c:pt idx="43">
                  <c:v>94.565217391304344</c:v>
                </c:pt>
                <c:pt idx="44">
                  <c:v>96.739130434782595</c:v>
                </c:pt>
                <c:pt idx="45">
                  <c:v>98.91304347826086</c:v>
                </c:pt>
              </c:numCache>
            </c:numRef>
          </c:xVal>
          <c:yVal>
            <c:numRef>
              <c:f>'Age regression'!$B$25:$B$70</c:f>
              <c:numCache>
                <c:formatCode>General</c:formatCode>
                <c:ptCount val="46"/>
                <c:pt idx="0">
                  <c:v>9600</c:v>
                </c:pt>
                <c:pt idx="1">
                  <c:v>9900</c:v>
                </c:pt>
                <c:pt idx="2">
                  <c:v>10080</c:v>
                </c:pt>
                <c:pt idx="3">
                  <c:v>10540</c:v>
                </c:pt>
                <c:pt idx="4">
                  <c:v>11020</c:v>
                </c:pt>
                <c:pt idx="5">
                  <c:v>11100</c:v>
                </c:pt>
                <c:pt idx="6">
                  <c:v>11520</c:v>
                </c:pt>
                <c:pt idx="7">
                  <c:v>11840</c:v>
                </c:pt>
                <c:pt idx="8">
                  <c:v>12000</c:v>
                </c:pt>
                <c:pt idx="9">
                  <c:v>12210</c:v>
                </c:pt>
                <c:pt idx="10">
                  <c:v>12210</c:v>
                </c:pt>
                <c:pt idx="11">
                  <c:v>13050</c:v>
                </c:pt>
                <c:pt idx="12">
                  <c:v>13940</c:v>
                </c:pt>
                <c:pt idx="13">
                  <c:v>14060</c:v>
                </c:pt>
                <c:pt idx="14">
                  <c:v>14430</c:v>
                </c:pt>
                <c:pt idx="15">
                  <c:v>15480</c:v>
                </c:pt>
                <c:pt idx="16">
                  <c:v>15640</c:v>
                </c:pt>
                <c:pt idx="17">
                  <c:v>15960</c:v>
                </c:pt>
                <c:pt idx="18">
                  <c:v>16100</c:v>
                </c:pt>
                <c:pt idx="19">
                  <c:v>16120</c:v>
                </c:pt>
                <c:pt idx="20">
                  <c:v>16450</c:v>
                </c:pt>
                <c:pt idx="21">
                  <c:v>17280</c:v>
                </c:pt>
                <c:pt idx="22">
                  <c:v>17550</c:v>
                </c:pt>
                <c:pt idx="23">
                  <c:v>17640</c:v>
                </c:pt>
                <c:pt idx="24">
                  <c:v>18000</c:v>
                </c:pt>
                <c:pt idx="25">
                  <c:v>18600</c:v>
                </c:pt>
                <c:pt idx="26">
                  <c:v>18920</c:v>
                </c:pt>
                <c:pt idx="27">
                  <c:v>19270</c:v>
                </c:pt>
                <c:pt idx="28">
                  <c:v>19600</c:v>
                </c:pt>
                <c:pt idx="29">
                  <c:v>19720</c:v>
                </c:pt>
                <c:pt idx="30">
                  <c:v>20100</c:v>
                </c:pt>
                <c:pt idx="31">
                  <c:v>20880</c:v>
                </c:pt>
                <c:pt idx="32">
                  <c:v>21080</c:v>
                </c:pt>
                <c:pt idx="33">
                  <c:v>21600</c:v>
                </c:pt>
                <c:pt idx="34">
                  <c:v>21830</c:v>
                </c:pt>
                <c:pt idx="35">
                  <c:v>22200</c:v>
                </c:pt>
                <c:pt idx="36">
                  <c:v>22400</c:v>
                </c:pt>
                <c:pt idx="37">
                  <c:v>23760</c:v>
                </c:pt>
                <c:pt idx="38">
                  <c:v>24480</c:v>
                </c:pt>
                <c:pt idx="39">
                  <c:v>25080</c:v>
                </c:pt>
                <c:pt idx="40">
                  <c:v>25760</c:v>
                </c:pt>
                <c:pt idx="41">
                  <c:v>28060</c:v>
                </c:pt>
                <c:pt idx="42">
                  <c:v>28980</c:v>
                </c:pt>
                <c:pt idx="43">
                  <c:v>30530</c:v>
                </c:pt>
                <c:pt idx="44">
                  <c:v>30550</c:v>
                </c:pt>
                <c:pt idx="45">
                  <c:v>32120</c:v>
                </c:pt>
              </c:numCache>
            </c:numRef>
          </c:yVal>
          <c:smooth val="0"/>
          <c:extLst>
            <c:ext xmlns:c16="http://schemas.microsoft.com/office/drawing/2014/chart" uri="{C3380CC4-5D6E-409C-BE32-E72D297353CC}">
              <c16:uniqueId val="{00000001-DC54-478A-A785-C040610C3654}"/>
            </c:ext>
          </c:extLst>
        </c:ser>
        <c:dLbls>
          <c:showLegendKey val="0"/>
          <c:showVal val="0"/>
          <c:showCatName val="0"/>
          <c:showSerName val="0"/>
          <c:showPercent val="0"/>
          <c:showBubbleSize val="0"/>
        </c:dLbls>
        <c:axId val="782915056"/>
        <c:axId val="782908816"/>
      </c:scatterChart>
      <c:valAx>
        <c:axId val="782915056"/>
        <c:scaling>
          <c:orientation val="minMax"/>
        </c:scaling>
        <c:delete val="0"/>
        <c:axPos val="b"/>
        <c:title>
          <c:tx>
            <c:rich>
              <a:bodyPr/>
              <a:lstStyle/>
              <a:p>
                <a:pPr>
                  <a:defRPr/>
                </a:pPr>
                <a:r>
                  <a:rPr lang="en-ZA"/>
                  <a:t>Sample Percentile</a:t>
                </a:r>
              </a:p>
            </c:rich>
          </c:tx>
          <c:overlay val="0"/>
        </c:title>
        <c:numFmt formatCode="General" sourceLinked="1"/>
        <c:majorTickMark val="out"/>
        <c:minorTickMark val="none"/>
        <c:tickLblPos val="nextTo"/>
        <c:crossAx val="782908816"/>
        <c:crosses val="autoZero"/>
        <c:crossBetween val="midCat"/>
      </c:valAx>
      <c:valAx>
        <c:axId val="782908816"/>
        <c:scaling>
          <c:orientation val="minMax"/>
        </c:scaling>
        <c:delete val="0"/>
        <c:axPos val="l"/>
        <c:title>
          <c:tx>
            <c:rich>
              <a:bodyPr/>
              <a:lstStyle/>
              <a:p>
                <a:pPr>
                  <a:defRPr/>
                </a:pPr>
                <a:r>
                  <a:rPr lang="en-ZA"/>
                  <a:t>Insurance Price (USD)</a:t>
                </a:r>
              </a:p>
            </c:rich>
          </c:tx>
          <c:overlay val="0"/>
        </c:title>
        <c:numFmt formatCode="General" sourceLinked="1"/>
        <c:majorTickMark val="out"/>
        <c:minorTickMark val="none"/>
        <c:tickLblPos val="nextTo"/>
        <c:crossAx val="78291505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Normal Probability Plot</a:t>
            </a:r>
          </a:p>
        </c:rich>
      </c:tx>
      <c:overlay val="0"/>
    </c:title>
    <c:autoTitleDeleted val="0"/>
    <c:plotArea>
      <c:layout/>
      <c:scatterChart>
        <c:scatterStyle val="lineMarker"/>
        <c:varyColors val="0"/>
        <c:ser>
          <c:idx val="0"/>
          <c:order val="0"/>
          <c:spPr>
            <a:ln w="38100">
              <a:noFill/>
            </a:ln>
          </c:spPr>
          <c:xVal>
            <c:numRef>
              <c:f>'BMI regression'!$A$25:$A$70</c:f>
              <c:numCache>
                <c:formatCode>General</c:formatCode>
                <c:ptCount val="46"/>
                <c:pt idx="0">
                  <c:v>1.0869565217391304</c:v>
                </c:pt>
                <c:pt idx="1">
                  <c:v>3.2608695652173911</c:v>
                </c:pt>
                <c:pt idx="2">
                  <c:v>5.4347826086956523</c:v>
                </c:pt>
                <c:pt idx="3">
                  <c:v>7.6086956521739122</c:v>
                </c:pt>
                <c:pt idx="4">
                  <c:v>9.7826086956521738</c:v>
                </c:pt>
                <c:pt idx="5">
                  <c:v>11.956521739130435</c:v>
                </c:pt>
                <c:pt idx="6">
                  <c:v>14.130434782608695</c:v>
                </c:pt>
                <c:pt idx="7">
                  <c:v>16.304347826086953</c:v>
                </c:pt>
                <c:pt idx="8">
                  <c:v>18.478260869565215</c:v>
                </c:pt>
                <c:pt idx="9">
                  <c:v>20.652173913043477</c:v>
                </c:pt>
                <c:pt idx="10">
                  <c:v>22.826086956521738</c:v>
                </c:pt>
                <c:pt idx="11">
                  <c:v>24.999999999999996</c:v>
                </c:pt>
                <c:pt idx="12">
                  <c:v>27.173913043478258</c:v>
                </c:pt>
                <c:pt idx="13">
                  <c:v>29.34782608695652</c:v>
                </c:pt>
                <c:pt idx="14">
                  <c:v>31.521739130434778</c:v>
                </c:pt>
                <c:pt idx="15">
                  <c:v>33.695652173913047</c:v>
                </c:pt>
                <c:pt idx="16">
                  <c:v>35.869565217391305</c:v>
                </c:pt>
                <c:pt idx="17">
                  <c:v>38.043478260869563</c:v>
                </c:pt>
                <c:pt idx="18">
                  <c:v>40.217391304347828</c:v>
                </c:pt>
                <c:pt idx="19">
                  <c:v>42.391304347826086</c:v>
                </c:pt>
                <c:pt idx="20">
                  <c:v>44.565217391304351</c:v>
                </c:pt>
                <c:pt idx="21">
                  <c:v>46.739130434782609</c:v>
                </c:pt>
                <c:pt idx="22">
                  <c:v>48.913043478260867</c:v>
                </c:pt>
                <c:pt idx="23">
                  <c:v>51.086956521739133</c:v>
                </c:pt>
                <c:pt idx="24">
                  <c:v>53.260869565217391</c:v>
                </c:pt>
                <c:pt idx="25">
                  <c:v>55.434782608695649</c:v>
                </c:pt>
                <c:pt idx="26">
                  <c:v>57.608695652173914</c:v>
                </c:pt>
                <c:pt idx="27">
                  <c:v>59.782608695652172</c:v>
                </c:pt>
                <c:pt idx="28">
                  <c:v>61.95652173913043</c:v>
                </c:pt>
                <c:pt idx="29">
                  <c:v>64.130434782608688</c:v>
                </c:pt>
                <c:pt idx="30">
                  <c:v>66.304347826086953</c:v>
                </c:pt>
                <c:pt idx="31">
                  <c:v>68.478260869565204</c:v>
                </c:pt>
                <c:pt idx="32">
                  <c:v>70.65217391304347</c:v>
                </c:pt>
                <c:pt idx="33">
                  <c:v>72.826086956521735</c:v>
                </c:pt>
                <c:pt idx="34">
                  <c:v>74.999999999999986</c:v>
                </c:pt>
                <c:pt idx="35">
                  <c:v>77.173913043478251</c:v>
                </c:pt>
                <c:pt idx="36">
                  <c:v>79.347826086956516</c:v>
                </c:pt>
                <c:pt idx="37">
                  <c:v>81.521739130434767</c:v>
                </c:pt>
                <c:pt idx="38">
                  <c:v>83.695652173913032</c:v>
                </c:pt>
                <c:pt idx="39">
                  <c:v>85.869565217391298</c:v>
                </c:pt>
                <c:pt idx="40">
                  <c:v>88.043478260869563</c:v>
                </c:pt>
                <c:pt idx="41">
                  <c:v>90.217391304347814</c:v>
                </c:pt>
                <c:pt idx="42">
                  <c:v>92.391304347826079</c:v>
                </c:pt>
                <c:pt idx="43">
                  <c:v>94.565217391304344</c:v>
                </c:pt>
                <c:pt idx="44">
                  <c:v>96.739130434782595</c:v>
                </c:pt>
                <c:pt idx="45">
                  <c:v>98.91304347826086</c:v>
                </c:pt>
              </c:numCache>
            </c:numRef>
          </c:xVal>
          <c:yVal>
            <c:numRef>
              <c:f>'BMI regression'!$B$25:$B$70</c:f>
              <c:numCache>
                <c:formatCode>General</c:formatCode>
                <c:ptCount val="46"/>
                <c:pt idx="0">
                  <c:v>9600</c:v>
                </c:pt>
                <c:pt idx="1">
                  <c:v>9900</c:v>
                </c:pt>
                <c:pt idx="2">
                  <c:v>10080</c:v>
                </c:pt>
                <c:pt idx="3">
                  <c:v>10540</c:v>
                </c:pt>
                <c:pt idx="4">
                  <c:v>11020</c:v>
                </c:pt>
                <c:pt idx="5">
                  <c:v>11100</c:v>
                </c:pt>
                <c:pt idx="6">
                  <c:v>11520</c:v>
                </c:pt>
                <c:pt idx="7">
                  <c:v>11840</c:v>
                </c:pt>
                <c:pt idx="8">
                  <c:v>12000</c:v>
                </c:pt>
                <c:pt idx="9">
                  <c:v>12210</c:v>
                </c:pt>
                <c:pt idx="10">
                  <c:v>12210</c:v>
                </c:pt>
                <c:pt idx="11">
                  <c:v>13050</c:v>
                </c:pt>
                <c:pt idx="12">
                  <c:v>13940</c:v>
                </c:pt>
                <c:pt idx="13">
                  <c:v>14060</c:v>
                </c:pt>
                <c:pt idx="14">
                  <c:v>14430</c:v>
                </c:pt>
                <c:pt idx="15">
                  <c:v>15480</c:v>
                </c:pt>
                <c:pt idx="16">
                  <c:v>15640</c:v>
                </c:pt>
                <c:pt idx="17">
                  <c:v>15960</c:v>
                </c:pt>
                <c:pt idx="18">
                  <c:v>16100</c:v>
                </c:pt>
                <c:pt idx="19">
                  <c:v>16120</c:v>
                </c:pt>
                <c:pt idx="20">
                  <c:v>16450</c:v>
                </c:pt>
                <c:pt idx="21">
                  <c:v>17280</c:v>
                </c:pt>
                <c:pt idx="22">
                  <c:v>17550</c:v>
                </c:pt>
                <c:pt idx="23">
                  <c:v>17640</c:v>
                </c:pt>
                <c:pt idx="24">
                  <c:v>18000</c:v>
                </c:pt>
                <c:pt idx="25">
                  <c:v>18600</c:v>
                </c:pt>
                <c:pt idx="26">
                  <c:v>18920</c:v>
                </c:pt>
                <c:pt idx="27">
                  <c:v>19270</c:v>
                </c:pt>
                <c:pt idx="28">
                  <c:v>19600</c:v>
                </c:pt>
                <c:pt idx="29">
                  <c:v>19720</c:v>
                </c:pt>
                <c:pt idx="30">
                  <c:v>20100</c:v>
                </c:pt>
                <c:pt idx="31">
                  <c:v>20880</c:v>
                </c:pt>
                <c:pt idx="32">
                  <c:v>21080</c:v>
                </c:pt>
                <c:pt idx="33">
                  <c:v>21600</c:v>
                </c:pt>
                <c:pt idx="34">
                  <c:v>21830</c:v>
                </c:pt>
                <c:pt idx="35">
                  <c:v>22200</c:v>
                </c:pt>
                <c:pt idx="36">
                  <c:v>22400</c:v>
                </c:pt>
                <c:pt idx="37">
                  <c:v>23760</c:v>
                </c:pt>
                <c:pt idx="38">
                  <c:v>24480</c:v>
                </c:pt>
                <c:pt idx="39">
                  <c:v>25080</c:v>
                </c:pt>
                <c:pt idx="40">
                  <c:v>25760</c:v>
                </c:pt>
                <c:pt idx="41">
                  <c:v>28060</c:v>
                </c:pt>
                <c:pt idx="42">
                  <c:v>28980</c:v>
                </c:pt>
                <c:pt idx="43">
                  <c:v>30530</c:v>
                </c:pt>
                <c:pt idx="44">
                  <c:v>30550</c:v>
                </c:pt>
                <c:pt idx="45">
                  <c:v>32120</c:v>
                </c:pt>
              </c:numCache>
            </c:numRef>
          </c:yVal>
          <c:smooth val="0"/>
          <c:extLst>
            <c:ext xmlns:c16="http://schemas.microsoft.com/office/drawing/2014/chart" uri="{C3380CC4-5D6E-409C-BE32-E72D297353CC}">
              <c16:uniqueId val="{00000001-40E7-4358-A08D-24C14901E710}"/>
            </c:ext>
          </c:extLst>
        </c:ser>
        <c:dLbls>
          <c:showLegendKey val="0"/>
          <c:showVal val="0"/>
          <c:showCatName val="0"/>
          <c:showSerName val="0"/>
          <c:showPercent val="0"/>
          <c:showBubbleSize val="0"/>
        </c:dLbls>
        <c:axId val="782918896"/>
        <c:axId val="782913616"/>
      </c:scatterChart>
      <c:valAx>
        <c:axId val="782918896"/>
        <c:scaling>
          <c:orientation val="minMax"/>
        </c:scaling>
        <c:delete val="0"/>
        <c:axPos val="b"/>
        <c:title>
          <c:tx>
            <c:rich>
              <a:bodyPr/>
              <a:lstStyle/>
              <a:p>
                <a:pPr>
                  <a:defRPr/>
                </a:pPr>
                <a:r>
                  <a:rPr lang="en-ZA"/>
                  <a:t>Sample Percentile</a:t>
                </a:r>
              </a:p>
            </c:rich>
          </c:tx>
          <c:overlay val="0"/>
        </c:title>
        <c:numFmt formatCode="General" sourceLinked="1"/>
        <c:majorTickMark val="out"/>
        <c:minorTickMark val="none"/>
        <c:tickLblPos val="nextTo"/>
        <c:crossAx val="782913616"/>
        <c:crosses val="autoZero"/>
        <c:crossBetween val="midCat"/>
      </c:valAx>
      <c:valAx>
        <c:axId val="782913616"/>
        <c:scaling>
          <c:orientation val="minMax"/>
        </c:scaling>
        <c:delete val="0"/>
        <c:axPos val="l"/>
        <c:title>
          <c:tx>
            <c:rich>
              <a:bodyPr/>
              <a:lstStyle/>
              <a:p>
                <a:pPr>
                  <a:defRPr/>
                </a:pPr>
                <a:r>
                  <a:rPr lang="en-ZA"/>
                  <a:t>Insurance Price (USD)</a:t>
                </a:r>
              </a:p>
            </c:rich>
          </c:tx>
          <c:overlay val="0"/>
        </c:title>
        <c:numFmt formatCode="General" sourceLinked="1"/>
        <c:majorTickMark val="out"/>
        <c:minorTickMark val="none"/>
        <c:tickLblPos val="nextTo"/>
        <c:crossAx val="782918896"/>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[Healthcare-Insurance-Sample-Data (version 1) (version 1).xlsx]analysed!PivotTable7</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accent6">
                <a:lumMod val="75000"/>
              </a:schemeClr>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19050">
            <a:solidFill>
              <a:schemeClr val="accent6">
                <a:lumMod val="75000"/>
              </a:schemeClr>
            </a:solidFill>
          </a:ln>
          <a:effectLst/>
        </c:spPr>
      </c:pivotFmt>
      <c:pivotFmt>
        <c:idx val="6"/>
        <c:spPr>
          <a:solidFill>
            <a:schemeClr val="accent1"/>
          </a:solidFill>
          <a:ln w="19050">
            <a:solidFill>
              <a:schemeClr val="accent6">
                <a:lumMod val="75000"/>
              </a:schemeClr>
            </a:solidFill>
          </a:ln>
          <a:effectLst/>
        </c:spPr>
      </c:pivotFmt>
    </c:pivotFmts>
    <c:plotArea>
      <c:layout/>
      <c:doughnutChart>
        <c:varyColors val="1"/>
        <c:ser>
          <c:idx val="0"/>
          <c:order val="0"/>
          <c:tx>
            <c:strRef>
              <c:f>analysed!$B$14</c:f>
              <c:strCache>
                <c:ptCount val="1"/>
                <c:pt idx="0">
                  <c:v>Total</c:v>
                </c:pt>
              </c:strCache>
            </c:strRef>
          </c:tx>
          <c:spPr>
            <a:solidFill>
              <a:schemeClr val="accent6">
                <a:lumMod val="75000"/>
              </a:schemeClr>
            </a:solidFill>
            <a:ln>
              <a:solidFill>
                <a:schemeClr val="accent6">
                  <a:lumMod val="75000"/>
                </a:schemeClr>
              </a:solidFill>
            </a:ln>
          </c:spPr>
          <c:dPt>
            <c:idx val="0"/>
            <c:bubble3D val="0"/>
            <c:spPr>
              <a:solidFill>
                <a:schemeClr val="accent6">
                  <a:lumMod val="75000"/>
                </a:schemeClr>
              </a:solidFill>
              <a:ln w="19050">
                <a:solidFill>
                  <a:schemeClr val="accent6">
                    <a:lumMod val="75000"/>
                  </a:schemeClr>
                </a:solidFill>
              </a:ln>
              <a:effectLst/>
            </c:spPr>
            <c:extLst>
              <c:ext xmlns:c16="http://schemas.microsoft.com/office/drawing/2014/chart" uri="{C3380CC4-5D6E-409C-BE32-E72D297353CC}">
                <c16:uniqueId val="{00000001-F3AD-4102-953B-E4D5F33AC335}"/>
              </c:ext>
            </c:extLst>
          </c:dPt>
          <c:dPt>
            <c:idx val="1"/>
            <c:bubble3D val="0"/>
            <c:spPr>
              <a:solidFill>
                <a:schemeClr val="accent2"/>
              </a:solidFill>
              <a:ln w="19050">
                <a:solidFill>
                  <a:schemeClr val="accent6">
                    <a:lumMod val="75000"/>
                  </a:schemeClr>
                </a:solidFill>
              </a:ln>
              <a:effectLst/>
            </c:spPr>
            <c:extLst>
              <c:ext xmlns:c16="http://schemas.microsoft.com/office/drawing/2014/chart" uri="{C3380CC4-5D6E-409C-BE32-E72D297353CC}">
                <c16:uniqueId val="{00000003-F3AD-4102-953B-E4D5F33AC335}"/>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analysed!$A$15:$A$17</c:f>
              <c:strCache>
                <c:ptCount val="2"/>
                <c:pt idx="0">
                  <c:v>Non-Smoker</c:v>
                </c:pt>
                <c:pt idx="1">
                  <c:v>Smoker</c:v>
                </c:pt>
              </c:strCache>
            </c:strRef>
          </c:cat>
          <c:val>
            <c:numRef>
              <c:f>analysed!$B$15:$B$17</c:f>
              <c:numCache>
                <c:formatCode>0.00%</c:formatCode>
                <c:ptCount val="2"/>
                <c:pt idx="0">
                  <c:v>0.76086956521739135</c:v>
                </c:pt>
                <c:pt idx="1">
                  <c:v>0.2391304347826087</c:v>
                </c:pt>
              </c:numCache>
            </c:numRef>
          </c:val>
          <c:extLst>
            <c:ext xmlns:c16="http://schemas.microsoft.com/office/drawing/2014/chart" uri="{C3380CC4-5D6E-409C-BE32-E72D297353CC}">
              <c16:uniqueId val="{00000004-F3AD-4102-953B-E4D5F33AC335}"/>
            </c:ext>
          </c:extLst>
        </c:ser>
        <c:dLbls>
          <c:showLegendKey val="0"/>
          <c:showVal val="1"/>
          <c:showCatName val="0"/>
          <c:showSerName val="0"/>
          <c:showPercent val="0"/>
          <c:showBubbleSize val="0"/>
          <c:showLeaderLines val="1"/>
        </c:dLbls>
        <c:firstSliceAng val="0"/>
        <c:holeSize val="75"/>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[Healthcare-Insurance-Sample-Data (version 1) (version 1).xlsx]analysed!PivotTable1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analysed!$E$8</c:f>
              <c:strCache>
                <c:ptCount val="1"/>
                <c:pt idx="0">
                  <c:v>Total</c:v>
                </c:pt>
              </c:strCache>
            </c:strRef>
          </c:tx>
          <c:spPr>
            <a:solidFill>
              <a:schemeClr val="accent6">
                <a:lumMod val="75000"/>
              </a:schemeClr>
            </a:solidFill>
            <a:ln>
              <a:noFill/>
            </a:ln>
            <a:effectLst/>
          </c:spPr>
          <c:invertIfNegative val="0"/>
          <c:cat>
            <c:strRef>
              <c:f>analysed!$D$9:$D$11</c:f>
              <c:strCache>
                <c:ptCount val="2"/>
                <c:pt idx="0">
                  <c:v>Normal weight</c:v>
                </c:pt>
                <c:pt idx="1">
                  <c:v>Overweight</c:v>
                </c:pt>
              </c:strCache>
            </c:strRef>
          </c:cat>
          <c:val>
            <c:numRef>
              <c:f>analysed!$E$9:$E$11</c:f>
              <c:numCache>
                <c:formatCode>0.00</c:formatCode>
                <c:ptCount val="2"/>
                <c:pt idx="0">
                  <c:v>15644.666666666666</c:v>
                </c:pt>
                <c:pt idx="1">
                  <c:v>23118.75</c:v>
                </c:pt>
              </c:numCache>
            </c:numRef>
          </c:val>
          <c:extLst>
            <c:ext xmlns:c16="http://schemas.microsoft.com/office/drawing/2014/chart" uri="{C3380CC4-5D6E-409C-BE32-E72D297353CC}">
              <c16:uniqueId val="{00000000-6EEF-4654-8719-459A04ACC32F}"/>
            </c:ext>
          </c:extLst>
        </c:ser>
        <c:dLbls>
          <c:showLegendKey val="0"/>
          <c:showVal val="0"/>
          <c:showCatName val="0"/>
          <c:showSerName val="0"/>
          <c:showPercent val="0"/>
          <c:showBubbleSize val="0"/>
        </c:dLbls>
        <c:gapWidth val="219"/>
        <c:overlap val="-27"/>
        <c:axId val="1040442847"/>
        <c:axId val="1040436127"/>
      </c:barChart>
      <c:catAx>
        <c:axId val="1040442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040436127"/>
        <c:crosses val="autoZero"/>
        <c:auto val="1"/>
        <c:lblAlgn val="ctr"/>
        <c:lblOffset val="100"/>
        <c:noMultiLvlLbl val="0"/>
      </c:catAx>
      <c:valAx>
        <c:axId val="1040436127"/>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040442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[Healthcare-Insurance-Sample-Data (version 1) (version 1).xlsx]analysed!PivotTable4</c:name>
    <c:fmtId val="2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analysed!$F$34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analysed!$E$35:$E$41</c:f>
              <c:strCache>
                <c:ptCount val="6"/>
                <c:pt idx="0">
                  <c:v>27-31</c:v>
                </c:pt>
                <c:pt idx="1">
                  <c:v>32-36</c:v>
                </c:pt>
                <c:pt idx="2">
                  <c:v>37-41</c:v>
                </c:pt>
                <c:pt idx="3">
                  <c:v>42-46</c:v>
                </c:pt>
                <c:pt idx="4">
                  <c:v>47-51</c:v>
                </c:pt>
                <c:pt idx="5">
                  <c:v>52-56</c:v>
                </c:pt>
              </c:strCache>
            </c:strRef>
          </c:cat>
          <c:val>
            <c:numRef>
              <c:f>analysed!$F$35:$F$41</c:f>
              <c:numCache>
                <c:formatCode>0.00</c:formatCode>
                <c:ptCount val="6"/>
                <c:pt idx="0">
                  <c:v>11912.5</c:v>
                </c:pt>
                <c:pt idx="1">
                  <c:v>13334</c:v>
                </c:pt>
                <c:pt idx="2">
                  <c:v>18965.555555555555</c:v>
                </c:pt>
                <c:pt idx="3">
                  <c:v>21852.857142857141</c:v>
                </c:pt>
                <c:pt idx="4">
                  <c:v>23106</c:v>
                </c:pt>
                <c:pt idx="5">
                  <c:v>27940</c:v>
                </c:pt>
              </c:numCache>
            </c:numRef>
          </c:val>
          <c:smooth val="0"/>
          <c:extLst>
            <c:ext xmlns:c16="http://schemas.microsoft.com/office/drawing/2014/chart" uri="{C3380CC4-5D6E-409C-BE32-E72D297353CC}">
              <c16:uniqueId val="{00000000-00EA-4FEB-B8DC-84AE5F0DA81D}"/>
            </c:ext>
          </c:extLst>
        </c:ser>
        <c:dLbls>
          <c:showLegendKey val="0"/>
          <c:showVal val="0"/>
          <c:showCatName val="0"/>
          <c:showSerName val="0"/>
          <c:showPercent val="0"/>
          <c:showBubbleSize val="0"/>
        </c:dLbls>
        <c:marker val="1"/>
        <c:smooth val="0"/>
        <c:axId val="417120063"/>
        <c:axId val="417108543"/>
      </c:lineChart>
      <c:catAx>
        <c:axId val="41712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108543"/>
        <c:crosses val="autoZero"/>
        <c:auto val="1"/>
        <c:lblAlgn val="ctr"/>
        <c:lblOffset val="100"/>
        <c:noMultiLvlLbl val="0"/>
      </c:catAx>
      <c:valAx>
        <c:axId val="41710854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12006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Age distribution</a:t>
          </a:r>
        </a:p>
      </cx:txPr>
    </cx:title>
    <cx:plotArea>
      <cx:plotAreaRegion>
        <cx:plotSurface>
          <cx:spPr>
            <a:noFill/>
            <a:ln>
              <a:noFill/>
            </a:ln>
          </cx:spPr>
        </cx:plotSurface>
        <cx:series layoutId="clusteredColumn" uniqueId="{5C2D92B9-CFCB-44F9-B6A4-8E9890A9E4F5}">
          <cx:spPr>
            <a:solidFill>
              <a:schemeClr val="accent6">
                <a:lumMod val="75000"/>
              </a:schemeClr>
            </a:solidFill>
          </cx:spPr>
          <cx:dataId val="0"/>
          <cx:layoutPr>
            <cx:binning intervalClosed="r" overflow="62">
              <cx:binSize val="4"/>
            </cx:binning>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image" Target="../media/image1.png"/><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EB74B6CB-DAEE-3D33-E9EF-5D4356F42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E7795699-266F-A10B-EF1F-B67B84B48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285750</xdr:colOff>
      <xdr:row>2</xdr:row>
      <xdr:rowOff>104775</xdr:rowOff>
    </xdr:from>
    <xdr:to>
      <xdr:col>10</xdr:col>
      <xdr:colOff>285750</xdr:colOff>
      <xdr:row>16</xdr:row>
      <xdr:rowOff>104775</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C7A67428-BE43-450F-7C28-A7D405D2B334}"/>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9039225" y="485775"/>
              <a:ext cx="1828800" cy="2667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571501</xdr:colOff>
      <xdr:row>0</xdr:row>
      <xdr:rowOff>76200</xdr:rowOff>
    </xdr:from>
    <xdr:to>
      <xdr:col>8</xdr:col>
      <xdr:colOff>0</xdr:colOff>
      <xdr:row>5</xdr:row>
      <xdr:rowOff>38100</xdr:rowOff>
    </xdr:to>
    <xdr:sp macro="" textlink="">
      <xdr:nvSpPr>
        <xdr:cNvPr id="2" name="Rectangle 1">
          <a:extLst>
            <a:ext uri="{FF2B5EF4-FFF2-40B4-BE49-F238E27FC236}">
              <a16:creationId xmlns:a16="http://schemas.microsoft.com/office/drawing/2014/main" id="{AF36CE03-6400-9037-1E16-009E88B6ADCB}"/>
            </a:ext>
          </a:extLst>
        </xdr:cNvPr>
        <xdr:cNvSpPr/>
      </xdr:nvSpPr>
      <xdr:spPr>
        <a:xfrm>
          <a:off x="2657476" y="76200"/>
          <a:ext cx="6115049" cy="914400"/>
        </a:xfrm>
        <a:prstGeom prst="rect">
          <a:avLst/>
        </a:prstGeom>
        <a:solidFill>
          <a:schemeClr val="accent6">
            <a:lumMod val="75000"/>
          </a:schemeClr>
        </a:solidFill>
        <a:ln>
          <a:noFill/>
        </a:ln>
        <a:effectLst>
          <a:glow rad="101600">
            <a:schemeClr val="accent2">
              <a:satMod val="175000"/>
              <a:alpha val="40000"/>
            </a:schemeClr>
          </a:glow>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xdr:col>
      <xdr:colOff>561975</xdr:colOff>
      <xdr:row>5</xdr:row>
      <xdr:rowOff>95250</xdr:rowOff>
    </xdr:from>
    <xdr:to>
      <xdr:col>4</xdr:col>
      <xdr:colOff>800100</xdr:colOff>
      <xdr:row>10</xdr:row>
      <xdr:rowOff>114299</xdr:rowOff>
    </xdr:to>
    <xdr:sp macro="" textlink="">
      <xdr:nvSpPr>
        <xdr:cNvPr id="3" name="Rectangle: Rounded Corners 2">
          <a:extLst>
            <a:ext uri="{FF2B5EF4-FFF2-40B4-BE49-F238E27FC236}">
              <a16:creationId xmlns:a16="http://schemas.microsoft.com/office/drawing/2014/main" id="{66CC7C5A-68B2-D779-6EA6-846A0BEE9DE1}"/>
            </a:ext>
          </a:extLst>
        </xdr:cNvPr>
        <xdr:cNvSpPr/>
      </xdr:nvSpPr>
      <xdr:spPr>
        <a:xfrm>
          <a:off x="2646692" y="1038764"/>
          <a:ext cx="2035295" cy="962563"/>
        </a:xfrm>
        <a:prstGeom prst="roundRect">
          <a:avLst/>
        </a:prstGeom>
        <a:solidFill>
          <a:schemeClr val="accent6">
            <a:lumMod val="75000"/>
          </a:schemeClr>
        </a:solidFill>
        <a:effectLst>
          <a:glow rad="1397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i="0">
              <a:solidFill>
                <a:schemeClr val="lt1"/>
              </a:solidFill>
              <a:effectLst/>
              <a:latin typeface="+mn-lt"/>
              <a:ea typeface="+mn-ea"/>
              <a:cs typeface="+mn-cs"/>
            </a:rPr>
            <a:t>Average Insurance Price</a:t>
          </a:r>
        </a:p>
        <a:p>
          <a:pPr algn="l"/>
          <a:endParaRPr lang="en-ZA" sz="1100"/>
        </a:p>
      </xdr:txBody>
    </xdr:sp>
    <xdr:clientData/>
  </xdr:twoCellAnchor>
  <xdr:twoCellAnchor>
    <xdr:from>
      <xdr:col>4</xdr:col>
      <xdr:colOff>904875</xdr:colOff>
      <xdr:row>5</xdr:row>
      <xdr:rowOff>104775</xdr:rowOff>
    </xdr:from>
    <xdr:to>
      <xdr:col>6</xdr:col>
      <xdr:colOff>857250</xdr:colOff>
      <xdr:row>10</xdr:row>
      <xdr:rowOff>123824</xdr:rowOff>
    </xdr:to>
    <xdr:sp macro="" textlink="">
      <xdr:nvSpPr>
        <xdr:cNvPr id="6" name="Rectangle: Rounded Corners 5">
          <a:extLst>
            <a:ext uri="{FF2B5EF4-FFF2-40B4-BE49-F238E27FC236}">
              <a16:creationId xmlns:a16="http://schemas.microsoft.com/office/drawing/2014/main" id="{082F1C06-D3D1-EA11-420A-9DEAEA0197C0}"/>
            </a:ext>
          </a:extLst>
        </xdr:cNvPr>
        <xdr:cNvSpPr/>
      </xdr:nvSpPr>
      <xdr:spPr>
        <a:xfrm>
          <a:off x="4786762" y="1048289"/>
          <a:ext cx="2064049" cy="962563"/>
        </a:xfrm>
        <a:prstGeom prst="roundRect">
          <a:avLst/>
        </a:prstGeom>
        <a:solidFill>
          <a:schemeClr val="accent6">
            <a:lumMod val="75000"/>
          </a:schemeClr>
        </a:solidFill>
        <a:effectLst>
          <a:glow rad="1397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i="0">
              <a:solidFill>
                <a:schemeClr val="lt1"/>
              </a:solidFill>
              <a:effectLst/>
              <a:latin typeface="+mn-lt"/>
              <a:ea typeface="+mn-ea"/>
              <a:cs typeface="+mn-cs"/>
            </a:rPr>
            <a:t>Average</a:t>
          </a:r>
          <a:r>
            <a:rPr lang="en-ZA" sz="1100" b="0" i="0">
              <a:solidFill>
                <a:schemeClr val="lt1"/>
              </a:solidFill>
              <a:effectLst/>
              <a:latin typeface="+mn-lt"/>
              <a:ea typeface="+mn-ea"/>
              <a:cs typeface="+mn-cs"/>
            </a:rPr>
            <a:t> </a:t>
          </a:r>
          <a:r>
            <a:rPr lang="en-ZA" sz="1200" b="1" i="0">
              <a:solidFill>
                <a:schemeClr val="lt1"/>
              </a:solidFill>
              <a:effectLst/>
              <a:latin typeface="+mn-lt"/>
              <a:ea typeface="+mn-ea"/>
              <a:cs typeface="+mn-cs"/>
            </a:rPr>
            <a:t>Age</a:t>
          </a:r>
        </a:p>
      </xdr:txBody>
    </xdr:sp>
    <xdr:clientData/>
  </xdr:twoCellAnchor>
  <xdr:twoCellAnchor>
    <xdr:from>
      <xdr:col>3</xdr:col>
      <xdr:colOff>161925</xdr:colOff>
      <xdr:row>1</xdr:row>
      <xdr:rowOff>95249</xdr:rowOff>
    </xdr:from>
    <xdr:to>
      <xdr:col>6</xdr:col>
      <xdr:colOff>1104900</xdr:colOff>
      <xdr:row>3</xdr:row>
      <xdr:rowOff>85724</xdr:rowOff>
    </xdr:to>
    <xdr:sp macro="" textlink="">
      <xdr:nvSpPr>
        <xdr:cNvPr id="8" name="TextBox 7">
          <a:extLst>
            <a:ext uri="{FF2B5EF4-FFF2-40B4-BE49-F238E27FC236}">
              <a16:creationId xmlns:a16="http://schemas.microsoft.com/office/drawing/2014/main" id="{23C72C4D-6B77-B2D0-0AF3-DEBC3B89FD48}"/>
            </a:ext>
          </a:extLst>
        </xdr:cNvPr>
        <xdr:cNvSpPr txBox="1"/>
      </xdr:nvSpPr>
      <xdr:spPr>
        <a:xfrm>
          <a:off x="2857500" y="285749"/>
          <a:ext cx="4286250" cy="371475"/>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800" b="1" i="0">
              <a:solidFill>
                <a:schemeClr val="bg1"/>
              </a:solidFill>
              <a:effectLst/>
              <a:latin typeface="+mn-lt"/>
              <a:ea typeface="+mn-ea"/>
              <a:cs typeface="+mn-cs"/>
            </a:rPr>
            <a:t>Insurance Data Analysis Dashboard</a:t>
          </a:r>
          <a:endParaRPr lang="en-ZA" sz="1800" b="1">
            <a:solidFill>
              <a:schemeClr val="bg1"/>
            </a:solidFill>
          </a:endParaRPr>
        </a:p>
      </xdr:txBody>
    </xdr:sp>
    <xdr:clientData/>
  </xdr:twoCellAnchor>
  <xdr:twoCellAnchor>
    <xdr:from>
      <xdr:col>3</xdr:col>
      <xdr:colOff>190500</xdr:colOff>
      <xdr:row>3</xdr:row>
      <xdr:rowOff>19049</xdr:rowOff>
    </xdr:from>
    <xdr:to>
      <xdr:col>5</xdr:col>
      <xdr:colOff>228600</xdr:colOff>
      <xdr:row>4</xdr:row>
      <xdr:rowOff>104774</xdr:rowOff>
    </xdr:to>
    <xdr:sp macro="" textlink="">
      <xdr:nvSpPr>
        <xdr:cNvPr id="9" name="TextBox 8">
          <a:extLst>
            <a:ext uri="{FF2B5EF4-FFF2-40B4-BE49-F238E27FC236}">
              <a16:creationId xmlns:a16="http://schemas.microsoft.com/office/drawing/2014/main" id="{760884FB-FE4F-5409-0F0E-08638B4E2FB8}"/>
            </a:ext>
          </a:extLst>
        </xdr:cNvPr>
        <xdr:cNvSpPr txBox="1"/>
      </xdr:nvSpPr>
      <xdr:spPr>
        <a:xfrm>
          <a:off x="2886075" y="590549"/>
          <a:ext cx="1257300" cy="276225"/>
        </a:xfrm>
        <a:prstGeom prst="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i="1">
              <a:solidFill>
                <a:schemeClr val="bg1"/>
              </a:solidFill>
            </a:rPr>
            <a:t>Amounts in USD</a:t>
          </a:r>
        </a:p>
      </xdr:txBody>
    </xdr:sp>
    <xdr:clientData/>
  </xdr:twoCellAnchor>
  <xdr:twoCellAnchor>
    <xdr:from>
      <xdr:col>4</xdr:col>
      <xdr:colOff>987904</xdr:colOff>
      <xdr:row>7</xdr:row>
      <xdr:rowOff>184569</xdr:rowOff>
    </xdr:from>
    <xdr:to>
      <xdr:col>6</xdr:col>
      <xdr:colOff>816454</xdr:colOff>
      <xdr:row>9</xdr:row>
      <xdr:rowOff>146469</xdr:rowOff>
    </xdr:to>
    <xdr:sp macro="" textlink="analysed!A4">
      <xdr:nvSpPr>
        <xdr:cNvPr id="11" name="Rectangle 10">
          <a:extLst>
            <a:ext uri="{FF2B5EF4-FFF2-40B4-BE49-F238E27FC236}">
              <a16:creationId xmlns:a16="http://schemas.microsoft.com/office/drawing/2014/main" id="{150E524F-FC8D-2D3A-6EF2-3A9C19531A51}"/>
            </a:ext>
          </a:extLst>
        </xdr:cNvPr>
        <xdr:cNvSpPr/>
      </xdr:nvSpPr>
      <xdr:spPr>
        <a:xfrm>
          <a:off x="4869791" y="1505489"/>
          <a:ext cx="1940224" cy="339305"/>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2A1DABC-7689-4CC5-92A5-E73393AD3383}" type="TxLink">
            <a:rPr lang="en-US" sz="1600" b="1" i="0" u="none" strike="noStrike">
              <a:solidFill>
                <a:schemeClr val="bg1"/>
              </a:solidFill>
              <a:latin typeface="Aptos Narrow"/>
              <a:ea typeface="+mn-ea"/>
              <a:cs typeface="+mn-cs"/>
            </a:rPr>
            <a:pPr marL="0" indent="0" algn="ctr"/>
            <a:t>39,70</a:t>
          </a:fld>
          <a:endParaRPr lang="en-ZA" sz="1600" b="1" i="0" u="none" strike="noStrike">
            <a:solidFill>
              <a:schemeClr val="bg1"/>
            </a:solidFill>
            <a:latin typeface="Aptos Narrow"/>
            <a:ea typeface="+mn-ea"/>
            <a:cs typeface="+mn-cs"/>
          </a:endParaRPr>
        </a:p>
      </xdr:txBody>
    </xdr:sp>
    <xdr:clientData/>
  </xdr:twoCellAnchor>
  <xdr:twoCellAnchor>
    <xdr:from>
      <xdr:col>6</xdr:col>
      <xdr:colOff>952500</xdr:colOff>
      <xdr:row>5</xdr:row>
      <xdr:rowOff>116817</xdr:rowOff>
    </xdr:from>
    <xdr:to>
      <xdr:col>8</xdr:col>
      <xdr:colOff>28575</xdr:colOff>
      <xdr:row>10</xdr:row>
      <xdr:rowOff>142875</xdr:rowOff>
    </xdr:to>
    <xdr:sp macro="" textlink="">
      <xdr:nvSpPr>
        <xdr:cNvPr id="18" name="Rectangle: Rounded Corners 17">
          <a:extLst>
            <a:ext uri="{FF2B5EF4-FFF2-40B4-BE49-F238E27FC236}">
              <a16:creationId xmlns:a16="http://schemas.microsoft.com/office/drawing/2014/main" id="{2A5F0AB1-0D00-953D-F8E7-FB30564C9FC9}"/>
            </a:ext>
          </a:extLst>
        </xdr:cNvPr>
        <xdr:cNvSpPr/>
      </xdr:nvSpPr>
      <xdr:spPr>
        <a:xfrm>
          <a:off x="6946061" y="1060331"/>
          <a:ext cx="1807773" cy="969572"/>
        </a:xfrm>
        <a:prstGeom prst="roundRect">
          <a:avLst/>
        </a:prstGeom>
        <a:solidFill>
          <a:schemeClr val="accent6">
            <a:lumMod val="75000"/>
          </a:schemeClr>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i="0">
              <a:solidFill>
                <a:schemeClr val="lt1"/>
              </a:solidFill>
              <a:effectLst/>
              <a:latin typeface="+mn-lt"/>
              <a:ea typeface="+mn-ea"/>
              <a:cs typeface="+mn-cs"/>
            </a:rPr>
            <a:t>Average</a:t>
          </a:r>
          <a:r>
            <a:rPr lang="en-ZA" sz="1100" b="0" i="0" baseline="0">
              <a:solidFill>
                <a:schemeClr val="lt1"/>
              </a:solidFill>
              <a:effectLst/>
              <a:latin typeface="+mn-lt"/>
              <a:ea typeface="+mn-ea"/>
              <a:cs typeface="+mn-cs"/>
            </a:rPr>
            <a:t> </a:t>
          </a:r>
          <a:r>
            <a:rPr lang="en-ZA" sz="1400" b="1" i="0">
              <a:solidFill>
                <a:schemeClr val="lt1"/>
              </a:solidFill>
              <a:effectLst/>
              <a:latin typeface="+mn-lt"/>
              <a:ea typeface="+mn-ea"/>
              <a:cs typeface="+mn-cs"/>
            </a:rPr>
            <a:t>BMI</a:t>
          </a:r>
        </a:p>
      </xdr:txBody>
    </xdr:sp>
    <xdr:clientData/>
  </xdr:twoCellAnchor>
  <xdr:twoCellAnchor>
    <xdr:from>
      <xdr:col>3</xdr:col>
      <xdr:colOff>149883</xdr:colOff>
      <xdr:row>8</xdr:row>
      <xdr:rowOff>71887</xdr:rowOff>
    </xdr:from>
    <xdr:to>
      <xdr:col>4</xdr:col>
      <xdr:colOff>568984</xdr:colOff>
      <xdr:row>10</xdr:row>
      <xdr:rowOff>89859</xdr:rowOff>
    </xdr:to>
    <xdr:sp macro="" textlink="analysed!C4">
      <xdr:nvSpPr>
        <xdr:cNvPr id="20" name="Rectangle 19">
          <a:extLst>
            <a:ext uri="{FF2B5EF4-FFF2-40B4-BE49-F238E27FC236}">
              <a16:creationId xmlns:a16="http://schemas.microsoft.com/office/drawing/2014/main" id="{707A2446-0129-DAC9-1E25-1DCE99F63218}"/>
            </a:ext>
          </a:extLst>
        </xdr:cNvPr>
        <xdr:cNvSpPr/>
      </xdr:nvSpPr>
      <xdr:spPr>
        <a:xfrm>
          <a:off x="2800708" y="1581510"/>
          <a:ext cx="1650163" cy="395377"/>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A5FC809-8707-409A-B6E9-F464EB7C14A1}" type="TxLink">
            <a:rPr lang="en-US" sz="1600" b="1" i="0" u="none" strike="noStrike">
              <a:solidFill>
                <a:schemeClr val="bg1"/>
              </a:solidFill>
              <a:latin typeface="Aptos Narrow"/>
            </a:rPr>
            <a:pPr algn="ctr"/>
            <a:t> $18 244,35 </a:t>
          </a:fld>
          <a:endParaRPr lang="en-ZA" sz="1600" b="1">
            <a:solidFill>
              <a:schemeClr val="bg1"/>
            </a:solidFill>
          </a:endParaRPr>
        </a:p>
      </xdr:txBody>
    </xdr:sp>
    <xdr:clientData/>
  </xdr:twoCellAnchor>
  <xdr:twoCellAnchor>
    <xdr:from>
      <xdr:col>7</xdr:col>
      <xdr:colOff>141797</xdr:colOff>
      <xdr:row>8</xdr:row>
      <xdr:rowOff>35583</xdr:rowOff>
    </xdr:from>
    <xdr:to>
      <xdr:col>7</xdr:col>
      <xdr:colOff>970472</xdr:colOff>
      <xdr:row>10</xdr:row>
      <xdr:rowOff>44929</xdr:rowOff>
    </xdr:to>
    <xdr:sp macro="" textlink="analysed!B4">
      <xdr:nvSpPr>
        <xdr:cNvPr id="21" name="TextBox 20">
          <a:extLst>
            <a:ext uri="{FF2B5EF4-FFF2-40B4-BE49-F238E27FC236}">
              <a16:creationId xmlns:a16="http://schemas.microsoft.com/office/drawing/2014/main" id="{ACF0B96F-3508-178B-8230-6237EBAD430B}"/>
            </a:ext>
          </a:extLst>
        </xdr:cNvPr>
        <xdr:cNvSpPr txBox="1"/>
      </xdr:nvSpPr>
      <xdr:spPr>
        <a:xfrm>
          <a:off x="7366420" y="1545206"/>
          <a:ext cx="828675" cy="386751"/>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5B5B9D5-D376-4E87-89B8-04A28D299862}" type="TxLink">
            <a:rPr lang="en-US" sz="1600" b="1" i="0" u="none" strike="noStrike">
              <a:solidFill>
                <a:schemeClr val="bg1"/>
              </a:solidFill>
              <a:latin typeface="Aptos Narrow"/>
              <a:ea typeface="+mn-ea"/>
              <a:cs typeface="+mn-cs"/>
            </a:rPr>
            <a:pPr marL="0" indent="0" algn="ctr"/>
            <a:t>29,10</a:t>
          </a:fld>
          <a:endParaRPr lang="en-ZA" sz="1600" b="1" i="0" u="none" strike="noStrike">
            <a:solidFill>
              <a:schemeClr val="bg1"/>
            </a:solidFill>
            <a:latin typeface="Aptos Narrow"/>
            <a:ea typeface="+mn-ea"/>
            <a:cs typeface="+mn-cs"/>
          </a:endParaRPr>
        </a:p>
      </xdr:txBody>
    </xdr:sp>
    <xdr:clientData/>
  </xdr:twoCellAnchor>
  <xdr:twoCellAnchor>
    <xdr:from>
      <xdr:col>3</xdr:col>
      <xdr:colOff>0</xdr:colOff>
      <xdr:row>11</xdr:row>
      <xdr:rowOff>104775</xdr:rowOff>
    </xdr:from>
    <xdr:to>
      <xdr:col>5</xdr:col>
      <xdr:colOff>323849</xdr:colOff>
      <xdr:row>13</xdr:row>
      <xdr:rowOff>159369</xdr:rowOff>
    </xdr:to>
    <xdr:sp macro="" textlink="">
      <xdr:nvSpPr>
        <xdr:cNvPr id="4" name="Rectangle 3">
          <a:extLst>
            <a:ext uri="{FF2B5EF4-FFF2-40B4-BE49-F238E27FC236}">
              <a16:creationId xmlns:a16="http://schemas.microsoft.com/office/drawing/2014/main" id="{B1B0E7D7-1F3B-078F-E973-FE666BB028D0}"/>
            </a:ext>
          </a:extLst>
        </xdr:cNvPr>
        <xdr:cNvSpPr/>
      </xdr:nvSpPr>
      <xdr:spPr>
        <a:xfrm>
          <a:off x="2650825" y="2180506"/>
          <a:ext cx="3055548" cy="432000"/>
        </a:xfrm>
        <a:prstGeom prst="rect">
          <a:avLst/>
        </a:prstGeom>
        <a:solidFill>
          <a:schemeClr val="accent6">
            <a:lumMod val="75000"/>
          </a:schemeClr>
        </a:solidFill>
        <a:ln>
          <a:noFill/>
        </a:ln>
        <a:effectLst>
          <a:glow rad="101600">
            <a:schemeClr val="accent2">
              <a:satMod val="175000"/>
              <a:alpha val="40000"/>
            </a:schemeClr>
          </a:glow>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t> </a:t>
          </a:r>
        </a:p>
      </xdr:txBody>
    </xdr:sp>
    <xdr:clientData/>
  </xdr:twoCellAnchor>
  <xdr:twoCellAnchor>
    <xdr:from>
      <xdr:col>5</xdr:col>
      <xdr:colOff>600077</xdr:colOff>
      <xdr:row>11</xdr:row>
      <xdr:rowOff>47625</xdr:rowOff>
    </xdr:from>
    <xdr:to>
      <xdr:col>8</xdr:col>
      <xdr:colOff>28576</xdr:colOff>
      <xdr:row>13</xdr:row>
      <xdr:rowOff>161925</xdr:rowOff>
    </xdr:to>
    <xdr:sp macro="" textlink="">
      <xdr:nvSpPr>
        <xdr:cNvPr id="5" name="Rectangle 4">
          <a:extLst>
            <a:ext uri="{FF2B5EF4-FFF2-40B4-BE49-F238E27FC236}">
              <a16:creationId xmlns:a16="http://schemas.microsoft.com/office/drawing/2014/main" id="{21AF2D7C-A983-95E7-EA5F-F35C9D32F390}"/>
            </a:ext>
          </a:extLst>
        </xdr:cNvPr>
        <xdr:cNvSpPr/>
      </xdr:nvSpPr>
      <xdr:spPr>
        <a:xfrm>
          <a:off x="6029327" y="2143125"/>
          <a:ext cx="2771774" cy="495300"/>
        </a:xfrm>
        <a:prstGeom prst="rect">
          <a:avLst/>
        </a:prstGeom>
        <a:solidFill>
          <a:schemeClr val="accent6">
            <a:lumMod val="75000"/>
          </a:schemeClr>
        </a:solidFill>
        <a:ln>
          <a:noFill/>
        </a:ln>
        <a:effectLst>
          <a:glow rad="101600">
            <a:schemeClr val="accent2">
              <a:satMod val="175000"/>
              <a:alpha val="40000"/>
            </a:schemeClr>
          </a:glow>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3</xdr:col>
      <xdr:colOff>76201</xdr:colOff>
      <xdr:row>11</xdr:row>
      <xdr:rowOff>123825</xdr:rowOff>
    </xdr:from>
    <xdr:to>
      <xdr:col>5</xdr:col>
      <xdr:colOff>9526</xdr:colOff>
      <xdr:row>13</xdr:row>
      <xdr:rowOff>28575</xdr:rowOff>
    </xdr:to>
    <xdr:sp macro="" textlink="">
      <xdr:nvSpPr>
        <xdr:cNvPr id="10" name="TextBox 9">
          <a:extLst>
            <a:ext uri="{FF2B5EF4-FFF2-40B4-BE49-F238E27FC236}">
              <a16:creationId xmlns:a16="http://schemas.microsoft.com/office/drawing/2014/main" id="{FB49CB00-1286-9863-D583-8AF7E306A6F4}"/>
            </a:ext>
          </a:extLst>
        </xdr:cNvPr>
        <xdr:cNvSpPr txBox="1"/>
      </xdr:nvSpPr>
      <xdr:spPr>
        <a:xfrm>
          <a:off x="2771776" y="2219325"/>
          <a:ext cx="2667000" cy="28575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ZA" sz="1100" b="1" i="0" u="none" strike="noStrike" cap="all" baseline="0">
              <a:solidFill>
                <a:schemeClr val="bg1"/>
              </a:solidFill>
              <a:latin typeface="Aptos Narrow"/>
              <a:ea typeface="+mn-ea"/>
              <a:cs typeface="+mn-cs"/>
            </a:rPr>
            <a:t>PRICE PER BODY WEIGHT CATEGORY</a:t>
          </a:r>
        </a:p>
      </xdr:txBody>
    </xdr:sp>
    <xdr:clientData/>
  </xdr:twoCellAnchor>
  <xdr:twoCellAnchor>
    <xdr:from>
      <xdr:col>6</xdr:col>
      <xdr:colOff>9527</xdr:colOff>
      <xdr:row>11</xdr:row>
      <xdr:rowOff>95250</xdr:rowOff>
    </xdr:from>
    <xdr:to>
      <xdr:col>7</xdr:col>
      <xdr:colOff>1495426</xdr:colOff>
      <xdr:row>13</xdr:row>
      <xdr:rowOff>171450</xdr:rowOff>
    </xdr:to>
    <xdr:sp macro="" textlink="">
      <xdr:nvSpPr>
        <xdr:cNvPr id="16" name="TextBox 15">
          <a:extLst>
            <a:ext uri="{FF2B5EF4-FFF2-40B4-BE49-F238E27FC236}">
              <a16:creationId xmlns:a16="http://schemas.microsoft.com/office/drawing/2014/main" id="{F948414F-8F6E-4DD4-B3C9-5D2AE463BAD3}"/>
            </a:ext>
          </a:extLst>
        </xdr:cNvPr>
        <xdr:cNvSpPr txBox="1"/>
      </xdr:nvSpPr>
      <xdr:spPr>
        <a:xfrm>
          <a:off x="6048377" y="2190750"/>
          <a:ext cx="2714624" cy="4572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ZA" sz="1100" b="1" i="0" u="none" strike="noStrike">
              <a:solidFill>
                <a:schemeClr val="bg1"/>
              </a:solidFill>
              <a:latin typeface="Aptos Narrow"/>
              <a:ea typeface="+mn-ea"/>
              <a:cs typeface="+mn-cs"/>
            </a:rPr>
            <a:t>INSURANCE PRICE </a:t>
          </a:r>
          <a:r>
            <a:rPr lang="en-ZA" sz="1100" b="1" i="0" u="none" strike="noStrike" cap="all" baseline="0">
              <a:solidFill>
                <a:schemeClr val="bg1"/>
              </a:solidFill>
              <a:latin typeface="Aptos Narrow"/>
              <a:ea typeface="+mn-ea"/>
              <a:cs typeface="+mn-cs"/>
            </a:rPr>
            <a:t>BY</a:t>
          </a:r>
          <a:r>
            <a:rPr lang="en-ZA" sz="1100" b="1" i="0" u="none" strike="noStrike">
              <a:solidFill>
                <a:schemeClr val="bg1"/>
              </a:solidFill>
              <a:latin typeface="Aptos Narrow"/>
              <a:ea typeface="+mn-ea"/>
              <a:cs typeface="+mn-cs"/>
            </a:rPr>
            <a:t> NUMBER OF CHILDREN</a:t>
          </a:r>
        </a:p>
      </xdr:txBody>
    </xdr:sp>
    <xdr:clientData/>
  </xdr:twoCellAnchor>
  <xdr:twoCellAnchor editAs="oneCell">
    <xdr:from>
      <xdr:col>0</xdr:col>
      <xdr:colOff>1078</xdr:colOff>
      <xdr:row>7</xdr:row>
      <xdr:rowOff>9525</xdr:rowOff>
    </xdr:from>
    <xdr:to>
      <xdr:col>1</xdr:col>
      <xdr:colOff>582103</xdr:colOff>
      <xdr:row>11</xdr:row>
      <xdr:rowOff>170731</xdr:rowOff>
    </xdr:to>
    <mc:AlternateContent xmlns:mc="http://schemas.openxmlformats.org/markup-compatibility/2006">
      <mc:Choice xmlns:a14="http://schemas.microsoft.com/office/drawing/2010/main" Requires="a14">
        <xdr:graphicFrame macro="">
          <xdr:nvGraphicFramePr>
            <xdr:cNvPr id="24" name="Smoking Status">
              <a:extLst>
                <a:ext uri="{FF2B5EF4-FFF2-40B4-BE49-F238E27FC236}">
                  <a16:creationId xmlns:a16="http://schemas.microsoft.com/office/drawing/2014/main" id="{1D927715-C0C1-416D-95F0-5D9D9008E525}"/>
                </a:ext>
              </a:extLst>
            </xdr:cNvPr>
            <xdr:cNvGraphicFramePr/>
          </xdr:nvGraphicFramePr>
          <xdr:xfrm>
            <a:off x="0" y="0"/>
            <a:ext cx="0" cy="0"/>
          </xdr:xfrm>
          <a:graphic>
            <a:graphicData uri="http://schemas.microsoft.com/office/drawing/2010/slicer">
              <sle:slicer xmlns:sle="http://schemas.microsoft.com/office/drawing/2010/slicer" name="Smoking Status"/>
            </a:graphicData>
          </a:graphic>
        </xdr:graphicFrame>
      </mc:Choice>
      <mc:Fallback>
        <xdr:sp macro="" textlink="">
          <xdr:nvSpPr>
            <xdr:cNvPr id="0" name=""/>
            <xdr:cNvSpPr>
              <a:spLocks noTextEdit="1"/>
            </xdr:cNvSpPr>
          </xdr:nvSpPr>
          <xdr:spPr>
            <a:xfrm>
              <a:off x="1078" y="1330445"/>
              <a:ext cx="2054704" cy="91601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557123</xdr:colOff>
      <xdr:row>18</xdr:row>
      <xdr:rowOff>47625</xdr:rowOff>
    </xdr:from>
    <xdr:to>
      <xdr:col>5</xdr:col>
      <xdr:colOff>133350</xdr:colOff>
      <xdr:row>32</xdr:row>
      <xdr:rowOff>152400</xdr:rowOff>
    </xdr:to>
    <xdr:graphicFrame macro="">
      <xdr:nvGraphicFramePr>
        <xdr:cNvPr id="25" name="Chart 24">
          <a:extLst>
            <a:ext uri="{FF2B5EF4-FFF2-40B4-BE49-F238E27FC236}">
              <a16:creationId xmlns:a16="http://schemas.microsoft.com/office/drawing/2014/main" id="{C3C05A65-6FA7-4FD9-A112-3962A4C2C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361951</xdr:colOff>
      <xdr:row>20</xdr:row>
      <xdr:rowOff>47625</xdr:rowOff>
    </xdr:from>
    <xdr:to>
      <xdr:col>8</xdr:col>
      <xdr:colOff>9526</xdr:colOff>
      <xdr:row>32</xdr:row>
      <xdr:rowOff>180975</xdr:rowOff>
    </xdr:to>
    <xdr:graphicFrame macro="">
      <xdr:nvGraphicFramePr>
        <xdr:cNvPr id="26" name="Chart 25">
          <a:extLst>
            <a:ext uri="{FF2B5EF4-FFF2-40B4-BE49-F238E27FC236}">
              <a16:creationId xmlns:a16="http://schemas.microsoft.com/office/drawing/2014/main" id="{C9375DC5-B232-4442-A527-AF5685D1C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539151</xdr:colOff>
      <xdr:row>32</xdr:row>
      <xdr:rowOff>179718</xdr:rowOff>
    </xdr:from>
    <xdr:to>
      <xdr:col>5</xdr:col>
      <xdr:colOff>134787</xdr:colOff>
      <xdr:row>46</xdr:row>
      <xdr:rowOff>35944</xdr:rowOff>
    </xdr:to>
    <xdr:graphicFrame macro="">
      <xdr:nvGraphicFramePr>
        <xdr:cNvPr id="27" name="Chart 26">
          <a:extLst>
            <a:ext uri="{FF2B5EF4-FFF2-40B4-BE49-F238E27FC236}">
              <a16:creationId xmlns:a16="http://schemas.microsoft.com/office/drawing/2014/main" id="{D9D6F94A-DB63-4424-9A7F-050D80D41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12</xdr:row>
      <xdr:rowOff>0</xdr:rowOff>
    </xdr:from>
    <xdr:to>
      <xdr:col>1</xdr:col>
      <xdr:colOff>584081</xdr:colOff>
      <xdr:row>16</xdr:row>
      <xdr:rowOff>152760</xdr:rowOff>
    </xdr:to>
    <mc:AlternateContent xmlns:mc="http://schemas.openxmlformats.org/markup-compatibility/2006" xmlns:a14="http://schemas.microsoft.com/office/drawing/2010/main">
      <mc:Choice Requires="a14">
        <xdr:graphicFrame macro="">
          <xdr:nvGraphicFramePr>
            <xdr:cNvPr id="28" name="Gender">
              <a:extLst>
                <a:ext uri="{FF2B5EF4-FFF2-40B4-BE49-F238E27FC236}">
                  <a16:creationId xmlns:a16="http://schemas.microsoft.com/office/drawing/2014/main" id="{6B4A5D44-A776-498D-BDC4-92DB6DC6833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050" y="2548387"/>
              <a:ext cx="2038710" cy="92338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16</xdr:row>
      <xdr:rowOff>161747</xdr:rowOff>
    </xdr:from>
    <xdr:to>
      <xdr:col>1</xdr:col>
      <xdr:colOff>593066</xdr:colOff>
      <xdr:row>22</xdr:row>
      <xdr:rowOff>152759</xdr:rowOff>
    </xdr:to>
    <mc:AlternateContent xmlns:mc="http://schemas.openxmlformats.org/markup-compatibility/2006" xmlns:a14="http://schemas.microsoft.com/office/drawing/2010/main">
      <mc:Choice Requires="a14">
        <xdr:graphicFrame macro="">
          <xdr:nvGraphicFramePr>
            <xdr:cNvPr id="29" name="Age categories">
              <a:extLst>
                <a:ext uri="{FF2B5EF4-FFF2-40B4-BE49-F238E27FC236}">
                  <a16:creationId xmlns:a16="http://schemas.microsoft.com/office/drawing/2014/main" id="{623367A0-31ED-4C84-BF9E-7E20929DAF9E}"/>
                </a:ext>
              </a:extLst>
            </xdr:cNvPr>
            <xdr:cNvGraphicFramePr/>
          </xdr:nvGraphicFramePr>
          <xdr:xfrm>
            <a:off x="0" y="0"/>
            <a:ext cx="0" cy="0"/>
          </xdr:xfrm>
          <a:graphic>
            <a:graphicData uri="http://schemas.microsoft.com/office/drawing/2010/slicer">
              <sle:slicer xmlns:sle="http://schemas.microsoft.com/office/drawing/2010/slicer" name="Age categories"/>
            </a:graphicData>
          </a:graphic>
        </xdr:graphicFrame>
      </mc:Choice>
      <mc:Fallback xmlns="">
        <xdr:sp macro="" textlink="">
          <xdr:nvSpPr>
            <xdr:cNvPr id="0" name=""/>
            <xdr:cNvSpPr>
              <a:spLocks noTextEdit="1"/>
            </xdr:cNvSpPr>
          </xdr:nvSpPr>
          <xdr:spPr>
            <a:xfrm>
              <a:off x="9525" y="3462248"/>
              <a:ext cx="2057220" cy="121686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332477</xdr:colOff>
      <xdr:row>33</xdr:row>
      <xdr:rowOff>8986</xdr:rowOff>
    </xdr:from>
    <xdr:to>
      <xdr:col>8</xdr:col>
      <xdr:colOff>17972</xdr:colOff>
      <xdr:row>46</xdr:row>
      <xdr:rowOff>35943</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AAEF68CE-F8BD-49C5-8B2A-9C3EA0501D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715001" y="6272123"/>
              <a:ext cx="3028230" cy="2480094"/>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22</xdr:row>
      <xdr:rowOff>152759</xdr:rowOff>
    </xdr:from>
    <xdr:to>
      <xdr:col>1</xdr:col>
      <xdr:colOff>602051</xdr:colOff>
      <xdr:row>27</xdr:row>
      <xdr:rowOff>89858</xdr:rowOff>
    </xdr:to>
    <mc:AlternateContent xmlns:mc="http://schemas.openxmlformats.org/markup-compatibility/2006">
      <mc:Choice xmlns:a14="http://schemas.microsoft.com/office/drawing/2010/main" Requires="a14">
        <xdr:graphicFrame macro="">
          <xdr:nvGraphicFramePr>
            <xdr:cNvPr id="13" name="BMI category">
              <a:extLst>
                <a:ext uri="{FF2B5EF4-FFF2-40B4-BE49-F238E27FC236}">
                  <a16:creationId xmlns:a16="http://schemas.microsoft.com/office/drawing/2014/main" id="{629887C3-6F3F-4E9C-B970-023EC2D4A8AD}"/>
                </a:ext>
              </a:extLst>
            </xdr:cNvPr>
            <xdr:cNvGraphicFramePr/>
          </xdr:nvGraphicFramePr>
          <xdr:xfrm>
            <a:off x="0" y="0"/>
            <a:ext cx="0" cy="0"/>
          </xdr:xfrm>
          <a:graphic>
            <a:graphicData uri="http://schemas.microsoft.com/office/drawing/2010/slicer">
              <sle:slicer xmlns:sle="http://schemas.microsoft.com/office/drawing/2010/slicer" name="BMI category"/>
            </a:graphicData>
          </a:graphic>
        </xdr:graphicFrame>
      </mc:Choice>
      <mc:Fallback>
        <xdr:sp macro="" textlink="">
          <xdr:nvSpPr>
            <xdr:cNvPr id="0" name=""/>
            <xdr:cNvSpPr>
              <a:spLocks noTextEdit="1"/>
            </xdr:cNvSpPr>
          </xdr:nvSpPr>
          <xdr:spPr>
            <a:xfrm>
              <a:off x="0" y="4340165"/>
              <a:ext cx="2075730" cy="88061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1</xdr:rowOff>
    </xdr:from>
    <xdr:to>
      <xdr:col>1</xdr:col>
      <xdr:colOff>584080</xdr:colOff>
      <xdr:row>7</xdr:row>
      <xdr:rowOff>0</xdr:rowOff>
    </xdr:to>
    <xdr:pic>
      <xdr:nvPicPr>
        <xdr:cNvPr id="15" name="Picture 14">
          <a:extLst>
            <a:ext uri="{FF2B5EF4-FFF2-40B4-BE49-F238E27FC236}">
              <a16:creationId xmlns:a16="http://schemas.microsoft.com/office/drawing/2014/main" id="{E44E0712-EE65-72C5-72C3-3A4CB2DC17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
          <a:ext cx="2057759" cy="13209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blish Training" refreshedDate="45701.807852777776" createdVersion="8" refreshedVersion="8" minRefreshableVersion="3" recordCount="46" xr:uid="{F3E8D272-F800-4B03-BFDF-AB4D92215182}">
  <cacheSource type="worksheet">
    <worksheetSource name="Table2"/>
  </cacheSource>
  <cacheFields count="13">
    <cacheField name="Name" numFmtId="0">
      <sharedItems/>
    </cacheField>
    <cacheField name="Age" numFmtId="1">
      <sharedItems containsSemiMixedTypes="0" containsString="0" containsNumber="1" containsInteger="1" minValue="27" maxValue="53" count="27">
        <n v="47"/>
        <n v="34"/>
        <n v="29"/>
        <n v="40"/>
        <n v="50"/>
        <n v="35"/>
        <n v="39"/>
        <n v="43"/>
        <n v="46"/>
        <n v="30"/>
        <n v="32"/>
        <n v="45"/>
        <n v="28"/>
        <n v="36"/>
        <n v="51"/>
        <n v="52"/>
        <n v="42"/>
        <n v="33"/>
        <n v="48"/>
        <n v="49"/>
        <n v="27"/>
        <n v="38"/>
        <n v="37"/>
        <n v="31"/>
        <n v="41"/>
        <n v="53"/>
        <n v="44"/>
      </sharedItems>
      <fieldGroup base="1">
        <rangePr startNum="27" endNum="53" groupInterval="5"/>
        <groupItems count="8">
          <s v="&lt;27"/>
          <s v="27-31"/>
          <s v="32-36"/>
          <s v="37-41"/>
          <s v="42-46"/>
          <s v="47-51"/>
          <s v="52-56"/>
          <s v="&gt;57"/>
        </groupItems>
      </fieldGroup>
    </cacheField>
    <cacheField name="Column1" numFmtId="2">
      <sharedItems containsSemiMixedTypes="0" containsString="0" containsNumber="1" containsInteger="1" minValue="27" maxValue="53"/>
    </cacheField>
    <cacheField name="Gender" numFmtId="0">
      <sharedItems count="2">
        <s v="Male"/>
        <s v="Female"/>
      </sharedItems>
    </cacheField>
    <cacheField name="BMI" numFmtId="2">
      <sharedItems containsSemiMixedTypes="0" containsString="0" containsNumber="1" minValue="22.3" maxValue="35.299999999999997"/>
    </cacheField>
    <cacheField name="Children" numFmtId="0">
      <sharedItems containsSemiMixedTypes="0" containsString="0" containsNumber="1" containsInteger="1" minValue="0" maxValue="3" count="4">
        <n v="1"/>
        <n v="2"/>
        <n v="0"/>
        <n v="3"/>
      </sharedItems>
    </cacheField>
    <cacheField name="Parent status" numFmtId="0">
      <sharedItems/>
    </cacheField>
    <cacheField name="Smoking Status" numFmtId="0">
      <sharedItems count="2">
        <s v="Smoker"/>
        <s v="Non-Smoker"/>
      </sharedItems>
    </cacheField>
    <cacheField name="Location" numFmtId="0">
      <sharedItems/>
    </cacheField>
    <cacheField name="Insurance Price (USD)" numFmtId="2">
      <sharedItems containsSemiMixedTypes="0" containsString="0" containsNumber="1" containsInteger="1" minValue="9600" maxValue="32120"/>
    </cacheField>
    <cacheField name="Age categories" numFmtId="0">
      <sharedItems count="3">
        <s v="Middle Aged"/>
        <s v="Senior"/>
        <s v="Young"/>
      </sharedItems>
    </cacheField>
    <cacheField name="BMI category" numFmtId="0">
      <sharedItems count="2">
        <s v="Normal weight"/>
        <s v="Overweight"/>
      </sharedItems>
    </cacheField>
    <cacheField name="Column2"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2904363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Lucas Martinez"/>
    <x v="0"/>
    <n v="47"/>
    <x v="0"/>
    <n v="32.5"/>
    <x v="0"/>
    <s v="Child"/>
    <x v="0"/>
    <s v="Albuquerque"/>
    <n v="22400"/>
    <x v="0"/>
    <x v="0"/>
    <n v="0"/>
  </r>
  <r>
    <s v="Lily Morris"/>
    <x v="1"/>
    <n v="34"/>
    <x v="1"/>
    <n v="26.4"/>
    <x v="0"/>
    <s v="Child"/>
    <x v="1"/>
    <s v="Arlington"/>
    <n v="15640"/>
    <x v="1"/>
    <x v="0"/>
    <n v="0"/>
  </r>
  <r>
    <s v="Leah Price"/>
    <x v="2"/>
    <n v="29"/>
    <x v="1"/>
    <n v="25.3"/>
    <x v="0"/>
    <s v="Child"/>
    <x v="1"/>
    <s v="Atlanta"/>
    <n v="9900"/>
    <x v="2"/>
    <x v="0"/>
    <n v="0"/>
  </r>
  <r>
    <s v="Christopher Rodriguez"/>
    <x v="3"/>
    <n v="40"/>
    <x v="0"/>
    <n v="30.5"/>
    <x v="1"/>
    <s v="Child"/>
    <x v="1"/>
    <s v="Austin"/>
    <n v="18920"/>
    <x v="0"/>
    <x v="1"/>
    <n v="1"/>
  </r>
  <r>
    <s v="Benjamin Hernandez"/>
    <x v="4"/>
    <n v="50"/>
    <x v="0"/>
    <n v="31.8"/>
    <x v="1"/>
    <s v="Child"/>
    <x v="1"/>
    <s v="Baltimore"/>
    <n v="21830"/>
    <x v="0"/>
    <x v="1"/>
    <n v="1"/>
  </r>
  <r>
    <s v="Ava Martin"/>
    <x v="5"/>
    <n v="35"/>
    <x v="1"/>
    <n v="28.8"/>
    <x v="2"/>
    <s v="No Child"/>
    <x v="1"/>
    <s v="Boston"/>
    <n v="12210"/>
    <x v="1"/>
    <x v="0"/>
    <n v="0"/>
  </r>
  <r>
    <s v="Daniel Scott"/>
    <x v="6"/>
    <n v="39"/>
    <x v="0"/>
    <n v="27.9"/>
    <x v="3"/>
    <s v="Child"/>
    <x v="0"/>
    <s v="Charlotte"/>
    <n v="20100"/>
    <x v="0"/>
    <x v="0"/>
    <n v="0"/>
  </r>
  <r>
    <s v="Michael Williams"/>
    <x v="4"/>
    <n v="50"/>
    <x v="0"/>
    <n v="31.2"/>
    <x v="3"/>
    <s v="Child"/>
    <x v="0"/>
    <s v="Chicago"/>
    <n v="21080"/>
    <x v="0"/>
    <x v="1"/>
    <n v="1"/>
  </r>
  <r>
    <s v="David Lopez"/>
    <x v="7"/>
    <n v="43"/>
    <x v="0"/>
    <n v="29.8"/>
    <x v="1"/>
    <s v="Child"/>
    <x v="1"/>
    <s v="Columbus"/>
    <n v="17550"/>
    <x v="0"/>
    <x v="0"/>
    <n v="0"/>
  </r>
  <r>
    <s v="Matthew Taylor"/>
    <x v="0"/>
    <n v="47"/>
    <x v="0"/>
    <n v="33"/>
    <x v="3"/>
    <s v="Child"/>
    <x v="1"/>
    <s v="Dallas"/>
    <n v="19720"/>
    <x v="0"/>
    <x v="1"/>
    <n v="1"/>
  </r>
  <r>
    <s v="Michael Wilson"/>
    <x v="8"/>
    <n v="46"/>
    <x v="0"/>
    <n v="34.200000000000003"/>
    <x v="1"/>
    <s v="Child"/>
    <x v="1"/>
    <s v="Denver"/>
    <n v="17280"/>
    <x v="0"/>
    <x v="1"/>
    <n v="1"/>
  </r>
  <r>
    <s v="Mia Taylor"/>
    <x v="9"/>
    <n v="30"/>
    <x v="1"/>
    <n v="26"/>
    <x v="0"/>
    <s v="Child"/>
    <x v="1"/>
    <s v="Detroit"/>
    <n v="12210"/>
    <x v="1"/>
    <x v="0"/>
    <n v="0"/>
  </r>
  <r>
    <s v="Isabella Perez"/>
    <x v="10"/>
    <n v="32"/>
    <x v="1"/>
    <n v="25.1"/>
    <x v="0"/>
    <s v="Child"/>
    <x v="1"/>
    <s v="Fort Worth"/>
    <n v="10540"/>
    <x v="1"/>
    <x v="0"/>
    <n v="0"/>
  </r>
  <r>
    <s v="Aiden Adams"/>
    <x v="11"/>
    <n v="45"/>
    <x v="0"/>
    <n v="30.3"/>
    <x v="1"/>
    <s v="Child"/>
    <x v="1"/>
    <s v="Fresno"/>
    <n v="25080"/>
    <x v="0"/>
    <x v="1"/>
    <n v="1"/>
  </r>
  <r>
    <s v="Sarah Brown"/>
    <x v="12"/>
    <n v="28"/>
    <x v="1"/>
    <n v="22.3"/>
    <x v="0"/>
    <s v="Child"/>
    <x v="1"/>
    <s v="Houston"/>
    <n v="10080"/>
    <x v="2"/>
    <x v="0"/>
    <n v="0"/>
  </r>
  <r>
    <s v="Sophia Thompson"/>
    <x v="13"/>
    <n v="36"/>
    <x v="1"/>
    <n v="28.3"/>
    <x v="2"/>
    <s v="No Child"/>
    <x v="1"/>
    <s v="Indianapolis"/>
    <n v="15960"/>
    <x v="0"/>
    <x v="0"/>
    <n v="0"/>
  </r>
  <r>
    <s v="Olivia Hernandez"/>
    <x v="2"/>
    <n v="29"/>
    <x v="1"/>
    <n v="23.9"/>
    <x v="0"/>
    <s v="Child"/>
    <x v="1"/>
    <s v="Jacksonville"/>
    <n v="11020"/>
    <x v="2"/>
    <x v="0"/>
    <n v="0"/>
  </r>
  <r>
    <s v="Logan Carter"/>
    <x v="14"/>
    <n v="51"/>
    <x v="0"/>
    <n v="34.700000000000003"/>
    <x v="1"/>
    <s v="Child"/>
    <x v="1"/>
    <s v="Kansas City"/>
    <n v="22200"/>
    <x v="0"/>
    <x v="1"/>
    <n v="1"/>
  </r>
  <r>
    <s v="Ryan Hall"/>
    <x v="15"/>
    <n v="52"/>
    <x v="0"/>
    <n v="35.1"/>
    <x v="3"/>
    <s v="Child"/>
    <x v="0"/>
    <s v="Las Vegas"/>
    <n v="23760"/>
    <x v="0"/>
    <x v="1"/>
    <n v="1"/>
  </r>
  <r>
    <s v="Henry Rivera"/>
    <x v="8"/>
    <n v="46"/>
    <x v="0"/>
    <n v="31"/>
    <x v="3"/>
    <s v="Child"/>
    <x v="0"/>
    <s v="Long Beach"/>
    <n v="24480"/>
    <x v="0"/>
    <x v="1"/>
    <n v="1"/>
  </r>
  <r>
    <s v="Emily Johnson"/>
    <x v="16"/>
    <n v="42"/>
    <x v="1"/>
    <n v="26.8"/>
    <x v="1"/>
    <s v="Child"/>
    <x v="1"/>
    <s v="Los Angeles"/>
    <n v="21600"/>
    <x v="0"/>
    <x v="0"/>
    <n v="0"/>
  </r>
  <r>
    <s v="Harper Young"/>
    <x v="17"/>
    <n v="33"/>
    <x v="1"/>
    <n v="27.6"/>
    <x v="0"/>
    <s v="Child"/>
    <x v="1"/>
    <s v="Louisville"/>
    <n v="13940"/>
    <x v="1"/>
    <x v="0"/>
    <n v="0"/>
  </r>
  <r>
    <s v="Chloe Lee"/>
    <x v="1"/>
    <n v="34"/>
    <x v="1"/>
    <n v="25.9"/>
    <x v="0"/>
    <s v="Child"/>
    <x v="1"/>
    <s v="Memphis"/>
    <n v="9600"/>
    <x v="1"/>
    <x v="0"/>
    <n v="0"/>
  </r>
  <r>
    <s v="Jackson Mitchell"/>
    <x v="18"/>
    <n v="48"/>
    <x v="0"/>
    <n v="33.5"/>
    <x v="3"/>
    <s v="Child"/>
    <x v="0"/>
    <s v="Mesa"/>
    <n v="30530"/>
    <x v="0"/>
    <x v="1"/>
    <n v="1"/>
  </r>
  <r>
    <s v="Avery Cooper"/>
    <x v="10"/>
    <n v="32"/>
    <x v="1"/>
    <n v="27.2"/>
    <x v="2"/>
    <s v="No Child"/>
    <x v="1"/>
    <s v="Miami"/>
    <n v="15480"/>
    <x v="1"/>
    <x v="0"/>
    <n v="0"/>
  </r>
  <r>
    <s v="Evelyn Garcia"/>
    <x v="6"/>
    <n v="39"/>
    <x v="1"/>
    <n v="29.2"/>
    <x v="2"/>
    <s v="No Child"/>
    <x v="1"/>
    <s v="Milwaukee"/>
    <n v="19270"/>
    <x v="0"/>
    <x v="0"/>
    <n v="0"/>
  </r>
  <r>
    <s v="Alexander King"/>
    <x v="19"/>
    <n v="49"/>
    <x v="0"/>
    <n v="33.799999999999997"/>
    <x v="1"/>
    <s v="Child"/>
    <x v="1"/>
    <s v="Nashville"/>
    <n v="25760"/>
    <x v="0"/>
    <x v="1"/>
    <n v="1"/>
  </r>
  <r>
    <s v="Sophia Foster"/>
    <x v="9"/>
    <n v="30"/>
    <x v="1"/>
    <n v="25.8"/>
    <x v="2"/>
    <s v="No Child"/>
    <x v="1"/>
    <s v="New Orleans"/>
    <n v="11840"/>
    <x v="1"/>
    <x v="0"/>
    <n v="0"/>
  </r>
  <r>
    <s v="John Smith"/>
    <x v="5"/>
    <n v="35"/>
    <x v="0"/>
    <n v="29.5"/>
    <x v="2"/>
    <s v="No Child"/>
    <x v="1"/>
    <s v="New York"/>
    <n v="16450"/>
    <x v="1"/>
    <x v="0"/>
    <n v="0"/>
  </r>
  <r>
    <s v="David Perez"/>
    <x v="19"/>
    <n v="49"/>
    <x v="0"/>
    <n v="32.799999999999997"/>
    <x v="1"/>
    <s v="Child"/>
    <x v="1"/>
    <s v="Oakland"/>
    <n v="28060"/>
    <x v="0"/>
    <x v="1"/>
    <n v="1"/>
  </r>
  <r>
    <s v="Abigail Allen"/>
    <x v="20"/>
    <n v="27"/>
    <x v="1"/>
    <n v="24.5"/>
    <x v="2"/>
    <s v="No Child"/>
    <x v="1"/>
    <s v="Oklahoma City"/>
    <n v="13050"/>
    <x v="2"/>
    <x v="0"/>
    <n v="0"/>
  </r>
  <r>
    <s v="Jennifer Martinez"/>
    <x v="11"/>
    <n v="45"/>
    <x v="1"/>
    <n v="29.9"/>
    <x v="2"/>
    <s v="No Child"/>
    <x v="1"/>
    <s v="Philadelphia"/>
    <n v="18000"/>
    <x v="0"/>
    <x v="0"/>
    <n v="0"/>
  </r>
  <r>
    <s v="David Jones"/>
    <x v="6"/>
    <n v="39"/>
    <x v="0"/>
    <n v="28.1"/>
    <x v="1"/>
    <s v="Child"/>
    <x v="1"/>
    <s v="Phoenix"/>
    <n v="17640"/>
    <x v="0"/>
    <x v="0"/>
    <n v="0"/>
  </r>
  <r>
    <s v="William White"/>
    <x v="21"/>
    <n v="38"/>
    <x v="0"/>
    <n v="26.3"/>
    <x v="1"/>
    <s v="Child"/>
    <x v="0"/>
    <s v="Portland"/>
    <n v="30550"/>
    <x v="0"/>
    <x v="0"/>
    <n v="0"/>
  </r>
  <r>
    <s v="Nora Wood"/>
    <x v="22"/>
    <n v="37"/>
    <x v="1"/>
    <n v="28"/>
    <x v="2"/>
    <s v="No Child"/>
    <x v="1"/>
    <s v="Sacramento"/>
    <n v="14430"/>
    <x v="0"/>
    <x v="0"/>
    <n v="0"/>
  </r>
  <r>
    <s v="Daniel Anderson"/>
    <x v="17"/>
    <n v="33"/>
    <x v="0"/>
    <n v="25.5"/>
    <x v="0"/>
    <s v="Child"/>
    <x v="1"/>
    <s v="San Antonio"/>
    <n v="11520"/>
    <x v="1"/>
    <x v="0"/>
    <n v="0"/>
  </r>
  <r>
    <s v="Jessica Wilson"/>
    <x v="22"/>
    <n v="37"/>
    <x v="1"/>
    <n v="27.4"/>
    <x v="1"/>
    <s v="Child"/>
    <x v="0"/>
    <s v="San Diego"/>
    <n v="16120"/>
    <x v="0"/>
    <x v="0"/>
    <n v="0"/>
  </r>
  <r>
    <s v="James Martinez"/>
    <x v="18"/>
    <n v="48"/>
    <x v="0"/>
    <n v="32.700000000000003"/>
    <x v="3"/>
    <s v="Child"/>
    <x v="0"/>
    <s v="San Francisco"/>
    <n v="18600"/>
    <x v="0"/>
    <x v="1"/>
    <n v="1"/>
  </r>
  <r>
    <s v="Emma Garcia"/>
    <x v="23"/>
    <n v="31"/>
    <x v="1"/>
    <n v="24.7"/>
    <x v="2"/>
    <s v="No Child"/>
    <x v="1"/>
    <s v="San Jose"/>
    <n v="11100"/>
    <x v="1"/>
    <x v="0"/>
    <n v="0"/>
  </r>
  <r>
    <s v="Amelia Moore"/>
    <x v="24"/>
    <n v="41"/>
    <x v="1"/>
    <n v="31.5"/>
    <x v="2"/>
    <s v="No Child"/>
    <x v="1"/>
    <s v="Seattle"/>
    <n v="19600"/>
    <x v="0"/>
    <x v="1"/>
    <n v="1"/>
  </r>
  <r>
    <s v="Jack Ward"/>
    <x v="25"/>
    <n v="53"/>
    <x v="0"/>
    <n v="35.299999999999997"/>
    <x v="3"/>
    <s v="Child"/>
    <x v="0"/>
    <s v="Tampa"/>
    <n v="32120"/>
    <x v="0"/>
    <x v="1"/>
    <n v="1"/>
  </r>
  <r>
    <s v="Zoe Scott"/>
    <x v="23"/>
    <n v="31"/>
    <x v="1"/>
    <n v="26.5"/>
    <x v="0"/>
    <s v="Child"/>
    <x v="1"/>
    <s v="Tucson"/>
    <n v="16100"/>
    <x v="1"/>
    <x v="0"/>
    <n v="0"/>
  </r>
  <r>
    <s v="Scarlett Ross"/>
    <x v="21"/>
    <n v="38"/>
    <x v="1"/>
    <n v="27.8"/>
    <x v="2"/>
    <s v="No Child"/>
    <x v="1"/>
    <s v="Tulsa"/>
    <n v="14060"/>
    <x v="0"/>
    <x v="0"/>
    <n v="0"/>
  </r>
  <r>
    <s v="Ella Richardson"/>
    <x v="13"/>
    <n v="36"/>
    <x v="1"/>
    <n v="29.1"/>
    <x v="0"/>
    <s v="Child"/>
    <x v="1"/>
    <s v="Virginia Beach"/>
    <n v="12000"/>
    <x v="0"/>
    <x v="0"/>
    <n v="0"/>
  </r>
  <r>
    <s v="Ethan Harris"/>
    <x v="26"/>
    <n v="44"/>
    <x v="0"/>
    <n v="29.6"/>
    <x v="3"/>
    <s v="Child"/>
    <x v="0"/>
    <s v="Washington"/>
    <n v="28980"/>
    <x v="0"/>
    <x v="0"/>
    <n v="0"/>
  </r>
  <r>
    <s v="Lucas Baker"/>
    <x v="18"/>
    <n v="48"/>
    <x v="0"/>
    <n v="31.7"/>
    <x v="1"/>
    <s v="Child"/>
    <x v="1"/>
    <s v="Wichita"/>
    <n v="20880"/>
    <x v="0"/>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D12432-2EDE-42F1-98FA-C59DE33A031E}" name="PivotTable1" cacheId="9"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9">
  <location ref="D8:E11" firstHeaderRow="1" firstDataRow="1" firstDataCol="1"/>
  <pivotFields count="13">
    <pivotField showAll="0"/>
    <pivotField numFmtId="2" showAll="0">
      <items count="9">
        <item x="0"/>
        <item x="1"/>
        <item x="2"/>
        <item x="3"/>
        <item x="4"/>
        <item x="5"/>
        <item x="6"/>
        <item x="7"/>
        <item t="default"/>
      </items>
    </pivotField>
    <pivotField numFmtId="2" showAll="0"/>
    <pivotField showAll="0">
      <items count="3">
        <item x="1"/>
        <item x="0"/>
        <item t="default"/>
      </items>
    </pivotField>
    <pivotField numFmtId="2" showAll="0"/>
    <pivotField showAll="0"/>
    <pivotField showAll="0"/>
    <pivotField showAll="0">
      <items count="3">
        <item x="1"/>
        <item x="0"/>
        <item t="default"/>
      </items>
    </pivotField>
    <pivotField showAll="0"/>
    <pivotField dataField="1" numFmtId="2" showAll="0"/>
    <pivotField showAll="0">
      <items count="4">
        <item x="0"/>
        <item x="1"/>
        <item x="2"/>
        <item t="default"/>
      </items>
    </pivotField>
    <pivotField axis="axisRow" showAll="0">
      <items count="3">
        <item x="0"/>
        <item x="1"/>
        <item t="default"/>
      </items>
    </pivotField>
    <pivotField showAll="0"/>
  </pivotFields>
  <rowFields count="1">
    <field x="11"/>
  </rowFields>
  <rowItems count="3">
    <i>
      <x/>
    </i>
    <i>
      <x v="1"/>
    </i>
    <i t="grand">
      <x/>
    </i>
  </rowItems>
  <colItems count="1">
    <i/>
  </colItems>
  <dataFields count="1">
    <dataField name="Average of Insurance Price (USD)" fld="9" subtotal="average" baseField="11" baseItem="0" numFmtId="2"/>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664FA8-F5F6-44B4-9BF2-6E721D0A3F75}"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1" firstHeaderRow="1" firstDataRow="1" firstDataCol="1"/>
  <pivotFields count="13">
    <pivotField showAll="0"/>
    <pivotField numFmtId="2" showAll="0">
      <items count="9">
        <item x="0"/>
        <item x="1"/>
        <item x="2"/>
        <item x="3"/>
        <item x="4"/>
        <item x="5"/>
        <item x="6"/>
        <item x="7"/>
        <item t="default"/>
      </items>
    </pivotField>
    <pivotField numFmtId="2" showAll="0"/>
    <pivotField showAll="0">
      <items count="3">
        <item x="1"/>
        <item x="0"/>
        <item t="default"/>
      </items>
    </pivotField>
    <pivotField numFmtId="2" showAll="0"/>
    <pivotField showAll="0"/>
    <pivotField showAll="0"/>
    <pivotField showAll="0">
      <items count="3">
        <item x="1"/>
        <item x="0"/>
        <item t="default"/>
      </items>
    </pivotField>
    <pivotField showAll="0"/>
    <pivotField dataField="1" numFmtId="2" showAll="0"/>
    <pivotField showAll="0">
      <items count="4">
        <item x="0"/>
        <item x="1"/>
        <item x="2"/>
        <item t="default"/>
      </items>
    </pivotField>
    <pivotField axis="axisRow" showAll="0">
      <items count="3">
        <item x="0"/>
        <item x="1"/>
        <item t="default"/>
      </items>
    </pivotField>
    <pivotField showAll="0"/>
  </pivotFields>
  <rowFields count="1">
    <field x="11"/>
  </rowFields>
  <rowItems count="3">
    <i>
      <x/>
    </i>
    <i>
      <x v="1"/>
    </i>
    <i t="grand">
      <x/>
    </i>
  </rowItems>
  <colItems count="1">
    <i/>
  </colItems>
  <dataFields count="1">
    <dataField name="Average of Insurance Price (USD)" fld="9" subtotal="average" baseField="6"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408492-5306-418B-A1AD-791C788F31C1}"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3">
    <pivotField showAll="0"/>
    <pivotField dataField="1" numFmtId="2" showAll="0">
      <items count="9">
        <item x="0"/>
        <item x="1"/>
        <item x="2"/>
        <item x="3"/>
        <item x="4"/>
        <item x="5"/>
        <item x="6"/>
        <item x="7"/>
        <item t="default"/>
      </items>
    </pivotField>
    <pivotField numFmtId="2" showAll="0"/>
    <pivotField showAll="0">
      <items count="3">
        <item x="1"/>
        <item x="0"/>
        <item t="default"/>
      </items>
    </pivotField>
    <pivotField dataField="1" numFmtId="2" showAll="0"/>
    <pivotField showAll="0"/>
    <pivotField showAll="0"/>
    <pivotField showAll="0">
      <items count="3">
        <item x="1"/>
        <item x="0"/>
        <item t="default"/>
      </items>
    </pivotField>
    <pivotField showAll="0"/>
    <pivotField dataField="1" numFmtId="2" showAll="0"/>
    <pivotField showAll="0">
      <items count="4">
        <item x="0"/>
        <item x="1"/>
        <item x="2"/>
        <item t="default"/>
      </items>
    </pivotField>
    <pivotField showAll="0">
      <items count="3">
        <item x="0"/>
        <item x="1"/>
        <item t="default"/>
      </items>
    </pivotField>
    <pivotField showAll="0"/>
  </pivotFields>
  <rowItems count="1">
    <i/>
  </rowItems>
  <colFields count="1">
    <field x="-2"/>
  </colFields>
  <colItems count="3">
    <i>
      <x/>
    </i>
    <i i="1">
      <x v="1"/>
    </i>
    <i i="2">
      <x v="2"/>
    </i>
  </colItems>
  <dataFields count="3">
    <dataField name="Average of Age" fld="1" subtotal="average" baseField="0" baseItem="1" numFmtId="2"/>
    <dataField name="Average of BMI" fld="4" subtotal="average" baseField="0" baseItem="1" numFmtId="2"/>
    <dataField name="Average of Insurance Price (USD)" fld="9" subtotal="average" baseField="0" baseItem="2" numFmtId="164"/>
  </dataFields>
  <formats count="1">
    <format dxfId="4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0505C-C1B8-4506-A009-D8186264E59E}" name="PivotTable9"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umber of Children">
  <location ref="A27:B32" firstHeaderRow="1" firstDataRow="1" firstDataCol="1"/>
  <pivotFields count="13">
    <pivotField showAll="0"/>
    <pivotField numFmtId="2" showAll="0">
      <items count="9">
        <item x="0"/>
        <item x="1"/>
        <item x="2"/>
        <item x="3"/>
        <item x="4"/>
        <item x="5"/>
        <item x="6"/>
        <item x="7"/>
        <item t="default"/>
      </items>
    </pivotField>
    <pivotField numFmtId="2" showAll="0"/>
    <pivotField showAll="0">
      <items count="3">
        <item x="1"/>
        <item x="0"/>
        <item t="default"/>
      </items>
    </pivotField>
    <pivotField numFmtId="2" showAll="0"/>
    <pivotField axis="axisRow" showAll="0">
      <items count="5">
        <item x="2"/>
        <item x="0"/>
        <item x="1"/>
        <item x="3"/>
        <item t="default"/>
      </items>
    </pivotField>
    <pivotField showAll="0"/>
    <pivotField showAll="0">
      <items count="3">
        <item x="1"/>
        <item x="0"/>
        <item t="default"/>
      </items>
    </pivotField>
    <pivotField showAll="0"/>
    <pivotField dataField="1" numFmtId="2" showAll="0"/>
    <pivotField showAll="0">
      <items count="4">
        <item x="0"/>
        <item x="1"/>
        <item x="2"/>
        <item t="default"/>
      </items>
    </pivotField>
    <pivotField showAll="0">
      <items count="3">
        <item x="0"/>
        <item x="1"/>
        <item t="default"/>
      </items>
    </pivotField>
    <pivotField showAll="0"/>
  </pivotFields>
  <rowFields count="1">
    <field x="5"/>
  </rowFields>
  <rowItems count="5">
    <i>
      <x/>
    </i>
    <i>
      <x v="1"/>
    </i>
    <i>
      <x v="2"/>
    </i>
    <i>
      <x v="3"/>
    </i>
    <i t="grand">
      <x/>
    </i>
  </rowItems>
  <colItems count="1">
    <i/>
  </colItems>
  <dataFields count="1">
    <dataField name="Average of Insurance Price (USD)" fld="9"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A8EF1A-474A-4101-B8C1-C428DD5CA419}" name="PivotTable8"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B24" firstHeaderRow="1" firstDataRow="1" firstDataCol="1"/>
  <pivotFields count="13">
    <pivotField showAll="0"/>
    <pivotField numFmtId="2" showAll="0">
      <items count="9">
        <item x="0"/>
        <item x="1"/>
        <item x="2"/>
        <item x="3"/>
        <item x="4"/>
        <item x="5"/>
        <item x="6"/>
        <item x="7"/>
        <item t="default"/>
      </items>
    </pivotField>
    <pivotField numFmtId="2" showAll="0"/>
    <pivotField showAll="0">
      <items count="3">
        <item x="1"/>
        <item x="0"/>
        <item t="default"/>
      </items>
    </pivotField>
    <pivotField numFmtId="2" showAll="0"/>
    <pivotField dataField="1" showAll="0"/>
    <pivotField showAll="0"/>
    <pivotField showAll="0">
      <items count="3">
        <item x="1"/>
        <item x="0"/>
        <item t="default"/>
      </items>
    </pivotField>
    <pivotField showAll="0"/>
    <pivotField numFmtId="2"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pivotFields>
  <rowFields count="1">
    <field x="10"/>
  </rowFields>
  <rowItems count="4">
    <i>
      <x v="1"/>
    </i>
    <i>
      <x v="2"/>
    </i>
    <i>
      <x/>
    </i>
    <i t="grand">
      <x/>
    </i>
  </rowItems>
  <colItems count="1">
    <i/>
  </colItems>
  <dataFields count="1">
    <dataField name="Average of Children" fld="5"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C2E0DF-7B3F-413D-9FBE-6A0A81FCC697}"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E34:F41" firstHeaderRow="1" firstDataRow="1" firstDataCol="1"/>
  <pivotFields count="13">
    <pivotField showAll="0"/>
    <pivotField axis="axisRow" numFmtId="2" showAll="0">
      <items count="9">
        <item x="0"/>
        <item x="1"/>
        <item x="2"/>
        <item x="3"/>
        <item x="4"/>
        <item x="5"/>
        <item x="6"/>
        <item x="7"/>
        <item t="default"/>
      </items>
    </pivotField>
    <pivotField numFmtId="2" showAll="0"/>
    <pivotField showAll="0">
      <items count="3">
        <item x="1"/>
        <item x="0"/>
        <item t="default"/>
      </items>
    </pivotField>
    <pivotField numFmtId="2" showAll="0"/>
    <pivotField showAll="0"/>
    <pivotField showAll="0"/>
    <pivotField showAll="0">
      <items count="3">
        <item x="1"/>
        <item x="0"/>
        <item t="default"/>
      </items>
    </pivotField>
    <pivotField showAll="0"/>
    <pivotField dataField="1" numFmtId="2" showAll="0"/>
    <pivotField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s>
  <rowFields count="1">
    <field x="1"/>
  </rowFields>
  <rowItems count="7">
    <i>
      <x v="1"/>
    </i>
    <i>
      <x v="2"/>
    </i>
    <i>
      <x v="3"/>
    </i>
    <i>
      <x v="4"/>
    </i>
    <i>
      <x v="5"/>
    </i>
    <i>
      <x v="6"/>
    </i>
    <i t="grand">
      <x/>
    </i>
  </rowItems>
  <colItems count="1">
    <i/>
  </colItems>
  <dataFields count="1">
    <dataField name="Average of Insurance Price (USD)" fld="9" subtotal="average" baseField="11" baseItem="0" numFmtId="2"/>
  </dataField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520D69-8726-4340-AB67-A803F1B17A12}"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umber of Children">
  <location ref="A34:B37" firstHeaderRow="1" firstDataRow="1" firstDataCol="1"/>
  <pivotFields count="13">
    <pivotField dataField="1" showAll="0"/>
    <pivotField numFmtId="2" showAll="0">
      <items count="9">
        <item x="0"/>
        <item x="1"/>
        <item x="2"/>
        <item x="3"/>
        <item x="4"/>
        <item x="5"/>
        <item x="6"/>
        <item x="7"/>
        <item t="default"/>
      </items>
    </pivotField>
    <pivotField numFmtId="2" showAll="0"/>
    <pivotField showAll="0">
      <items count="3">
        <item x="1"/>
        <item x="0"/>
        <item t="default"/>
      </items>
    </pivotField>
    <pivotField numFmtId="2" showAll="0"/>
    <pivotField showAll="0"/>
    <pivotField showAll="0"/>
    <pivotField axis="axisRow" showAll="0">
      <items count="3">
        <item x="1"/>
        <item x="0"/>
        <item t="default"/>
      </items>
    </pivotField>
    <pivotField showAll="0"/>
    <pivotField numFmtId="2" showAll="0"/>
    <pivotField showAll="0">
      <items count="4">
        <item x="0"/>
        <item x="1"/>
        <item x="2"/>
        <item t="default"/>
      </items>
    </pivotField>
    <pivotField showAll="0">
      <items count="3">
        <item x="0"/>
        <item x="1"/>
        <item t="default"/>
      </items>
    </pivotField>
    <pivotField showAll="0"/>
  </pivotFields>
  <rowFields count="1">
    <field x="7"/>
  </rowFields>
  <rowItems count="3">
    <i>
      <x/>
    </i>
    <i>
      <x v="1"/>
    </i>
    <i t="grand">
      <x/>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F21816-8FC6-4C33-A390-6030C8F97498}"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14:B17" firstHeaderRow="1" firstDataRow="1" firstDataCol="1"/>
  <pivotFields count="13">
    <pivotField showAll="0"/>
    <pivotField numFmtId="2" showAll="0">
      <items count="9">
        <item x="0"/>
        <item x="1"/>
        <item x="2"/>
        <item x="3"/>
        <item x="4"/>
        <item x="5"/>
        <item x="6"/>
        <item x="7"/>
        <item t="default"/>
      </items>
    </pivotField>
    <pivotField numFmtId="2" showAll="0"/>
    <pivotField showAll="0">
      <items count="3">
        <item x="1"/>
        <item x="0"/>
        <item t="default"/>
      </items>
    </pivotField>
    <pivotField numFmtId="2" showAll="0"/>
    <pivotField showAll="0"/>
    <pivotField showAll="0"/>
    <pivotField axis="axisRow" dataField="1" showAll="0">
      <items count="3">
        <item sd="0" x="1"/>
        <item sd="0" x="0"/>
        <item t="default"/>
      </items>
    </pivotField>
    <pivotField showAll="0"/>
    <pivotField numFmtId="2" showAll="0"/>
    <pivotField showAll="0">
      <items count="4">
        <item x="0"/>
        <item x="1"/>
        <item x="2"/>
        <item t="default"/>
      </items>
    </pivotField>
    <pivotField showAll="0">
      <items count="3">
        <item x="0"/>
        <item x="1"/>
        <item t="default"/>
      </items>
    </pivotField>
    <pivotField showAll="0"/>
  </pivotFields>
  <rowFields count="1">
    <field x="7"/>
  </rowFields>
  <rowItems count="3">
    <i>
      <x/>
    </i>
    <i>
      <x v="1"/>
    </i>
    <i t="grand">
      <x/>
    </i>
  </rowItems>
  <colItems count="1">
    <i/>
  </colItems>
  <dataFields count="1">
    <dataField name="Count of Smoking Status" fld="7" subtotal="count" showDataAs="percentOfCol" baseField="6" baseItem="0" numFmtId="10"/>
  </dataFields>
  <chartFormats count="13">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7" count="1" selected="0">
            <x v="0"/>
          </reference>
        </references>
      </pivotArea>
    </chartFormat>
    <chartFormat chart="7" format="6">
      <pivotArea type="data" outline="0" fieldPosition="0">
        <references count="2">
          <reference field="4294967294" count="1" selected="0">
            <x v="0"/>
          </reference>
          <reference field="7"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0"/>
          </reference>
        </references>
      </pivotArea>
    </chartFormat>
    <chartFormat chart="8" format="6">
      <pivotArea type="data" outline="0" fieldPosition="0">
        <references count="2">
          <reference field="4294967294" count="1" selected="0">
            <x v="0"/>
          </reference>
          <reference field="7"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7" count="1" selected="0">
            <x v="0"/>
          </reference>
        </references>
      </pivotArea>
    </chartFormat>
    <chartFormat chart="15"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C965E5C-4750-4D16-BF8E-B4F3F3E80363}" sourceName="Age">
  <pivotTables>
    <pivotTable tabId="25" name="PivotTable5"/>
    <pivotTable tabId="25" name="PivotTable6"/>
    <pivotTable tabId="25" name="PivotTable7"/>
    <pivotTable tabId="25" name="PivotTable8"/>
    <pivotTable tabId="25" name="PivotTable9"/>
    <pivotTable tabId="25" name="PivotTable1"/>
    <pivotTable tabId="25" name="PivotTable2"/>
    <pivotTable tabId="25" name="PivotTable4"/>
  </pivotTables>
  <data>
    <tabular pivotCacheId="1290436303">
      <items count="8">
        <i x="1" s="1"/>
        <i x="2" s="1"/>
        <i x="3" s="1"/>
        <i x="4" s="1"/>
        <i x="5" s="1"/>
        <i x="6" s="1"/>
        <i x="0"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_Status" xr10:uid="{1C2DD475-AC2E-400C-AF99-919B66CED5D0}" sourceName="Smoking Status">
  <pivotTables>
    <pivotTable tabId="25" name="PivotTable5"/>
    <pivotTable tabId="25" name="PivotTable6"/>
    <pivotTable tabId="25" name="PivotTable7"/>
    <pivotTable tabId="25" name="PivotTable8"/>
    <pivotTable tabId="25" name="PivotTable9"/>
    <pivotTable tabId="25" name="PivotTable1"/>
    <pivotTable tabId="25" name="PivotTable2"/>
    <pivotTable tabId="25" name="PivotTable4"/>
  </pivotTables>
  <data>
    <tabular pivotCacheId="1290436303" sortOrder="descending">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2C38285-C1AE-4697-BEC3-EE6359046DA3}" sourceName="Gender">
  <pivotTables>
    <pivotTable tabId="25" name="PivotTable5"/>
    <pivotTable tabId="25" name="PivotTable6"/>
    <pivotTable tabId="25" name="PivotTable7"/>
    <pivotTable tabId="25" name="PivotTable8"/>
    <pivotTable tabId="25" name="PivotTable9"/>
    <pivotTable tabId="25" name="PivotTable1"/>
    <pivotTable tabId="25" name="PivotTable2"/>
    <pivotTable tabId="25" name="PivotTable4"/>
  </pivotTables>
  <data>
    <tabular pivotCacheId="129043630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ies" xr10:uid="{C74B97BB-DBF6-4A99-AFEC-95957157911D}" sourceName="Age categories">
  <pivotTables>
    <pivotTable tabId="25" name="PivotTable4"/>
    <pivotTable tabId="25" name="PivotTable5"/>
    <pivotTable tabId="25" name="PivotTable6"/>
    <pivotTable tabId="25" name="PivotTable7"/>
    <pivotTable tabId="25" name="PivotTable8"/>
    <pivotTable tabId="25" name="PivotTable9"/>
    <pivotTable tabId="25" name="PivotTable2"/>
    <pivotTable tabId="25" name="PivotTable1"/>
  </pivotTables>
  <data>
    <tabular pivotCacheId="1290436303" sortOrder="descending">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_category" xr10:uid="{3D4268C0-B317-49A4-B838-DA6561E525F9}" sourceName="BMI category">
  <pivotTables>
    <pivotTable tabId="25" name="PivotTable5"/>
    <pivotTable tabId="25" name="PivotTable6"/>
    <pivotTable tabId="25" name="PivotTable1"/>
    <pivotTable tabId="25" name="PivotTable7"/>
    <pivotTable tabId="25" name="PivotTable8"/>
    <pivotTable tabId="25" name="PivotTable9"/>
    <pivotTable tabId="25" name="PivotTable2"/>
  </pivotTables>
  <data>
    <tabular pivotCacheId="129043630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0E35A3C3-10AB-435F-831D-5D8CB6420301}" cache="Slicer_Age" caption="Ag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ing Status" xr10:uid="{C52C935B-77CE-41D8-AF35-49BD851779AD}" cache="Slicer_Smoking_Status" caption="Smoking Status" rowHeight="257175"/>
  <slicer name="Gender" xr10:uid="{8349AD9A-56FD-4924-8D7F-127B8959A33E}" cache="Slicer_Gender" caption="Gender" rowHeight="257175"/>
  <slicer name="Age categories" xr10:uid="{783C6D51-D19F-43D2-9B98-4148B7FD8A90}" cache="Slicer_Age_categories" caption="Age categories" rowHeight="257175"/>
  <slicer name="BMI category" xr10:uid="{49E4A4FA-9FF1-4991-B0E3-BAD4FA833C50}" cache="Slicer_BMI_category" caption="BMI catego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FA36A5-DF07-4488-88D8-DF84C90A7A20}" name="Table2" displayName="Table2" ref="B6:N52" totalsRowShown="0" headerRowDxfId="42" dataDxfId="40" headerRowBorderDxfId="41" tableBorderDxfId="39" totalsRowBorderDxfId="38">
  <autoFilter ref="B6:N52" xr:uid="{B9FA36A5-DF07-4488-88D8-DF84C90A7A20}"/>
  <sortState xmlns:xlrd2="http://schemas.microsoft.com/office/spreadsheetml/2017/richdata2" ref="B7:L52">
    <sortCondition ref="J6:J52"/>
  </sortState>
  <tableColumns count="13">
    <tableColumn id="1" xr3:uid="{FD3D4FA9-9D79-4259-BE50-FAEDE8595C98}" name="Name" dataDxfId="37"/>
    <tableColumn id="2" xr3:uid="{C1CC27F3-B6DE-4CCB-867B-775331943C10}" name="Age" dataDxfId="36"/>
    <tableColumn id="12" xr3:uid="{3BAACFA2-F833-4652-A39A-04494F7F6DC1}" name="Column1" dataDxfId="35">
      <calculatedColumnFormula>ROUND(Table2[[#This Row],[Age]],5)</calculatedColumnFormula>
    </tableColumn>
    <tableColumn id="3" xr3:uid="{FFBA6FA4-52F7-4491-B018-6483E66554B3}" name="Gender" dataDxfId="34"/>
    <tableColumn id="4" xr3:uid="{31BDDD87-4E78-4259-A995-90662CBB2C9E}" name="BMI" dataDxfId="33"/>
    <tableColumn id="5" xr3:uid="{4C6D8C34-FE12-44A6-9653-1CD8BA3F541C}" name="Children" dataDxfId="32"/>
    <tableColumn id="11" xr3:uid="{3764F696-8F3F-4078-9F62-6B7CA58B6051}" name="Parent status" dataDxfId="31">
      <calculatedColumnFormula>IF(Table2[[#This Row],[Children]]&gt;0,"Child","No Child")</calculatedColumnFormula>
    </tableColumn>
    <tableColumn id="6" xr3:uid="{FD66F9A1-2609-4063-AD74-CA426473713F}" name="Smoking Status" dataDxfId="30"/>
    <tableColumn id="7" xr3:uid="{6E40E1D2-05C0-4DC3-A024-B7E3F00D82F4}" name="Location" dataDxfId="29"/>
    <tableColumn id="8" xr3:uid="{DC1FB735-63C2-4332-B853-07FDC3730DEB}" name="Insurance Price (USD)" dataDxfId="28"/>
    <tableColumn id="9" xr3:uid="{4B220E37-1A6B-435E-8549-91307FF0E7EF}" name="Age categories" dataDxfId="27">
      <calculatedColumnFormula>IF(C7&lt;30,"Young",IF(Table2[[#This Row],[Age]]&gt;35,"Middle Aged", IF(Table2[[#This Row],[Age]]&lt;40,"Senior")))</calculatedColumnFormula>
    </tableColumn>
    <tableColumn id="10" xr3:uid="{73345967-6874-4867-A309-E3C723435E06}" name="BMI category" dataDxfId="26">
      <calculatedColumnFormula>IF(Table2[[#This Row],[BMI]]&lt;18.5, "Underweight", IF(Table2[[#This Row],[BMI]]&lt;30,"Normal weight", IF(Table2[[#This Row],[BMI]]&gt;30,"Overweight")))</calculatedColumnFormula>
    </tableColumn>
    <tableColumn id="16" xr3:uid="{9B7A8CA1-54C5-41EE-A9F0-502A74EC4257}" name="Column2" dataDxfId="25">
      <calculatedColumnFormula>COUNTIFS(Table2[[#This Row],[BMI category]],"overweight")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43062C-2DBA-4A8C-B639-2A76327AB645}" name="Table3" displayName="Table3" ref="O18:P25" totalsRowShown="0" headerRowDxfId="24" dataDxfId="23">
  <autoFilter ref="O18:P25" xr:uid="{2F43062C-2DBA-4A8C-B639-2A76327AB645}"/>
  <tableColumns count="2">
    <tableColumn id="1" xr3:uid="{04D7E76D-BE96-4028-91C6-F5F4427697A1}" name="Descriptive statistics" dataDxfId="22"/>
    <tableColumn id="2" xr3:uid="{B3F57AC6-FF73-4A90-88DD-F426864151D0}" name="Column1" dataDxfId="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6D3B9-0B00-4D24-9CD3-305B52ED73AC}">
  <dimension ref="A1:I70"/>
  <sheetViews>
    <sheetView workbookViewId="0">
      <selection activeCell="E30" sqref="E30"/>
    </sheetView>
  </sheetViews>
  <sheetFormatPr defaultRowHeight="15" x14ac:dyDescent="0.25"/>
  <cols>
    <col min="1" max="1" width="20" customWidth="1"/>
    <col min="6" max="6" width="13.7109375" customWidth="1"/>
  </cols>
  <sheetData>
    <row r="1" spans="1:9" x14ac:dyDescent="0.25">
      <c r="A1" t="s">
        <v>128</v>
      </c>
    </row>
    <row r="2" spans="1:9" ht="15.75" thickBot="1" x14ac:dyDescent="0.3"/>
    <row r="3" spans="1:9" x14ac:dyDescent="0.25">
      <c r="A3" s="20" t="s">
        <v>129</v>
      </c>
      <c r="B3" s="20"/>
    </row>
    <row r="4" spans="1:9" x14ac:dyDescent="0.25">
      <c r="A4" t="s">
        <v>130</v>
      </c>
      <c r="B4">
        <v>0.79535110842100087</v>
      </c>
    </row>
    <row r="5" spans="1:9" x14ac:dyDescent="0.25">
      <c r="A5" t="s">
        <v>131</v>
      </c>
      <c r="B5">
        <v>0.63258338566651462</v>
      </c>
    </row>
    <row r="6" spans="1:9" x14ac:dyDescent="0.25">
      <c r="A6" t="s">
        <v>132</v>
      </c>
      <c r="B6">
        <v>0.6242330080680264</v>
      </c>
    </row>
    <row r="7" spans="1:9" x14ac:dyDescent="0.25">
      <c r="A7" t="s">
        <v>133</v>
      </c>
      <c r="B7">
        <v>3704.1887403605406</v>
      </c>
    </row>
    <row r="8" spans="1:9" ht="15.75" thickBot="1" x14ac:dyDescent="0.3">
      <c r="A8" s="17" t="s">
        <v>134</v>
      </c>
      <c r="B8" s="17">
        <v>46</v>
      </c>
    </row>
    <row r="10" spans="1:9" ht="15.75" thickBot="1" x14ac:dyDescent="0.3">
      <c r="A10" t="s">
        <v>135</v>
      </c>
    </row>
    <row r="11" spans="1:9" x14ac:dyDescent="0.25">
      <c r="A11" s="18"/>
      <c r="B11" s="18" t="s">
        <v>140</v>
      </c>
      <c r="C11" s="18" t="s">
        <v>141</v>
      </c>
      <c r="D11" s="18" t="s">
        <v>142</v>
      </c>
      <c r="E11" s="18" t="s">
        <v>143</v>
      </c>
      <c r="F11" s="18" t="s">
        <v>144</v>
      </c>
    </row>
    <row r="12" spans="1:9" x14ac:dyDescent="0.25">
      <c r="A12" t="s">
        <v>136</v>
      </c>
      <c r="B12">
        <v>1</v>
      </c>
      <c r="C12">
        <v>1039436304.5693752</v>
      </c>
      <c r="D12">
        <v>1039436304.5693752</v>
      </c>
      <c r="E12">
        <v>75.755063553177905</v>
      </c>
      <c r="F12">
        <v>4.0304451878592954E-11</v>
      </c>
    </row>
    <row r="13" spans="1:9" x14ac:dyDescent="0.25">
      <c r="A13" t="s">
        <v>137</v>
      </c>
      <c r="B13">
        <v>44</v>
      </c>
      <c r="C13">
        <v>603724625.86540759</v>
      </c>
      <c r="D13">
        <v>13721014.224213809</v>
      </c>
    </row>
    <row r="14" spans="1:9" ht="15.75" thickBot="1" x14ac:dyDescent="0.3">
      <c r="A14" s="17" t="s">
        <v>138</v>
      </c>
      <c r="B14" s="17">
        <v>45</v>
      </c>
      <c r="C14" s="17">
        <v>1643160930.4347827</v>
      </c>
      <c r="D14" s="17"/>
      <c r="E14" s="17"/>
      <c r="F14" s="17"/>
    </row>
    <row r="15" spans="1:9" ht="15.75" thickBot="1" x14ac:dyDescent="0.3"/>
    <row r="16" spans="1:9" x14ac:dyDescent="0.25">
      <c r="A16" s="18"/>
      <c r="B16" s="18" t="s">
        <v>145</v>
      </c>
      <c r="C16" s="18" t="s">
        <v>133</v>
      </c>
      <c r="D16" s="18" t="s">
        <v>146</v>
      </c>
      <c r="E16" s="18" t="s">
        <v>147</v>
      </c>
      <c r="F16" s="18" t="s">
        <v>148</v>
      </c>
      <c r="G16" s="18" t="s">
        <v>149</v>
      </c>
      <c r="H16" s="18" t="s">
        <v>150</v>
      </c>
      <c r="I16" s="18" t="s">
        <v>151</v>
      </c>
    </row>
    <row r="17" spans="1:9" x14ac:dyDescent="0.25">
      <c r="A17" t="s">
        <v>139</v>
      </c>
      <c r="B17">
        <v>-7051.1964534429462</v>
      </c>
      <c r="C17">
        <v>2957.1566089955181</v>
      </c>
      <c r="D17">
        <v>-2.3844514801798353</v>
      </c>
      <c r="E17">
        <v>2.1481105865193667E-2</v>
      </c>
      <c r="F17">
        <v>-13010.953995764594</v>
      </c>
      <c r="G17">
        <v>-1091.4389111212995</v>
      </c>
      <c r="H17">
        <v>-13010.953995764594</v>
      </c>
      <c r="I17">
        <v>-1091.4389111212995</v>
      </c>
    </row>
    <row r="18" spans="1:9" ht="15.75" thickBot="1" x14ac:dyDescent="0.3">
      <c r="A18" s="17" t="s">
        <v>3</v>
      </c>
      <c r="B18" s="17">
        <v>637.23715052484965</v>
      </c>
      <c r="C18" s="17">
        <v>784.79065217685195</v>
      </c>
      <c r="D18" s="17">
        <v>784.79065217685195</v>
      </c>
      <c r="E18" s="17">
        <v>784.79065217685195</v>
      </c>
      <c r="F18" s="17">
        <v>784.79065217685195</v>
      </c>
      <c r="G18" s="17">
        <v>784.79065217685195</v>
      </c>
      <c r="H18" s="17">
        <v>784.79065217685195</v>
      </c>
      <c r="I18" s="17">
        <v>784.79065217685195</v>
      </c>
    </row>
    <row r="22" spans="1:9" x14ac:dyDescent="0.25">
      <c r="A22" t="s">
        <v>152</v>
      </c>
    </row>
    <row r="23" spans="1:9" ht="15.75" thickBot="1" x14ac:dyDescent="0.3"/>
    <row r="24" spans="1:9" x14ac:dyDescent="0.25">
      <c r="A24" s="18" t="s">
        <v>153</v>
      </c>
      <c r="B24" s="18" t="s">
        <v>9</v>
      </c>
    </row>
    <row r="25" spans="1:9" x14ac:dyDescent="0.25">
      <c r="A25">
        <v>1.0869565217391304</v>
      </c>
      <c r="B25">
        <v>9600</v>
      </c>
    </row>
    <row r="26" spans="1:9" x14ac:dyDescent="0.25">
      <c r="A26">
        <v>3.2608695652173911</v>
      </c>
      <c r="B26">
        <v>9900</v>
      </c>
    </row>
    <row r="27" spans="1:9" x14ac:dyDescent="0.25">
      <c r="A27">
        <v>5.4347826086956523</v>
      </c>
      <c r="B27">
        <v>10080</v>
      </c>
    </row>
    <row r="28" spans="1:9" x14ac:dyDescent="0.25">
      <c r="A28">
        <v>7.6086956521739122</v>
      </c>
      <c r="B28">
        <v>10540</v>
      </c>
    </row>
    <row r="29" spans="1:9" x14ac:dyDescent="0.25">
      <c r="A29">
        <v>9.7826086956521738</v>
      </c>
      <c r="B29">
        <v>11020</v>
      </c>
    </row>
    <row r="30" spans="1:9" x14ac:dyDescent="0.25">
      <c r="A30">
        <v>11.956521739130435</v>
      </c>
      <c r="B30">
        <v>11100</v>
      </c>
    </row>
    <row r="31" spans="1:9" x14ac:dyDescent="0.25">
      <c r="A31">
        <v>14.130434782608695</v>
      </c>
      <c r="B31">
        <v>11520</v>
      </c>
    </row>
    <row r="32" spans="1:9" x14ac:dyDescent="0.25">
      <c r="A32">
        <v>16.304347826086953</v>
      </c>
      <c r="B32">
        <v>11840</v>
      </c>
    </row>
    <row r="33" spans="1:2" x14ac:dyDescent="0.25">
      <c r="A33">
        <v>18.478260869565215</v>
      </c>
      <c r="B33">
        <v>12000</v>
      </c>
    </row>
    <row r="34" spans="1:2" x14ac:dyDescent="0.25">
      <c r="A34">
        <v>20.652173913043477</v>
      </c>
      <c r="B34">
        <v>12210</v>
      </c>
    </row>
    <row r="35" spans="1:2" x14ac:dyDescent="0.25">
      <c r="A35">
        <v>22.826086956521738</v>
      </c>
      <c r="B35">
        <v>12210</v>
      </c>
    </row>
    <row r="36" spans="1:2" x14ac:dyDescent="0.25">
      <c r="A36">
        <v>24.999999999999996</v>
      </c>
      <c r="B36">
        <v>13050</v>
      </c>
    </row>
    <row r="37" spans="1:2" x14ac:dyDescent="0.25">
      <c r="A37">
        <v>27.173913043478258</v>
      </c>
      <c r="B37">
        <v>13940</v>
      </c>
    </row>
    <row r="38" spans="1:2" x14ac:dyDescent="0.25">
      <c r="A38">
        <v>29.34782608695652</v>
      </c>
      <c r="B38">
        <v>14060</v>
      </c>
    </row>
    <row r="39" spans="1:2" x14ac:dyDescent="0.25">
      <c r="A39">
        <v>31.521739130434778</v>
      </c>
      <c r="B39">
        <v>14430</v>
      </c>
    </row>
    <row r="40" spans="1:2" x14ac:dyDescent="0.25">
      <c r="A40">
        <v>33.695652173913047</v>
      </c>
      <c r="B40">
        <v>15480</v>
      </c>
    </row>
    <row r="41" spans="1:2" x14ac:dyDescent="0.25">
      <c r="A41">
        <v>35.869565217391305</v>
      </c>
      <c r="B41">
        <v>15640</v>
      </c>
    </row>
    <row r="42" spans="1:2" x14ac:dyDescent="0.25">
      <c r="A42">
        <v>38.043478260869563</v>
      </c>
      <c r="B42">
        <v>15960</v>
      </c>
    </row>
    <row r="43" spans="1:2" x14ac:dyDescent="0.25">
      <c r="A43">
        <v>40.217391304347828</v>
      </c>
      <c r="B43">
        <v>16100</v>
      </c>
    </row>
    <row r="44" spans="1:2" x14ac:dyDescent="0.25">
      <c r="A44">
        <v>42.391304347826086</v>
      </c>
      <c r="B44">
        <v>16120</v>
      </c>
    </row>
    <row r="45" spans="1:2" x14ac:dyDescent="0.25">
      <c r="A45">
        <v>44.565217391304351</v>
      </c>
      <c r="B45">
        <v>16450</v>
      </c>
    </row>
    <row r="46" spans="1:2" x14ac:dyDescent="0.25">
      <c r="A46">
        <v>46.739130434782609</v>
      </c>
      <c r="B46">
        <v>17280</v>
      </c>
    </row>
    <row r="47" spans="1:2" x14ac:dyDescent="0.25">
      <c r="A47">
        <v>48.913043478260867</v>
      </c>
      <c r="B47">
        <v>17550</v>
      </c>
    </row>
    <row r="48" spans="1:2" x14ac:dyDescent="0.25">
      <c r="A48">
        <v>51.086956521739133</v>
      </c>
      <c r="B48">
        <v>17640</v>
      </c>
    </row>
    <row r="49" spans="1:2" x14ac:dyDescent="0.25">
      <c r="A49">
        <v>53.260869565217391</v>
      </c>
      <c r="B49">
        <v>18000</v>
      </c>
    </row>
    <row r="50" spans="1:2" x14ac:dyDescent="0.25">
      <c r="A50">
        <v>55.434782608695649</v>
      </c>
      <c r="B50">
        <v>18600</v>
      </c>
    </row>
    <row r="51" spans="1:2" x14ac:dyDescent="0.25">
      <c r="A51">
        <v>57.608695652173914</v>
      </c>
      <c r="B51">
        <v>18920</v>
      </c>
    </row>
    <row r="52" spans="1:2" x14ac:dyDescent="0.25">
      <c r="A52">
        <v>59.782608695652172</v>
      </c>
      <c r="B52">
        <v>19270</v>
      </c>
    </row>
    <row r="53" spans="1:2" x14ac:dyDescent="0.25">
      <c r="A53">
        <v>61.95652173913043</v>
      </c>
      <c r="B53">
        <v>19600</v>
      </c>
    </row>
    <row r="54" spans="1:2" x14ac:dyDescent="0.25">
      <c r="A54">
        <v>64.130434782608688</v>
      </c>
      <c r="B54">
        <v>19720</v>
      </c>
    </row>
    <row r="55" spans="1:2" x14ac:dyDescent="0.25">
      <c r="A55">
        <v>66.304347826086953</v>
      </c>
      <c r="B55">
        <v>20100</v>
      </c>
    </row>
    <row r="56" spans="1:2" x14ac:dyDescent="0.25">
      <c r="A56">
        <v>68.478260869565204</v>
      </c>
      <c r="B56">
        <v>20880</v>
      </c>
    </row>
    <row r="57" spans="1:2" x14ac:dyDescent="0.25">
      <c r="A57">
        <v>70.65217391304347</v>
      </c>
      <c r="B57">
        <v>21080</v>
      </c>
    </row>
    <row r="58" spans="1:2" x14ac:dyDescent="0.25">
      <c r="A58">
        <v>72.826086956521735</v>
      </c>
      <c r="B58">
        <v>21600</v>
      </c>
    </row>
    <row r="59" spans="1:2" x14ac:dyDescent="0.25">
      <c r="A59">
        <v>74.999999999999986</v>
      </c>
      <c r="B59">
        <v>21830</v>
      </c>
    </row>
    <row r="60" spans="1:2" x14ac:dyDescent="0.25">
      <c r="A60">
        <v>77.173913043478251</v>
      </c>
      <c r="B60">
        <v>22200</v>
      </c>
    </row>
    <row r="61" spans="1:2" x14ac:dyDescent="0.25">
      <c r="A61">
        <v>79.347826086956516</v>
      </c>
      <c r="B61">
        <v>22400</v>
      </c>
    </row>
    <row r="62" spans="1:2" x14ac:dyDescent="0.25">
      <c r="A62">
        <v>81.521739130434767</v>
      </c>
      <c r="B62">
        <v>23760</v>
      </c>
    </row>
    <row r="63" spans="1:2" x14ac:dyDescent="0.25">
      <c r="A63">
        <v>83.695652173913032</v>
      </c>
      <c r="B63">
        <v>24480</v>
      </c>
    </row>
    <row r="64" spans="1:2" x14ac:dyDescent="0.25">
      <c r="A64">
        <v>85.869565217391298</v>
      </c>
      <c r="B64">
        <v>25080</v>
      </c>
    </row>
    <row r="65" spans="1:2" x14ac:dyDescent="0.25">
      <c r="A65">
        <v>88.043478260869563</v>
      </c>
      <c r="B65">
        <v>25760</v>
      </c>
    </row>
    <row r="66" spans="1:2" x14ac:dyDescent="0.25">
      <c r="A66">
        <v>90.217391304347814</v>
      </c>
      <c r="B66">
        <v>28060</v>
      </c>
    </row>
    <row r="67" spans="1:2" x14ac:dyDescent="0.25">
      <c r="A67">
        <v>92.391304347826079</v>
      </c>
      <c r="B67">
        <v>28980</v>
      </c>
    </row>
    <row r="68" spans="1:2" x14ac:dyDescent="0.25">
      <c r="A68">
        <v>94.565217391304344</v>
      </c>
      <c r="B68">
        <v>30530</v>
      </c>
    </row>
    <row r="69" spans="1:2" x14ac:dyDescent="0.25">
      <c r="A69">
        <v>96.739130434782595</v>
      </c>
      <c r="B69">
        <v>30550</v>
      </c>
    </row>
    <row r="70" spans="1:2" ht="15.75" thickBot="1" x14ac:dyDescent="0.3">
      <c r="A70" s="17">
        <v>98.91304347826086</v>
      </c>
      <c r="B70" s="17">
        <v>32120</v>
      </c>
    </row>
  </sheetData>
  <sortState xmlns:xlrd2="http://schemas.microsoft.com/office/spreadsheetml/2017/richdata2" ref="B25:B70">
    <sortCondition ref="B25"/>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0752-71E4-4F39-8BAD-894A8BBA35D4}">
  <dimension ref="A1:I70"/>
  <sheetViews>
    <sheetView workbookViewId="0">
      <selection activeCell="L17" sqref="L17"/>
    </sheetView>
  </sheetViews>
  <sheetFormatPr defaultRowHeight="15" x14ac:dyDescent="0.25"/>
  <sheetData>
    <row r="1" spans="1:9" x14ac:dyDescent="0.25">
      <c r="A1" t="s">
        <v>128</v>
      </c>
    </row>
    <row r="2" spans="1:9" ht="15.75" thickBot="1" x14ac:dyDescent="0.3"/>
    <row r="3" spans="1:9" x14ac:dyDescent="0.25">
      <c r="A3" s="20" t="s">
        <v>129</v>
      </c>
      <c r="B3" s="20"/>
    </row>
    <row r="4" spans="1:9" x14ac:dyDescent="0.25">
      <c r="A4" t="s">
        <v>130</v>
      </c>
      <c r="B4">
        <v>0.70708976726182349</v>
      </c>
    </row>
    <row r="5" spans="1:9" x14ac:dyDescent="0.25">
      <c r="A5" t="s">
        <v>131</v>
      </c>
      <c r="B5">
        <v>0.49997593896637976</v>
      </c>
    </row>
    <row r="6" spans="1:9" x14ac:dyDescent="0.25">
      <c r="A6" t="s">
        <v>132</v>
      </c>
      <c r="B6">
        <v>0.48861175576107024</v>
      </c>
    </row>
    <row r="7" spans="1:9" x14ac:dyDescent="0.25">
      <c r="A7" t="s">
        <v>133</v>
      </c>
      <c r="B7">
        <v>4321.2477190352993</v>
      </c>
    </row>
    <row r="8" spans="1:9" ht="15.75" thickBot="1" x14ac:dyDescent="0.3">
      <c r="A8" s="17" t="s">
        <v>134</v>
      </c>
      <c r="B8" s="17">
        <v>46</v>
      </c>
    </row>
    <row r="10" spans="1:9" ht="15.75" thickBot="1" x14ac:dyDescent="0.3">
      <c r="A10" t="s">
        <v>135</v>
      </c>
    </row>
    <row r="11" spans="1:9" x14ac:dyDescent="0.25">
      <c r="A11" s="18"/>
      <c r="B11" s="18" t="s">
        <v>140</v>
      </c>
      <c r="C11" s="18" t="s">
        <v>141</v>
      </c>
      <c r="D11" s="18" t="s">
        <v>142</v>
      </c>
      <c r="E11" s="18" t="s">
        <v>143</v>
      </c>
      <c r="F11" s="18" t="s">
        <v>144</v>
      </c>
    </row>
    <row r="12" spans="1:9" x14ac:dyDescent="0.25">
      <c r="A12" t="s">
        <v>136</v>
      </c>
      <c r="B12">
        <v>1</v>
      </c>
      <c r="C12">
        <v>821540929.06700075</v>
      </c>
      <c r="D12">
        <v>821540929.06700075</v>
      </c>
      <c r="E12">
        <v>43.995765461857566</v>
      </c>
      <c r="F12">
        <v>3.9543492781768791E-8</v>
      </c>
    </row>
    <row r="13" spans="1:9" x14ac:dyDescent="0.25">
      <c r="A13" t="s">
        <v>137</v>
      </c>
      <c r="B13">
        <v>44</v>
      </c>
      <c r="C13">
        <v>821620001.367782</v>
      </c>
      <c r="D13">
        <v>18673181.849267773</v>
      </c>
    </row>
    <row r="14" spans="1:9" ht="15.75" thickBot="1" x14ac:dyDescent="0.3">
      <c r="A14" s="17" t="s">
        <v>138</v>
      </c>
      <c r="B14" s="17">
        <v>45</v>
      </c>
      <c r="C14" s="17">
        <v>1643160930.4347827</v>
      </c>
      <c r="D14" s="17"/>
      <c r="E14" s="17"/>
      <c r="F14" s="17"/>
    </row>
    <row r="15" spans="1:9" ht="15.75" thickBot="1" x14ac:dyDescent="0.3"/>
    <row r="16" spans="1:9" x14ac:dyDescent="0.25">
      <c r="A16" s="18"/>
      <c r="B16" s="18" t="s">
        <v>145</v>
      </c>
      <c r="C16" s="18" t="s">
        <v>133</v>
      </c>
      <c r="D16" s="18" t="s">
        <v>146</v>
      </c>
      <c r="E16" s="18" t="s">
        <v>147</v>
      </c>
      <c r="F16" s="18" t="s">
        <v>148</v>
      </c>
      <c r="G16" s="18" t="s">
        <v>149</v>
      </c>
      <c r="H16" s="18" t="s">
        <v>150</v>
      </c>
      <c r="I16" s="18" t="s">
        <v>151</v>
      </c>
    </row>
    <row r="17" spans="1:9" x14ac:dyDescent="0.25">
      <c r="A17" t="s">
        <v>139</v>
      </c>
      <c r="B17">
        <v>-19464.292895102943</v>
      </c>
      <c r="C17">
        <v>5720.6558538900972</v>
      </c>
      <c r="D17">
        <v>-3.4024582831472112</v>
      </c>
      <c r="E17">
        <v>1.4325257252173907E-3</v>
      </c>
      <c r="F17">
        <v>-30993.517207584955</v>
      </c>
      <c r="G17">
        <v>-7935.0685826209319</v>
      </c>
      <c r="H17">
        <v>-30993.517207584955</v>
      </c>
      <c r="I17">
        <v>-7935.0685826209319</v>
      </c>
    </row>
    <row r="18" spans="1:9" ht="15.75" thickBot="1" x14ac:dyDescent="0.3">
      <c r="A18" s="17" t="s">
        <v>5</v>
      </c>
      <c r="B18" s="17">
        <v>1295.6359972921539</v>
      </c>
      <c r="C18" s="17">
        <v>195.33387545718395</v>
      </c>
      <c r="D18" s="17">
        <v>6.6329303827085013</v>
      </c>
      <c r="E18" s="17">
        <v>3.9543492781769009E-8</v>
      </c>
      <c r="F18" s="17">
        <v>901.96643850530859</v>
      </c>
      <c r="G18" s="17">
        <v>1689.3055560789992</v>
      </c>
      <c r="H18" s="17">
        <v>901.96643850530859</v>
      </c>
      <c r="I18" s="17">
        <v>1689.3055560789992</v>
      </c>
    </row>
    <row r="22" spans="1:9" x14ac:dyDescent="0.25">
      <c r="A22" t="s">
        <v>152</v>
      </c>
    </row>
    <row r="23" spans="1:9" ht="15.75" thickBot="1" x14ac:dyDescent="0.3"/>
    <row r="24" spans="1:9" x14ac:dyDescent="0.25">
      <c r="A24" s="18" t="s">
        <v>153</v>
      </c>
      <c r="B24" s="18" t="s">
        <v>9</v>
      </c>
    </row>
    <row r="25" spans="1:9" x14ac:dyDescent="0.25">
      <c r="A25">
        <v>1.0869565217391304</v>
      </c>
      <c r="B25">
        <v>9600</v>
      </c>
    </row>
    <row r="26" spans="1:9" x14ac:dyDescent="0.25">
      <c r="A26">
        <v>3.2608695652173911</v>
      </c>
      <c r="B26">
        <v>9900</v>
      </c>
    </row>
    <row r="27" spans="1:9" x14ac:dyDescent="0.25">
      <c r="A27">
        <v>5.4347826086956523</v>
      </c>
      <c r="B27">
        <v>10080</v>
      </c>
    </row>
    <row r="28" spans="1:9" x14ac:dyDescent="0.25">
      <c r="A28">
        <v>7.6086956521739122</v>
      </c>
      <c r="B28">
        <v>10540</v>
      </c>
    </row>
    <row r="29" spans="1:9" x14ac:dyDescent="0.25">
      <c r="A29">
        <v>9.7826086956521738</v>
      </c>
      <c r="B29">
        <v>11020</v>
      </c>
    </row>
    <row r="30" spans="1:9" x14ac:dyDescent="0.25">
      <c r="A30">
        <v>11.956521739130435</v>
      </c>
      <c r="B30">
        <v>11100</v>
      </c>
    </row>
    <row r="31" spans="1:9" x14ac:dyDescent="0.25">
      <c r="A31">
        <v>14.130434782608695</v>
      </c>
      <c r="B31">
        <v>11520</v>
      </c>
    </row>
    <row r="32" spans="1:9" x14ac:dyDescent="0.25">
      <c r="A32">
        <v>16.304347826086953</v>
      </c>
      <c r="B32">
        <v>11840</v>
      </c>
    </row>
    <row r="33" spans="1:2" x14ac:dyDescent="0.25">
      <c r="A33">
        <v>18.478260869565215</v>
      </c>
      <c r="B33">
        <v>12000</v>
      </c>
    </row>
    <row r="34" spans="1:2" x14ac:dyDescent="0.25">
      <c r="A34">
        <v>20.652173913043477</v>
      </c>
      <c r="B34">
        <v>12210</v>
      </c>
    </row>
    <row r="35" spans="1:2" x14ac:dyDescent="0.25">
      <c r="A35">
        <v>22.826086956521738</v>
      </c>
      <c r="B35">
        <v>12210</v>
      </c>
    </row>
    <row r="36" spans="1:2" x14ac:dyDescent="0.25">
      <c r="A36">
        <v>24.999999999999996</v>
      </c>
      <c r="B36">
        <v>13050</v>
      </c>
    </row>
    <row r="37" spans="1:2" x14ac:dyDescent="0.25">
      <c r="A37">
        <v>27.173913043478258</v>
      </c>
      <c r="B37">
        <v>13940</v>
      </c>
    </row>
    <row r="38" spans="1:2" x14ac:dyDescent="0.25">
      <c r="A38">
        <v>29.34782608695652</v>
      </c>
      <c r="B38">
        <v>14060</v>
      </c>
    </row>
    <row r="39" spans="1:2" x14ac:dyDescent="0.25">
      <c r="A39">
        <v>31.521739130434778</v>
      </c>
      <c r="B39">
        <v>14430</v>
      </c>
    </row>
    <row r="40" spans="1:2" x14ac:dyDescent="0.25">
      <c r="A40">
        <v>33.695652173913047</v>
      </c>
      <c r="B40">
        <v>15480</v>
      </c>
    </row>
    <row r="41" spans="1:2" x14ac:dyDescent="0.25">
      <c r="A41">
        <v>35.869565217391305</v>
      </c>
      <c r="B41">
        <v>15640</v>
      </c>
    </row>
    <row r="42" spans="1:2" x14ac:dyDescent="0.25">
      <c r="A42">
        <v>38.043478260869563</v>
      </c>
      <c r="B42">
        <v>15960</v>
      </c>
    </row>
    <row r="43" spans="1:2" x14ac:dyDescent="0.25">
      <c r="A43">
        <v>40.217391304347828</v>
      </c>
      <c r="B43">
        <v>16100</v>
      </c>
    </row>
    <row r="44" spans="1:2" x14ac:dyDescent="0.25">
      <c r="A44">
        <v>42.391304347826086</v>
      </c>
      <c r="B44">
        <v>16120</v>
      </c>
    </row>
    <row r="45" spans="1:2" x14ac:dyDescent="0.25">
      <c r="A45">
        <v>44.565217391304351</v>
      </c>
      <c r="B45">
        <v>16450</v>
      </c>
    </row>
    <row r="46" spans="1:2" x14ac:dyDescent="0.25">
      <c r="A46">
        <v>46.739130434782609</v>
      </c>
      <c r="B46">
        <v>17280</v>
      </c>
    </row>
    <row r="47" spans="1:2" x14ac:dyDescent="0.25">
      <c r="A47">
        <v>48.913043478260867</v>
      </c>
      <c r="B47">
        <v>17550</v>
      </c>
    </row>
    <row r="48" spans="1:2" x14ac:dyDescent="0.25">
      <c r="A48">
        <v>51.086956521739133</v>
      </c>
      <c r="B48">
        <v>17640</v>
      </c>
    </row>
    <row r="49" spans="1:2" x14ac:dyDescent="0.25">
      <c r="A49">
        <v>53.260869565217391</v>
      </c>
      <c r="B49">
        <v>18000</v>
      </c>
    </row>
    <row r="50" spans="1:2" x14ac:dyDescent="0.25">
      <c r="A50">
        <v>55.434782608695649</v>
      </c>
      <c r="B50">
        <v>18600</v>
      </c>
    </row>
    <row r="51" spans="1:2" x14ac:dyDescent="0.25">
      <c r="A51">
        <v>57.608695652173914</v>
      </c>
      <c r="B51">
        <v>18920</v>
      </c>
    </row>
    <row r="52" spans="1:2" x14ac:dyDescent="0.25">
      <c r="A52">
        <v>59.782608695652172</v>
      </c>
      <c r="B52">
        <v>19270</v>
      </c>
    </row>
    <row r="53" spans="1:2" x14ac:dyDescent="0.25">
      <c r="A53">
        <v>61.95652173913043</v>
      </c>
      <c r="B53">
        <v>19600</v>
      </c>
    </row>
    <row r="54" spans="1:2" x14ac:dyDescent="0.25">
      <c r="A54">
        <v>64.130434782608688</v>
      </c>
      <c r="B54">
        <v>19720</v>
      </c>
    </row>
    <row r="55" spans="1:2" x14ac:dyDescent="0.25">
      <c r="A55">
        <v>66.304347826086953</v>
      </c>
      <c r="B55">
        <v>20100</v>
      </c>
    </row>
    <row r="56" spans="1:2" x14ac:dyDescent="0.25">
      <c r="A56">
        <v>68.478260869565204</v>
      </c>
      <c r="B56">
        <v>20880</v>
      </c>
    </row>
    <row r="57" spans="1:2" x14ac:dyDescent="0.25">
      <c r="A57">
        <v>70.65217391304347</v>
      </c>
      <c r="B57">
        <v>21080</v>
      </c>
    </row>
    <row r="58" spans="1:2" x14ac:dyDescent="0.25">
      <c r="A58">
        <v>72.826086956521735</v>
      </c>
      <c r="B58">
        <v>21600</v>
      </c>
    </row>
    <row r="59" spans="1:2" x14ac:dyDescent="0.25">
      <c r="A59">
        <v>74.999999999999986</v>
      </c>
      <c r="B59">
        <v>21830</v>
      </c>
    </row>
    <row r="60" spans="1:2" x14ac:dyDescent="0.25">
      <c r="A60">
        <v>77.173913043478251</v>
      </c>
      <c r="B60">
        <v>22200</v>
      </c>
    </row>
    <row r="61" spans="1:2" x14ac:dyDescent="0.25">
      <c r="A61">
        <v>79.347826086956516</v>
      </c>
      <c r="B61">
        <v>22400</v>
      </c>
    </row>
    <row r="62" spans="1:2" x14ac:dyDescent="0.25">
      <c r="A62">
        <v>81.521739130434767</v>
      </c>
      <c r="B62">
        <v>23760</v>
      </c>
    </row>
    <row r="63" spans="1:2" x14ac:dyDescent="0.25">
      <c r="A63">
        <v>83.695652173913032</v>
      </c>
      <c r="B63">
        <v>24480</v>
      </c>
    </row>
    <row r="64" spans="1:2" x14ac:dyDescent="0.25">
      <c r="A64">
        <v>85.869565217391298</v>
      </c>
      <c r="B64">
        <v>25080</v>
      </c>
    </row>
    <row r="65" spans="1:2" x14ac:dyDescent="0.25">
      <c r="A65">
        <v>88.043478260869563</v>
      </c>
      <c r="B65">
        <v>25760</v>
      </c>
    </row>
    <row r="66" spans="1:2" x14ac:dyDescent="0.25">
      <c r="A66">
        <v>90.217391304347814</v>
      </c>
      <c r="B66">
        <v>28060</v>
      </c>
    </row>
    <row r="67" spans="1:2" x14ac:dyDescent="0.25">
      <c r="A67">
        <v>92.391304347826079</v>
      </c>
      <c r="B67">
        <v>28980</v>
      </c>
    </row>
    <row r="68" spans="1:2" x14ac:dyDescent="0.25">
      <c r="A68">
        <v>94.565217391304344</v>
      </c>
      <c r="B68">
        <v>30530</v>
      </c>
    </row>
    <row r="69" spans="1:2" x14ac:dyDescent="0.25">
      <c r="A69">
        <v>96.739130434782595</v>
      </c>
      <c r="B69">
        <v>30550</v>
      </c>
    </row>
    <row r="70" spans="1:2" ht="15.75" thickBot="1" x14ac:dyDescent="0.3">
      <c r="A70" s="17">
        <v>98.91304347826086</v>
      </c>
      <c r="B70" s="17">
        <v>32120</v>
      </c>
    </row>
  </sheetData>
  <sortState xmlns:xlrd2="http://schemas.microsoft.com/office/spreadsheetml/2017/richdata2" ref="B25:B70">
    <sortCondition ref="B25"/>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C64F9-C6B8-424A-8209-D7D55713CDD4}">
  <dimension ref="A1:B15"/>
  <sheetViews>
    <sheetView workbookViewId="0">
      <selection sqref="A1:B15"/>
    </sheetView>
  </sheetViews>
  <sheetFormatPr defaultRowHeight="15" x14ac:dyDescent="0.25"/>
  <cols>
    <col min="2" max="2" width="12.7109375" customWidth="1"/>
  </cols>
  <sheetData>
    <row r="1" spans="1:2" x14ac:dyDescent="0.25">
      <c r="A1" s="20" t="s">
        <v>106</v>
      </c>
      <c r="B1" s="20"/>
    </row>
    <row r="3" spans="1:2" x14ac:dyDescent="0.25">
      <c r="A3" t="s">
        <v>157</v>
      </c>
      <c r="B3">
        <v>29.104347826086954</v>
      </c>
    </row>
    <row r="4" spans="1:2" x14ac:dyDescent="0.25">
      <c r="A4" t="s">
        <v>133</v>
      </c>
      <c r="B4">
        <v>0.48623523185092926</v>
      </c>
    </row>
    <row r="5" spans="1:2" x14ac:dyDescent="0.25">
      <c r="A5" t="s">
        <v>158</v>
      </c>
      <c r="B5">
        <v>28.950000000000003</v>
      </c>
    </row>
    <row r="6" spans="1:2" x14ac:dyDescent="0.25">
      <c r="A6" t="s">
        <v>159</v>
      </c>
      <c r="B6" t="e">
        <v>#N/A</v>
      </c>
    </row>
    <row r="7" spans="1:2" x14ac:dyDescent="0.25">
      <c r="A7" t="s">
        <v>160</v>
      </c>
      <c r="B7">
        <v>3.297807791834424</v>
      </c>
    </row>
    <row r="8" spans="1:2" x14ac:dyDescent="0.25">
      <c r="A8" t="s">
        <v>161</v>
      </c>
      <c r="B8">
        <v>10.87553623188384</v>
      </c>
    </row>
    <row r="9" spans="1:2" x14ac:dyDescent="0.25">
      <c r="A9" t="s">
        <v>162</v>
      </c>
      <c r="B9">
        <v>-0.83922212632465554</v>
      </c>
    </row>
    <row r="10" spans="1:2" x14ac:dyDescent="0.25">
      <c r="A10" t="s">
        <v>163</v>
      </c>
      <c r="B10">
        <v>0.14183857412535159</v>
      </c>
    </row>
    <row r="11" spans="1:2" x14ac:dyDescent="0.25">
      <c r="A11" t="s">
        <v>164</v>
      </c>
      <c r="B11">
        <v>12.999999999999996</v>
      </c>
    </row>
    <row r="12" spans="1:2" x14ac:dyDescent="0.25">
      <c r="A12" t="s">
        <v>165</v>
      </c>
      <c r="B12">
        <v>22.3</v>
      </c>
    </row>
    <row r="13" spans="1:2" x14ac:dyDescent="0.25">
      <c r="A13" t="s">
        <v>166</v>
      </c>
      <c r="B13">
        <v>35.299999999999997</v>
      </c>
    </row>
    <row r="14" spans="1:2" x14ac:dyDescent="0.25">
      <c r="A14" t="s">
        <v>167</v>
      </c>
      <c r="B14">
        <v>1338.8</v>
      </c>
    </row>
    <row r="15" spans="1:2" ht="15.75" thickBot="1" x14ac:dyDescent="0.3">
      <c r="A15" s="17" t="s">
        <v>126</v>
      </c>
      <c r="B15" s="17">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FC3B3-DE9F-48D6-9407-5F2221308B32}">
  <dimension ref="A3:G41"/>
  <sheetViews>
    <sheetView workbookViewId="0">
      <selection activeCell="B36" sqref="B36"/>
    </sheetView>
  </sheetViews>
  <sheetFormatPr defaultRowHeight="15" x14ac:dyDescent="0.25"/>
  <cols>
    <col min="1" max="1" width="21.42578125" customWidth="1"/>
    <col min="2" max="2" width="14.7109375" customWidth="1"/>
    <col min="3" max="3" width="31.140625" customWidth="1"/>
    <col min="4" max="4" width="14" customWidth="1"/>
    <col min="5" max="6" width="31.140625" customWidth="1"/>
  </cols>
  <sheetData>
    <row r="3" spans="1:7" x14ac:dyDescent="0.25">
      <c r="A3" t="s">
        <v>168</v>
      </c>
      <c r="B3" t="s">
        <v>125</v>
      </c>
      <c r="C3" t="s">
        <v>124</v>
      </c>
    </row>
    <row r="4" spans="1:7" x14ac:dyDescent="0.25">
      <c r="A4" s="29">
        <v>39.695652173913047</v>
      </c>
      <c r="B4" s="29">
        <v>29.104347826086954</v>
      </c>
      <c r="C4" s="31">
        <v>18244.347826086956</v>
      </c>
    </row>
    <row r="8" spans="1:7" x14ac:dyDescent="0.25">
      <c r="A8" s="15" t="s">
        <v>120</v>
      </c>
      <c r="B8" t="s">
        <v>124</v>
      </c>
      <c r="E8" t="s">
        <v>124</v>
      </c>
    </row>
    <row r="9" spans="1:7" x14ac:dyDescent="0.25">
      <c r="A9" s="19" t="s">
        <v>118</v>
      </c>
      <c r="B9" s="29">
        <v>15644.666666666666</v>
      </c>
      <c r="D9" s="19" t="s">
        <v>118</v>
      </c>
      <c r="E9" s="29">
        <v>15644.666666666666</v>
      </c>
      <c r="F9" t="str">
        <f>D9</f>
        <v>Normal weight</v>
      </c>
      <c r="G9">
        <f>E9</f>
        <v>15644.666666666666</v>
      </c>
    </row>
    <row r="10" spans="1:7" x14ac:dyDescent="0.25">
      <c r="A10" s="19" t="s">
        <v>119</v>
      </c>
      <c r="B10" s="29">
        <v>23118.75</v>
      </c>
      <c r="D10" s="19" t="s">
        <v>119</v>
      </c>
      <c r="E10" s="29">
        <v>23118.75</v>
      </c>
      <c r="F10" t="str">
        <f t="shared" ref="F10:F11" si="0">D10</f>
        <v>Overweight</v>
      </c>
      <c r="G10">
        <f t="shared" ref="G10:G11" si="1">E10</f>
        <v>23118.75</v>
      </c>
    </row>
    <row r="11" spans="1:7" x14ac:dyDescent="0.25">
      <c r="A11" s="19" t="s">
        <v>115</v>
      </c>
      <c r="B11" s="29">
        <v>18244.347826086956</v>
      </c>
      <c r="D11" s="19" t="s">
        <v>115</v>
      </c>
      <c r="E11" s="29">
        <v>18244.347826086956</v>
      </c>
      <c r="F11" t="str">
        <f t="shared" si="0"/>
        <v>Grand Total</v>
      </c>
      <c r="G11">
        <f t="shared" si="1"/>
        <v>18244.347826086956</v>
      </c>
    </row>
    <row r="14" spans="1:7" x14ac:dyDescent="0.25">
      <c r="A14" s="15" t="s">
        <v>120</v>
      </c>
      <c r="B14" t="s">
        <v>172</v>
      </c>
    </row>
    <row r="15" spans="1:7" x14ac:dyDescent="0.25">
      <c r="A15" s="19" t="s">
        <v>12</v>
      </c>
      <c r="B15" s="16">
        <v>0.76086956521739135</v>
      </c>
    </row>
    <row r="16" spans="1:7" x14ac:dyDescent="0.25">
      <c r="A16" s="19" t="s">
        <v>18</v>
      </c>
      <c r="B16" s="16">
        <v>0.2391304347826087</v>
      </c>
    </row>
    <row r="17" spans="1:4" x14ac:dyDescent="0.25">
      <c r="A17" s="19" t="s">
        <v>115</v>
      </c>
      <c r="B17" s="16">
        <v>1</v>
      </c>
    </row>
    <row r="20" spans="1:4" x14ac:dyDescent="0.25">
      <c r="A20" s="15" t="s">
        <v>120</v>
      </c>
      <c r="B20" t="s">
        <v>170</v>
      </c>
    </row>
    <row r="21" spans="1:4" x14ac:dyDescent="0.25">
      <c r="A21" s="19" t="s">
        <v>156</v>
      </c>
      <c r="B21" s="39">
        <v>0.58333333333333337</v>
      </c>
    </row>
    <row r="22" spans="1:4" x14ac:dyDescent="0.25">
      <c r="A22" s="19" t="s">
        <v>169</v>
      </c>
      <c r="B22" s="39">
        <v>0.75</v>
      </c>
    </row>
    <row r="23" spans="1:4" x14ac:dyDescent="0.25">
      <c r="A23" s="19" t="s">
        <v>155</v>
      </c>
      <c r="B23" s="39">
        <v>1.8333333333333333</v>
      </c>
    </row>
    <row r="24" spans="1:4" x14ac:dyDescent="0.25">
      <c r="A24" s="19" t="s">
        <v>115</v>
      </c>
      <c r="B24" s="39">
        <v>1.4130434782608696</v>
      </c>
    </row>
    <row r="27" spans="1:4" x14ac:dyDescent="0.25">
      <c r="A27" s="15" t="s">
        <v>171</v>
      </c>
      <c r="B27" t="s">
        <v>124</v>
      </c>
    </row>
    <row r="28" spans="1:4" x14ac:dyDescent="0.25">
      <c r="A28" s="19">
        <v>0</v>
      </c>
      <c r="B28" s="29">
        <v>15120.833333333334</v>
      </c>
      <c r="C28" cm="1">
        <f t="array" ref="C28:D31">A28:B31</f>
        <v>0</v>
      </c>
      <c r="D28" s="29">
        <v>15120.833333333334</v>
      </c>
    </row>
    <row r="29" spans="1:4" x14ac:dyDescent="0.25">
      <c r="A29" s="19">
        <v>1</v>
      </c>
      <c r="B29" s="29">
        <v>12912.5</v>
      </c>
      <c r="C29">
        <v>1</v>
      </c>
      <c r="D29" s="29">
        <v>12912.5</v>
      </c>
    </row>
    <row r="30" spans="1:4" x14ac:dyDescent="0.25">
      <c r="A30" s="19">
        <v>2</v>
      </c>
      <c r="B30" s="29">
        <v>21805.384615384617</v>
      </c>
      <c r="C30">
        <v>2</v>
      </c>
      <c r="D30" s="29">
        <v>21805.384615384617</v>
      </c>
    </row>
    <row r="31" spans="1:4" x14ac:dyDescent="0.25">
      <c r="A31" s="19">
        <v>3</v>
      </c>
      <c r="B31" s="29">
        <v>24374.444444444445</v>
      </c>
      <c r="C31">
        <v>3</v>
      </c>
      <c r="D31" s="29">
        <v>24374.444444444445</v>
      </c>
    </row>
    <row r="32" spans="1:4" x14ac:dyDescent="0.25">
      <c r="A32" s="19" t="s">
        <v>115</v>
      </c>
      <c r="B32" s="29">
        <v>18244.347826086956</v>
      </c>
      <c r="C32" t="str">
        <f>A32</f>
        <v>Grand Total</v>
      </c>
      <c r="D32">
        <f>B32</f>
        <v>18244.347826086956</v>
      </c>
    </row>
    <row r="34" spans="1:6" x14ac:dyDescent="0.25">
      <c r="A34" s="15" t="s">
        <v>171</v>
      </c>
      <c r="B34" t="s">
        <v>174</v>
      </c>
      <c r="E34" s="15" t="s">
        <v>120</v>
      </c>
      <c r="F34" t="s">
        <v>124</v>
      </c>
    </row>
    <row r="35" spans="1:6" x14ac:dyDescent="0.25">
      <c r="A35" s="19" t="s">
        <v>12</v>
      </c>
      <c r="B35" s="39">
        <v>35</v>
      </c>
      <c r="E35" s="33" t="s">
        <v>177</v>
      </c>
      <c r="F35" s="29">
        <v>11912.5</v>
      </c>
    </row>
    <row r="36" spans="1:6" x14ac:dyDescent="0.25">
      <c r="A36" s="19" t="s">
        <v>18</v>
      </c>
      <c r="B36" s="39">
        <v>11</v>
      </c>
      <c r="E36" s="33" t="s">
        <v>178</v>
      </c>
      <c r="F36" s="29">
        <v>13334</v>
      </c>
    </row>
    <row r="37" spans="1:6" x14ac:dyDescent="0.25">
      <c r="A37" s="19" t="s">
        <v>115</v>
      </c>
      <c r="B37" s="39">
        <v>46</v>
      </c>
      <c r="E37" s="33" t="s">
        <v>179</v>
      </c>
      <c r="F37" s="29">
        <v>18965.555555555555</v>
      </c>
    </row>
    <row r="38" spans="1:6" x14ac:dyDescent="0.25">
      <c r="E38" s="33" t="s">
        <v>180</v>
      </c>
      <c r="F38" s="29">
        <v>21852.857142857141</v>
      </c>
    </row>
    <row r="39" spans="1:6" x14ac:dyDescent="0.25">
      <c r="E39" s="33" t="s">
        <v>181</v>
      </c>
      <c r="F39" s="29">
        <v>23106</v>
      </c>
    </row>
    <row r="40" spans="1:6" x14ac:dyDescent="0.25">
      <c r="E40" s="33" t="s">
        <v>182</v>
      </c>
      <c r="F40" s="29">
        <v>27940</v>
      </c>
    </row>
    <row r="41" spans="1:6" x14ac:dyDescent="0.25">
      <c r="E41" s="33" t="s">
        <v>115</v>
      </c>
      <c r="F41" s="29">
        <v>18244.347826086956</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A0CF-099A-449E-AE0E-FD15BF560A4D}">
  <dimension ref="B2:R52"/>
  <sheetViews>
    <sheetView workbookViewId="0">
      <selection activeCell="J6" sqref="J6"/>
    </sheetView>
  </sheetViews>
  <sheetFormatPr defaultColWidth="8.85546875" defaultRowHeight="15" x14ac:dyDescent="0.25"/>
  <cols>
    <col min="1" max="1" width="4.7109375" style="2" customWidth="1"/>
    <col min="2" max="2" width="21" style="2" customWidth="1"/>
    <col min="3" max="3" width="9.28515625" style="26" customWidth="1"/>
    <col min="4" max="4" width="14.140625" style="2" customWidth="1"/>
    <col min="5" max="5" width="8.140625" style="2" customWidth="1"/>
    <col min="6" max="6" width="14.7109375" style="2" customWidth="1"/>
    <col min="7" max="7" width="19.28515625" style="2" customWidth="1"/>
    <col min="8" max="8" width="14" style="2" customWidth="1"/>
    <col min="9" max="9" width="24" style="2" customWidth="1"/>
    <col min="10" max="10" width="20" style="2" customWidth="1"/>
    <col min="11" max="11" width="18.7109375" style="2" customWidth="1"/>
    <col min="12" max="14" width="21.28515625" style="2" customWidth="1"/>
    <col min="15" max="15" width="22.42578125" style="2" customWidth="1"/>
    <col min="16" max="16" width="12" style="2" customWidth="1"/>
    <col min="17" max="16384" width="8.85546875" style="2"/>
  </cols>
  <sheetData>
    <row r="2" spans="2:18" ht="19.5" thickBot="1" x14ac:dyDescent="0.3">
      <c r="B2" s="1" t="s">
        <v>0</v>
      </c>
      <c r="C2" s="22"/>
      <c r="D2" s="1"/>
      <c r="E2" s="1"/>
      <c r="F2" s="1"/>
      <c r="G2" s="1"/>
      <c r="H2" s="1"/>
      <c r="I2" s="1"/>
    </row>
    <row r="4" spans="2:18" ht="19.5" thickBot="1" x14ac:dyDescent="0.3">
      <c r="B4" s="3" t="s">
        <v>1</v>
      </c>
      <c r="C4" s="22"/>
      <c r="D4" s="1"/>
      <c r="E4" s="1"/>
      <c r="F4" s="1"/>
      <c r="G4" s="1"/>
      <c r="H4" s="1"/>
      <c r="I4" s="1"/>
    </row>
    <row r="6" spans="2:18" ht="15.75" x14ac:dyDescent="0.25">
      <c r="B6" s="6" t="s">
        <v>2</v>
      </c>
      <c r="C6" s="23" t="s">
        <v>3</v>
      </c>
      <c r="D6" s="7" t="s">
        <v>106</v>
      </c>
      <c r="E6" s="7" t="s">
        <v>4</v>
      </c>
      <c r="F6" s="7" t="s">
        <v>5</v>
      </c>
      <c r="G6" s="7" t="s">
        <v>6</v>
      </c>
      <c r="H6" s="7" t="s">
        <v>173</v>
      </c>
      <c r="I6" s="7" t="s">
        <v>7</v>
      </c>
      <c r="J6" s="7" t="s">
        <v>8</v>
      </c>
      <c r="K6" s="8" t="s">
        <v>9</v>
      </c>
      <c r="L6" s="7" t="s">
        <v>114</v>
      </c>
      <c r="M6" s="7" t="s">
        <v>116</v>
      </c>
      <c r="N6" s="7" t="s">
        <v>107</v>
      </c>
      <c r="P6" s="2" t="s">
        <v>121</v>
      </c>
      <c r="Q6" s="2" t="s">
        <v>122</v>
      </c>
      <c r="R6" s="2" t="s">
        <v>123</v>
      </c>
    </row>
    <row r="7" spans="2:18" x14ac:dyDescent="0.25">
      <c r="B7" s="5" t="s">
        <v>74</v>
      </c>
      <c r="C7" s="37">
        <v>47</v>
      </c>
      <c r="D7" s="24">
        <f>ROUND(Table2[[#This Row],[Age]],5)</f>
        <v>47</v>
      </c>
      <c r="E7" s="4" t="s">
        <v>11</v>
      </c>
      <c r="F7" s="24">
        <v>32.5</v>
      </c>
      <c r="G7" s="4">
        <v>1</v>
      </c>
      <c r="H7" s="4" t="str">
        <f>IF(Table2[[#This Row],[Children]]&gt;0,"Child","No Child")</f>
        <v>Child</v>
      </c>
      <c r="I7" s="4" t="s">
        <v>18</v>
      </c>
      <c r="J7" s="4" t="s">
        <v>75</v>
      </c>
      <c r="K7" s="27">
        <v>22400</v>
      </c>
      <c r="L7" s="11" t="str">
        <f>IF(C7&lt;30,"Young",IF(Table2[[#This Row],[Age]]&gt;35,"Middle Aged", IF(Table2[[#This Row],[Age]]&lt;40,"Senior")))</f>
        <v>Middle Aged</v>
      </c>
      <c r="M7" s="4" t="s">
        <v>118</v>
      </c>
      <c r="N7" s="21">
        <f>COUNTIFS(Table2[[#This Row],[BMI category]],"overweight")</f>
        <v>0</v>
      </c>
      <c r="O7"/>
      <c r="P7" s="2">
        <v>9000</v>
      </c>
      <c r="Q7" s="2">
        <v>18</v>
      </c>
      <c r="R7" s="2">
        <v>20</v>
      </c>
    </row>
    <row r="8" spans="2:18" x14ac:dyDescent="0.25">
      <c r="B8" s="5" t="s">
        <v>100</v>
      </c>
      <c r="C8" s="37">
        <v>34</v>
      </c>
      <c r="D8" s="24">
        <f>ROUND(Table2[[#This Row],[Age]],5)</f>
        <v>34</v>
      </c>
      <c r="E8" s="4" t="s">
        <v>15</v>
      </c>
      <c r="F8" s="24">
        <v>26.4</v>
      </c>
      <c r="G8" s="4">
        <v>1</v>
      </c>
      <c r="H8" s="4" t="str">
        <f>IF(Table2[[#This Row],[Children]]&gt;0,"Child","No Child")</f>
        <v>Child</v>
      </c>
      <c r="I8" s="4" t="s">
        <v>12</v>
      </c>
      <c r="J8" s="4" t="s">
        <v>101</v>
      </c>
      <c r="K8" s="27">
        <v>15640</v>
      </c>
      <c r="L8" s="11" t="str">
        <f>IF(C8&lt;30,"Young",IF(Table2[[#This Row],[Age]]&gt;35,"Middle Aged", IF(Table2[[#This Row],[Age]]&lt;40,"Senior")))</f>
        <v>Senior</v>
      </c>
      <c r="M8" s="4" t="str">
        <f>IF(Table2[[#This Row],[BMI]]&lt;18.5, "Underweight", IF(Table2[[#This Row],[BMI]]&lt;30,"Normal weight", IF(Table2[[#This Row],[BMI]]&gt;30,"Overweight")))</f>
        <v>Normal weight</v>
      </c>
      <c r="N8" s="21">
        <f>COUNTIFS(Table2[[#This Row],[BMI category]],"overweight")</f>
        <v>0</v>
      </c>
      <c r="O8" s="16"/>
      <c r="P8" s="2">
        <v>10000</v>
      </c>
      <c r="Q8" s="2">
        <v>25</v>
      </c>
      <c r="R8" s="2">
        <v>30</v>
      </c>
    </row>
    <row r="9" spans="2:18" x14ac:dyDescent="0.25">
      <c r="B9" s="5" t="s">
        <v>84</v>
      </c>
      <c r="C9" s="37">
        <v>29</v>
      </c>
      <c r="D9" s="24">
        <f>ROUND(Table2[[#This Row],[Age]],5)</f>
        <v>29</v>
      </c>
      <c r="E9" s="4" t="s">
        <v>15</v>
      </c>
      <c r="F9" s="24">
        <v>25.3</v>
      </c>
      <c r="G9" s="4">
        <v>1</v>
      </c>
      <c r="H9" s="4" t="str">
        <f>IF(Table2[[#This Row],[Children]]&gt;0,"Child","No Child")</f>
        <v>Child</v>
      </c>
      <c r="I9" s="4" t="s">
        <v>12</v>
      </c>
      <c r="J9" s="4" t="s">
        <v>85</v>
      </c>
      <c r="K9" s="27">
        <v>9900</v>
      </c>
      <c r="L9" s="11" t="str">
        <f>IF(C9&lt;30,"Young",IF(Table2[[#This Row],[Age]]&gt;35,"Middle Aged", IF(Table2[[#This Row],[Age]]&lt;40,"Senior")))</f>
        <v>Young</v>
      </c>
      <c r="M9" s="4" t="str">
        <f>IF(Table2[[#This Row],[BMI]]&lt;18.5, "Underweight", IF(Table2[[#This Row],[BMI]]&lt;30,"Normal weight", IF(Table2[[#This Row],[BMI]]&gt;30,"Overweight")))</f>
        <v>Normal weight</v>
      </c>
      <c r="N9" s="21">
        <f>COUNTIFS(Table2[[#This Row],[BMI category]],"overweight")</f>
        <v>0</v>
      </c>
      <c r="O9" s="16"/>
      <c r="P9" s="2">
        <v>11000</v>
      </c>
      <c r="Q9" s="2">
        <v>30</v>
      </c>
      <c r="R9" s="2">
        <v>40</v>
      </c>
    </row>
    <row r="10" spans="2:18" x14ac:dyDescent="0.25">
      <c r="B10" s="5" t="s">
        <v>34</v>
      </c>
      <c r="C10" s="37">
        <v>40</v>
      </c>
      <c r="D10" s="24">
        <f>ROUND(Table2[[#This Row],[Age]],5)</f>
        <v>40</v>
      </c>
      <c r="E10" s="4" t="s">
        <v>11</v>
      </c>
      <c r="F10" s="24">
        <v>30.5</v>
      </c>
      <c r="G10" s="4">
        <v>2</v>
      </c>
      <c r="H10" s="4" t="str">
        <f>IF(Table2[[#This Row],[Children]]&gt;0,"Child","No Child")</f>
        <v>Child</v>
      </c>
      <c r="I10" s="4" t="s">
        <v>12</v>
      </c>
      <c r="J10" s="4" t="s">
        <v>35</v>
      </c>
      <c r="K10" s="27">
        <v>18920</v>
      </c>
      <c r="L10" s="11" t="str">
        <f>IF(C10&lt;30,"Young",IF(Table2[[#This Row],[Age]]&gt;35,"Middle Aged", IF(Table2[[#This Row],[Age]]&lt;40,"Senior")))</f>
        <v>Middle Aged</v>
      </c>
      <c r="M10" s="4" t="str">
        <f>IF(Table2[[#This Row],[BMI]]&lt;18.5, "Underweight", IF(Table2[[#This Row],[BMI]]&lt;30,"Normal weight", IF(Table2[[#This Row],[BMI]]&gt;30,"Overweight")))</f>
        <v>Overweight</v>
      </c>
      <c r="N10" s="21">
        <f>COUNTIFS(Table2[[#This Row],[BMI category]],"overweight")</f>
        <v>1</v>
      </c>
      <c r="O10" s="16"/>
    </row>
    <row r="11" spans="2:18" x14ac:dyDescent="0.25">
      <c r="B11" s="5" t="s">
        <v>70</v>
      </c>
      <c r="C11" s="37">
        <v>50</v>
      </c>
      <c r="D11" s="24">
        <f>ROUND(Table2[[#This Row],[Age]],5)</f>
        <v>50</v>
      </c>
      <c r="E11" s="4" t="s">
        <v>11</v>
      </c>
      <c r="F11" s="24">
        <v>31.8</v>
      </c>
      <c r="G11" s="4">
        <v>2</v>
      </c>
      <c r="H11" s="4" t="str">
        <f>IF(Table2[[#This Row],[Children]]&gt;0,"Child","No Child")</f>
        <v>Child</v>
      </c>
      <c r="I11" s="4" t="s">
        <v>12</v>
      </c>
      <c r="J11" s="4" t="s">
        <v>71</v>
      </c>
      <c r="K11" s="27">
        <v>21830</v>
      </c>
      <c r="L11" s="11" t="str">
        <f>IF(C11&lt;30,"Young",IF(Table2[[#This Row],[Age]]&gt;35,"Middle Aged", IF(Table2[[#This Row],[Age]]&lt;40,"Senior")))</f>
        <v>Middle Aged</v>
      </c>
      <c r="M11" s="4" t="str">
        <f>IF(Table2[[#This Row],[BMI]]&lt;18.5, "Underweight", IF(Table2[[#This Row],[BMI]]&lt;30,"Normal weight", IF(Table2[[#This Row],[BMI]]&gt;30,"Overweight")))</f>
        <v>Overweight</v>
      </c>
      <c r="N11" s="21">
        <f>COUNTIFS(Table2[[#This Row],[BMI category]],"overweight")</f>
        <v>1</v>
      </c>
      <c r="O11" s="16"/>
    </row>
    <row r="12" spans="2:18" x14ac:dyDescent="0.25">
      <c r="B12" s="5" t="s">
        <v>56</v>
      </c>
      <c r="C12" s="37">
        <v>35</v>
      </c>
      <c r="D12" s="24">
        <f>ROUND(Table2[[#This Row],[Age]],5)</f>
        <v>35</v>
      </c>
      <c r="E12" s="4" t="s">
        <v>15</v>
      </c>
      <c r="F12" s="24">
        <v>28.8</v>
      </c>
      <c r="G12" s="4">
        <v>0</v>
      </c>
      <c r="H12" s="4" t="str">
        <f>IF(Table2[[#This Row],[Children]]&gt;0,"Child","No Child")</f>
        <v>No Child</v>
      </c>
      <c r="I12" s="4" t="s">
        <v>12</v>
      </c>
      <c r="J12" s="4" t="s">
        <v>57</v>
      </c>
      <c r="K12" s="27">
        <v>12210</v>
      </c>
      <c r="L12" s="11" t="str">
        <f>IF(C12&lt;30,"Young",IF(Table2[[#This Row],[Age]]&gt;35,"Middle Aged", IF(Table2[[#This Row],[Age]]&lt;40,"Senior")))</f>
        <v>Senior</v>
      </c>
      <c r="M12" s="4" t="str">
        <f>IF(Table2[[#This Row],[BMI]]&lt;18.5, "Underweight", IF(Table2[[#This Row],[BMI]]&lt;30,"Normal weight", IF(Table2[[#This Row],[BMI]]&gt;30,"Overweight")))</f>
        <v>Normal weight</v>
      </c>
      <c r="N12" s="21">
        <f>COUNTIFS(Table2[[#This Row],[BMI category]],"overweight")</f>
        <v>0</v>
      </c>
      <c r="O12" s="16"/>
    </row>
    <row r="13" spans="2:18" x14ac:dyDescent="0.25">
      <c r="B13" s="5" t="s">
        <v>46</v>
      </c>
      <c r="C13" s="37">
        <v>39</v>
      </c>
      <c r="D13" s="24">
        <f>ROUND(Table2[[#This Row],[Age]],5)</f>
        <v>39</v>
      </c>
      <c r="E13" s="4" t="s">
        <v>11</v>
      </c>
      <c r="F13" s="24">
        <v>27.9</v>
      </c>
      <c r="G13" s="4">
        <v>3</v>
      </c>
      <c r="H13" s="4" t="str">
        <f>IF(Table2[[#This Row],[Children]]&gt;0,"Child","No Child")</f>
        <v>Child</v>
      </c>
      <c r="I13" s="4" t="s">
        <v>18</v>
      </c>
      <c r="J13" s="4" t="s">
        <v>47</v>
      </c>
      <c r="K13" s="27">
        <v>20100</v>
      </c>
      <c r="L13" s="11" t="str">
        <f>IF(C13&lt;30,"Young",IF(Table2[[#This Row],[Age]]&gt;35,"Middle Aged", IF(Table2[[#This Row],[Age]]&lt;40,"Senior")))</f>
        <v>Middle Aged</v>
      </c>
      <c r="M13" s="4" t="str">
        <f>IF(Table2[[#This Row],[BMI]]&lt;18.5, "Underweight", IF(Table2[[#This Row],[BMI]]&lt;30,"Normal weight", IF(Table2[[#This Row],[BMI]]&gt;30,"Overweight")))</f>
        <v>Normal weight</v>
      </c>
      <c r="N13" s="21">
        <f>COUNTIFS(Table2[[#This Row],[BMI category]],"overweight")</f>
        <v>0</v>
      </c>
      <c r="O13" s="16"/>
    </row>
    <row r="14" spans="2:18" x14ac:dyDescent="0.25">
      <c r="B14" s="5" t="s">
        <v>17</v>
      </c>
      <c r="C14" s="37">
        <v>50</v>
      </c>
      <c r="D14" s="24">
        <f>ROUND(Table2[[#This Row],[Age]],5)</f>
        <v>50</v>
      </c>
      <c r="E14" s="4" t="s">
        <v>11</v>
      </c>
      <c r="F14" s="24">
        <v>31.2</v>
      </c>
      <c r="G14" s="4">
        <v>3</v>
      </c>
      <c r="H14" s="4" t="str">
        <f>IF(Table2[[#This Row],[Children]]&gt;0,"Child","No Child")</f>
        <v>Child</v>
      </c>
      <c r="I14" s="4" t="s">
        <v>18</v>
      </c>
      <c r="J14" s="4" t="s">
        <v>19</v>
      </c>
      <c r="K14" s="27">
        <v>21080</v>
      </c>
      <c r="L14" s="11" t="str">
        <f>IF(C14&lt;30,"Young",IF(Table2[[#This Row],[Age]]&gt;35,"Middle Aged", IF(Table2[[#This Row],[Age]]&lt;40,"Senior")))</f>
        <v>Middle Aged</v>
      </c>
      <c r="M14" s="4" t="str">
        <f>IF(Table2[[#This Row],[BMI]]&lt;18.5, "Underweight", IF(Table2[[#This Row],[BMI]]&lt;30,"Normal weight", IF(Table2[[#This Row],[BMI]]&gt;30,"Overweight")))</f>
        <v>Overweight</v>
      </c>
      <c r="N14" s="21">
        <f>COUNTIFS(Table2[[#This Row],[BMI category]],"overweight")</f>
        <v>1</v>
      </c>
      <c r="O14" s="16"/>
    </row>
    <row r="15" spans="2:18" x14ac:dyDescent="0.25">
      <c r="B15" s="5" t="s">
        <v>42</v>
      </c>
      <c r="C15" s="37">
        <v>43</v>
      </c>
      <c r="D15" s="24">
        <f>ROUND(Table2[[#This Row],[Age]],5)</f>
        <v>43</v>
      </c>
      <c r="E15" s="4" t="s">
        <v>11</v>
      </c>
      <c r="F15" s="24">
        <v>29.8</v>
      </c>
      <c r="G15" s="4">
        <v>2</v>
      </c>
      <c r="H15" s="4" t="str">
        <f>IF(Table2[[#This Row],[Children]]&gt;0,"Child","No Child")</f>
        <v>Child</v>
      </c>
      <c r="I15" s="4" t="s">
        <v>12</v>
      </c>
      <c r="J15" s="4" t="s">
        <v>43</v>
      </c>
      <c r="K15" s="27">
        <v>17550</v>
      </c>
      <c r="L15" s="11" t="str">
        <f>IF(C15&lt;30,"Young",IF(Table2[[#This Row],[Age]]&gt;35,"Middle Aged", IF(Table2[[#This Row],[Age]]&lt;40,"Senior")))</f>
        <v>Middle Aged</v>
      </c>
      <c r="M15" s="4" t="str">
        <f>IF(Table2[[#This Row],[BMI]]&lt;18.5, "Underweight", IF(Table2[[#This Row],[BMI]]&lt;30,"Normal weight", IF(Table2[[#This Row],[BMI]]&gt;30,"Overweight")))</f>
        <v>Normal weight</v>
      </c>
      <c r="N15" s="21">
        <f>COUNTIFS(Table2[[#This Row],[BMI category]],"overweight")</f>
        <v>0</v>
      </c>
    </row>
    <row r="16" spans="2:18" x14ac:dyDescent="0.25">
      <c r="B16" s="5" t="s">
        <v>30</v>
      </c>
      <c r="C16" s="37">
        <v>47</v>
      </c>
      <c r="D16" s="24">
        <f>ROUND(Table2[[#This Row],[Age]],5)</f>
        <v>47</v>
      </c>
      <c r="E16" s="4" t="s">
        <v>11</v>
      </c>
      <c r="F16" s="24">
        <v>33</v>
      </c>
      <c r="G16" s="4">
        <v>3</v>
      </c>
      <c r="H16" s="4" t="str">
        <f>IF(Table2[[#This Row],[Children]]&gt;0,"Child","No Child")</f>
        <v>Child</v>
      </c>
      <c r="I16" s="4" t="s">
        <v>12</v>
      </c>
      <c r="J16" s="4" t="s">
        <v>31</v>
      </c>
      <c r="K16" s="27">
        <v>19720</v>
      </c>
      <c r="L16" s="11" t="str">
        <f>IF(C16&lt;30,"Young",IF(Table2[[#This Row],[Age]]&gt;35,"Middle Aged", IF(Table2[[#This Row],[Age]]&lt;40,"Senior")))</f>
        <v>Middle Aged</v>
      </c>
      <c r="M16" s="4" t="str">
        <f>IF(Table2[[#This Row],[BMI]]&lt;18.5, "Underweight", IF(Table2[[#This Row],[BMI]]&lt;30,"Normal weight", IF(Table2[[#This Row],[BMI]]&gt;30,"Overweight")))</f>
        <v>Overweight</v>
      </c>
      <c r="N16" s="21">
        <f>COUNTIFS(Table2[[#This Row],[BMI category]],"overweight")</f>
        <v>1</v>
      </c>
    </row>
    <row r="17" spans="2:16" x14ac:dyDescent="0.25">
      <c r="B17" s="5" t="s">
        <v>50</v>
      </c>
      <c r="C17" s="37">
        <v>46</v>
      </c>
      <c r="D17" s="24">
        <f>ROUND(Table2[[#This Row],[Age]],5)</f>
        <v>46</v>
      </c>
      <c r="E17" s="4" t="s">
        <v>11</v>
      </c>
      <c r="F17" s="24">
        <v>34.200000000000003</v>
      </c>
      <c r="G17" s="4">
        <v>2</v>
      </c>
      <c r="H17" s="4" t="str">
        <f>IF(Table2[[#This Row],[Children]]&gt;0,"Child","No Child")</f>
        <v>Child</v>
      </c>
      <c r="I17" s="4" t="s">
        <v>12</v>
      </c>
      <c r="J17" s="4" t="s">
        <v>51</v>
      </c>
      <c r="K17" s="27">
        <v>17280</v>
      </c>
      <c r="L17" s="11" t="str">
        <f>IF(C17&lt;30,"Young",IF(Table2[[#This Row],[Age]]&gt;35,"Middle Aged", IF(Table2[[#This Row],[Age]]&lt;40,"Senior")))</f>
        <v>Middle Aged</v>
      </c>
      <c r="M17" s="4" t="str">
        <f>IF(Table2[[#This Row],[BMI]]&lt;18.5, "Underweight", IF(Table2[[#This Row],[BMI]]&lt;30,"Normal weight", IF(Table2[[#This Row],[BMI]]&gt;30,"Overweight")))</f>
        <v>Overweight</v>
      </c>
      <c r="N17" s="21">
        <f>COUNTIFS(Table2[[#This Row],[BMI category]],"overweight")</f>
        <v>1</v>
      </c>
    </row>
    <row r="18" spans="2:16" x14ac:dyDescent="0.25">
      <c r="B18" s="5" t="s">
        <v>52</v>
      </c>
      <c r="C18" s="37">
        <v>30</v>
      </c>
      <c r="D18" s="24">
        <f>ROUND(Table2[[#This Row],[Age]],5)</f>
        <v>30</v>
      </c>
      <c r="E18" s="4" t="s">
        <v>15</v>
      </c>
      <c r="F18" s="24">
        <v>26</v>
      </c>
      <c r="G18" s="4">
        <v>1</v>
      </c>
      <c r="H18" s="4" t="str">
        <f>IF(Table2[[#This Row],[Children]]&gt;0,"Child","No Child")</f>
        <v>Child</v>
      </c>
      <c r="I18" s="4" t="s">
        <v>12</v>
      </c>
      <c r="J18" s="4" t="s">
        <v>53</v>
      </c>
      <c r="K18" s="27">
        <v>12210</v>
      </c>
      <c r="L18" s="11" t="str">
        <f>IF(C18&lt;30,"Young",IF(Table2[[#This Row],[Age]]&gt;35,"Middle Aged", IF(Table2[[#This Row],[Age]]&lt;40,"Senior")))</f>
        <v>Senior</v>
      </c>
      <c r="M18" s="4" t="str">
        <f>IF(Table2[[#This Row],[BMI]]&lt;18.5, "Underweight", IF(Table2[[#This Row],[BMI]]&lt;30,"Normal weight", IF(Table2[[#This Row],[BMI]]&gt;30,"Overweight")))</f>
        <v>Normal weight</v>
      </c>
      <c r="N18" s="21">
        <f>COUNTIFS(Table2[[#This Row],[BMI category]],"overweight")</f>
        <v>0</v>
      </c>
      <c r="O18" s="2" t="s">
        <v>108</v>
      </c>
      <c r="P18" s="2" t="s">
        <v>106</v>
      </c>
    </row>
    <row r="19" spans="2:16" x14ac:dyDescent="0.25">
      <c r="B19" s="5" t="s">
        <v>44</v>
      </c>
      <c r="C19" s="37">
        <v>32</v>
      </c>
      <c r="D19" s="24">
        <f>ROUND(Table2[[#This Row],[Age]],5)</f>
        <v>32</v>
      </c>
      <c r="E19" s="4" t="s">
        <v>15</v>
      </c>
      <c r="F19" s="24">
        <v>25.1</v>
      </c>
      <c r="G19" s="4">
        <v>1</v>
      </c>
      <c r="H19" s="4" t="str">
        <f>IF(Table2[[#This Row],[Children]]&gt;0,"Child","No Child")</f>
        <v>Child</v>
      </c>
      <c r="I19" s="4" t="s">
        <v>12</v>
      </c>
      <c r="J19" s="4" t="s">
        <v>45</v>
      </c>
      <c r="K19" s="27">
        <v>10540</v>
      </c>
      <c r="L19" s="11" t="str">
        <f>IF(C19&lt;30,"Young",IF(Table2[[#This Row],[Age]]&gt;35,"Middle Aged", IF(Table2[[#This Row],[Age]]&lt;40,"Senior")))</f>
        <v>Senior</v>
      </c>
      <c r="M19" s="4" t="str">
        <f>IF(Table2[[#This Row],[BMI]]&lt;18.5, "Underweight", IF(Table2[[#This Row],[BMI]]&lt;30,"Normal weight", IF(Table2[[#This Row],[BMI]]&gt;30,"Overweight")))</f>
        <v>Normal weight</v>
      </c>
      <c r="N19" s="21">
        <f>COUNTIFS(Table2[[#This Row],[BMI category]],"overweight")</f>
        <v>0</v>
      </c>
      <c r="O19" s="12" t="s">
        <v>109</v>
      </c>
      <c r="P19" s="2" t="s">
        <v>110</v>
      </c>
    </row>
    <row r="20" spans="2:16" x14ac:dyDescent="0.25">
      <c r="B20" s="5" t="s">
        <v>78</v>
      </c>
      <c r="C20" s="37">
        <v>45</v>
      </c>
      <c r="D20" s="24">
        <f>ROUND(Table2[[#This Row],[Age]],5)</f>
        <v>45</v>
      </c>
      <c r="E20" s="4" t="s">
        <v>11</v>
      </c>
      <c r="F20" s="24">
        <v>30.3</v>
      </c>
      <c r="G20" s="4">
        <v>2</v>
      </c>
      <c r="H20" s="4" t="str">
        <f>IF(Table2[[#This Row],[Children]]&gt;0,"Child","No Child")</f>
        <v>Child</v>
      </c>
      <c r="I20" s="4" t="s">
        <v>12</v>
      </c>
      <c r="J20" s="4" t="s">
        <v>79</v>
      </c>
      <c r="K20" s="27">
        <v>25080</v>
      </c>
      <c r="L20" s="11" t="str">
        <f>IF(C20&lt;30,"Young",IF(Table2[[#This Row],[Age]]&gt;35,"Middle Aged", IF(Table2[[#This Row],[Age]]&lt;40,"Senior")))</f>
        <v>Middle Aged</v>
      </c>
      <c r="M20" s="4" t="str">
        <f>IF(Table2[[#This Row],[BMI]]&lt;18.5, "Underweight", IF(Table2[[#This Row],[BMI]]&lt;30,"Normal weight", IF(Table2[[#This Row],[BMI]]&gt;30,"Overweight")))</f>
        <v>Overweight</v>
      </c>
      <c r="N20" s="21">
        <f>COUNTIFS(Table2[[#This Row],[BMI category]],"overweight")</f>
        <v>1</v>
      </c>
      <c r="O20" s="2" t="s">
        <v>111</v>
      </c>
      <c r="P20" s="13">
        <f>AVERAGE(F7)</f>
        <v>32.5</v>
      </c>
    </row>
    <row r="21" spans="2:16" x14ac:dyDescent="0.25">
      <c r="B21" s="5" t="s">
        <v>20</v>
      </c>
      <c r="C21" s="37">
        <v>28</v>
      </c>
      <c r="D21" s="24">
        <f>ROUND(Table2[[#This Row],[Age]],5)</f>
        <v>28</v>
      </c>
      <c r="E21" s="4" t="s">
        <v>15</v>
      </c>
      <c r="F21" s="24">
        <v>22.3</v>
      </c>
      <c r="G21" s="4">
        <v>1</v>
      </c>
      <c r="H21" s="4" t="str">
        <f>IF(Table2[[#This Row],[Children]]&gt;0,"Child","No Child")</f>
        <v>Child</v>
      </c>
      <c r="I21" s="4" t="s">
        <v>12</v>
      </c>
      <c r="J21" s="4" t="s">
        <v>21</v>
      </c>
      <c r="K21" s="27">
        <v>10080</v>
      </c>
      <c r="L21" s="11" t="str">
        <f>IF(C21&lt;30,"Young",IF(Table2[[#This Row],[Age]]&gt;35,"Middle Aged", IF(Table2[[#This Row],[Age]]&lt;40,"Senior")))</f>
        <v>Young</v>
      </c>
      <c r="M21" s="4" t="str">
        <f>IF(Table2[[#This Row],[BMI]]&lt;18.5, "Underweight", IF(Table2[[#This Row],[BMI]]&lt;30,"Normal weight", IF(Table2[[#This Row],[BMI]]&gt;30,"Overweight")))</f>
        <v>Normal weight</v>
      </c>
      <c r="N21" s="21">
        <f>COUNTIFS(Table2[[#This Row],[BMI category]],"overweight")</f>
        <v>0</v>
      </c>
      <c r="O21" s="2" t="s">
        <v>112</v>
      </c>
      <c r="P21" s="14">
        <f>AVERAGE(Table2[[#All],[Insurance Price (USD)]])</f>
        <v>18244.347826086956</v>
      </c>
    </row>
    <row r="22" spans="2:16" x14ac:dyDescent="0.25">
      <c r="B22" s="5" t="s">
        <v>40</v>
      </c>
      <c r="C22" s="37">
        <v>36</v>
      </c>
      <c r="D22" s="24">
        <f>ROUND(Table2[[#This Row],[Age]],5)</f>
        <v>36</v>
      </c>
      <c r="E22" s="4" t="s">
        <v>15</v>
      </c>
      <c r="F22" s="24">
        <v>28.3</v>
      </c>
      <c r="G22" s="4">
        <v>0</v>
      </c>
      <c r="H22" s="4" t="str">
        <f>IF(Table2[[#This Row],[Children]]&gt;0,"Child","No Child")</f>
        <v>No Child</v>
      </c>
      <c r="I22" s="4" t="s">
        <v>12</v>
      </c>
      <c r="J22" s="4" t="s">
        <v>41</v>
      </c>
      <c r="K22" s="27">
        <v>15960</v>
      </c>
      <c r="L22" s="11" t="str">
        <f>IF(C22&lt;30,"Young",IF(Table2[[#This Row],[Age]]&gt;35,"Middle Aged", IF(Table2[[#This Row],[Age]]&lt;40,"Senior")))</f>
        <v>Middle Aged</v>
      </c>
      <c r="M22" s="4" t="str">
        <f>IF(Table2[[#This Row],[BMI]]&lt;18.5, "Underweight", IF(Table2[[#This Row],[BMI]]&lt;30,"Normal weight", IF(Table2[[#This Row],[BMI]]&gt;30,"Overweight")))</f>
        <v>Normal weight</v>
      </c>
      <c r="N22" s="21">
        <f>COUNTIFS(Table2[[#This Row],[BMI category]],"overweight")</f>
        <v>0</v>
      </c>
      <c r="O22" s="2" t="s">
        <v>113</v>
      </c>
    </row>
    <row r="23" spans="2:16" x14ac:dyDescent="0.25">
      <c r="B23" s="5" t="s">
        <v>36</v>
      </c>
      <c r="C23" s="37">
        <v>29</v>
      </c>
      <c r="D23" s="24">
        <f>ROUND(Table2[[#This Row],[Age]],5)</f>
        <v>29</v>
      </c>
      <c r="E23" s="4" t="s">
        <v>15</v>
      </c>
      <c r="F23" s="24">
        <v>23.9</v>
      </c>
      <c r="G23" s="4">
        <v>1</v>
      </c>
      <c r="H23" s="4" t="str">
        <f>IF(Table2[[#This Row],[Children]]&gt;0,"Child","No Child")</f>
        <v>Child</v>
      </c>
      <c r="I23" s="4" t="s">
        <v>12</v>
      </c>
      <c r="J23" s="4" t="s">
        <v>37</v>
      </c>
      <c r="K23" s="27">
        <v>11020</v>
      </c>
      <c r="L23" s="11" t="str">
        <f>IF(C23&lt;30,"Young",IF(Table2[[#This Row],[Age]]&gt;35,"Middle Aged", IF(Table2[[#This Row],[Age]]&lt;40,"Senior")))</f>
        <v>Young</v>
      </c>
      <c r="M23" s="4" t="str">
        <f>IF(Table2[[#This Row],[BMI]]&lt;18.5, "Underweight", IF(Table2[[#This Row],[BMI]]&lt;30,"Normal weight", IF(Table2[[#This Row],[BMI]]&gt;30,"Overweight")))</f>
        <v>Normal weight</v>
      </c>
      <c r="N23" s="21">
        <f>COUNTIFS(Table2[[#This Row],[BMI category]],"overweight")</f>
        <v>0</v>
      </c>
      <c r="O23" s="2" t="s">
        <v>117</v>
      </c>
    </row>
    <row r="24" spans="2:16" x14ac:dyDescent="0.25">
      <c r="B24" s="5" t="s">
        <v>86</v>
      </c>
      <c r="C24" s="37">
        <v>51</v>
      </c>
      <c r="D24" s="24">
        <f>ROUND(Table2[[#This Row],[Age]],5)</f>
        <v>51</v>
      </c>
      <c r="E24" s="4" t="s">
        <v>11</v>
      </c>
      <c r="F24" s="24">
        <v>34.700000000000003</v>
      </c>
      <c r="G24" s="4">
        <v>2</v>
      </c>
      <c r="H24" s="4" t="str">
        <f>IF(Table2[[#This Row],[Children]]&gt;0,"Child","No Child")</f>
        <v>Child</v>
      </c>
      <c r="I24" s="4" t="s">
        <v>12</v>
      </c>
      <c r="J24" s="4" t="s">
        <v>87</v>
      </c>
      <c r="K24" s="27">
        <v>22200</v>
      </c>
      <c r="L24" s="11" t="str">
        <f>IF(C24&lt;30,"Young",IF(Table2[[#This Row],[Age]]&gt;35,"Middle Aged", IF(Table2[[#This Row],[Age]]&lt;40,"Senior")))</f>
        <v>Middle Aged</v>
      </c>
      <c r="M24" s="4" t="str">
        <f>IF(Table2[[#This Row],[BMI]]&lt;18.5, "Underweight", IF(Table2[[#This Row],[BMI]]&lt;30,"Normal weight", IF(Table2[[#This Row],[BMI]]&gt;30,"Overweight")))</f>
        <v>Overweight</v>
      </c>
      <c r="N24" s="21">
        <f>COUNTIFS(Table2[[#This Row],[BMI category]],"overweight")</f>
        <v>1</v>
      </c>
      <c r="O24" s="2" t="s">
        <v>127</v>
      </c>
      <c r="P24" s="2">
        <f>CORREL(Table2[[#All],[Age]],Table2[[#All],[Insurance Price (USD)]])</f>
        <v>0.79535110842100087</v>
      </c>
    </row>
    <row r="25" spans="2:16" x14ac:dyDescent="0.25">
      <c r="B25" s="5" t="s">
        <v>66</v>
      </c>
      <c r="C25" s="37">
        <v>52</v>
      </c>
      <c r="D25" s="24">
        <f>ROUND(Table2[[#This Row],[Age]],5)</f>
        <v>52</v>
      </c>
      <c r="E25" s="4" t="s">
        <v>11</v>
      </c>
      <c r="F25" s="24">
        <v>35.1</v>
      </c>
      <c r="G25" s="4">
        <v>3</v>
      </c>
      <c r="H25" s="4" t="str">
        <f>IF(Table2[[#This Row],[Children]]&gt;0,"Child","No Child")</f>
        <v>Child</v>
      </c>
      <c r="I25" s="4" t="s">
        <v>18</v>
      </c>
      <c r="J25" s="4" t="s">
        <v>67</v>
      </c>
      <c r="K25" s="27">
        <v>23760</v>
      </c>
      <c r="L25" s="11" t="str">
        <f>IF(C25&lt;30,"Young",IF(Table2[[#This Row],[Age]]&gt;35,"Middle Aged", IF(Table2[[#This Row],[Age]]&lt;40,"Senior")))</f>
        <v>Middle Aged</v>
      </c>
      <c r="M25" s="4" t="str">
        <f>IF(Table2[[#This Row],[BMI]]&lt;18.5, "Underweight", IF(Table2[[#This Row],[BMI]]&lt;30,"Normal weight", IF(Table2[[#This Row],[BMI]]&gt;30,"Overweight")))</f>
        <v>Overweight</v>
      </c>
      <c r="N25" s="21">
        <f>COUNTIFS(Table2[[#This Row],[BMI category]],"overweight")</f>
        <v>1</v>
      </c>
    </row>
    <row r="26" spans="2:16" x14ac:dyDescent="0.25">
      <c r="B26" s="5" t="s">
        <v>90</v>
      </c>
      <c r="C26" s="37">
        <v>46</v>
      </c>
      <c r="D26" s="24">
        <f>ROUND(Table2[[#This Row],[Age]],5)</f>
        <v>46</v>
      </c>
      <c r="E26" s="4" t="s">
        <v>11</v>
      </c>
      <c r="F26" s="24">
        <v>31</v>
      </c>
      <c r="G26" s="4">
        <v>3</v>
      </c>
      <c r="H26" s="4" t="str">
        <f>IF(Table2[[#This Row],[Children]]&gt;0,"Child","No Child")</f>
        <v>Child</v>
      </c>
      <c r="I26" s="4" t="s">
        <v>18</v>
      </c>
      <c r="J26" s="4" t="s">
        <v>91</v>
      </c>
      <c r="K26" s="27">
        <v>24480</v>
      </c>
      <c r="L26" s="11" t="str">
        <f>IF(C26&lt;30,"Young",IF(Table2[[#This Row],[Age]]&gt;35,"Middle Aged", IF(Table2[[#This Row],[Age]]&lt;40,"Senior")))</f>
        <v>Middle Aged</v>
      </c>
      <c r="M26" s="4" t="str">
        <f>IF(Table2[[#This Row],[BMI]]&lt;18.5, "Underweight", IF(Table2[[#This Row],[BMI]]&lt;30,"Normal weight", IF(Table2[[#This Row],[BMI]]&gt;30,"Overweight")))</f>
        <v>Overweight</v>
      </c>
      <c r="N26" s="21">
        <f>COUNTIFS(Table2[[#This Row],[BMI category]],"overweight")</f>
        <v>1</v>
      </c>
    </row>
    <row r="27" spans="2:16" x14ac:dyDescent="0.25">
      <c r="B27" s="5" t="s">
        <v>14</v>
      </c>
      <c r="C27" s="37">
        <v>42</v>
      </c>
      <c r="D27" s="24">
        <f>ROUND(Table2[[#This Row],[Age]],5)</f>
        <v>42</v>
      </c>
      <c r="E27" s="4" t="s">
        <v>15</v>
      </c>
      <c r="F27" s="24">
        <v>26.8</v>
      </c>
      <c r="G27" s="4">
        <v>2</v>
      </c>
      <c r="H27" s="4" t="str">
        <f>IF(Table2[[#This Row],[Children]]&gt;0,"Child","No Child")</f>
        <v>Child</v>
      </c>
      <c r="I27" s="4" t="s">
        <v>12</v>
      </c>
      <c r="J27" s="4" t="s">
        <v>16</v>
      </c>
      <c r="K27" s="27">
        <v>21600</v>
      </c>
      <c r="L27" s="11" t="str">
        <f>IF(C27&lt;30,"Young",IF(Table2[[#This Row],[Age]]&gt;35,"Middle Aged", IF(Table2[[#This Row],[Age]]&lt;40,"Senior")))</f>
        <v>Middle Aged</v>
      </c>
      <c r="M27" s="4" t="str">
        <f>IF(Table2[[#This Row],[BMI]]&lt;18.5, "Underweight", IF(Table2[[#This Row],[BMI]]&lt;30,"Normal weight", IF(Table2[[#This Row],[BMI]]&gt;30,"Overweight")))</f>
        <v>Normal weight</v>
      </c>
      <c r="N27" s="21">
        <f>COUNTIFS(Table2[[#This Row],[BMI category]],"overweight")</f>
        <v>0</v>
      </c>
    </row>
    <row r="28" spans="2:16" x14ac:dyDescent="0.25">
      <c r="B28" s="5" t="s">
        <v>68</v>
      </c>
      <c r="C28" s="37">
        <v>33</v>
      </c>
      <c r="D28" s="24">
        <f>ROUND(Table2[[#This Row],[Age]],5)</f>
        <v>33</v>
      </c>
      <c r="E28" s="4" t="s">
        <v>15</v>
      </c>
      <c r="F28" s="24">
        <v>27.6</v>
      </c>
      <c r="G28" s="4">
        <v>1</v>
      </c>
      <c r="H28" s="4" t="str">
        <f>IF(Table2[[#This Row],[Children]]&gt;0,"Child","No Child")</f>
        <v>Child</v>
      </c>
      <c r="I28" s="4" t="s">
        <v>12</v>
      </c>
      <c r="J28" s="4" t="s">
        <v>69</v>
      </c>
      <c r="K28" s="27">
        <v>13940</v>
      </c>
      <c r="L28" s="11" t="str">
        <f>IF(C28&lt;30,"Young",IF(Table2[[#This Row],[Age]]&gt;35,"Middle Aged", IF(Table2[[#This Row],[Age]]&lt;40,"Senior")))</f>
        <v>Senior</v>
      </c>
      <c r="M28" s="4" t="str">
        <f>IF(Table2[[#This Row],[BMI]]&lt;18.5, "Underweight", IF(Table2[[#This Row],[BMI]]&lt;30,"Normal weight", IF(Table2[[#This Row],[BMI]]&gt;30,"Overweight")))</f>
        <v>Normal weight</v>
      </c>
      <c r="N28" s="21">
        <f>COUNTIFS(Table2[[#This Row],[BMI category]],"overweight")</f>
        <v>0</v>
      </c>
    </row>
    <row r="29" spans="2:16" x14ac:dyDescent="0.25">
      <c r="B29" s="5" t="s">
        <v>60</v>
      </c>
      <c r="C29" s="37">
        <v>34</v>
      </c>
      <c r="D29" s="24">
        <f>ROUND(Table2[[#This Row],[Age]],5)</f>
        <v>34</v>
      </c>
      <c r="E29" s="4" t="s">
        <v>15</v>
      </c>
      <c r="F29" s="24">
        <v>25.9</v>
      </c>
      <c r="G29" s="4">
        <v>1</v>
      </c>
      <c r="H29" s="4" t="str">
        <f>IF(Table2[[#This Row],[Children]]&gt;0,"Child","No Child")</f>
        <v>Child</v>
      </c>
      <c r="I29" s="4" t="s">
        <v>12</v>
      </c>
      <c r="J29" s="4" t="s">
        <v>61</v>
      </c>
      <c r="K29" s="27">
        <v>9600</v>
      </c>
      <c r="L29" s="11" t="str">
        <f>IF(C29&lt;30,"Young",IF(Table2[[#This Row],[Age]]&gt;35,"Middle Aged", IF(Table2[[#This Row],[Age]]&lt;40,"Senior")))</f>
        <v>Senior</v>
      </c>
      <c r="M29" s="4" t="str">
        <f>IF(Table2[[#This Row],[BMI]]&lt;18.5, "Underweight", IF(Table2[[#This Row],[BMI]]&lt;30,"Normal weight", IF(Table2[[#This Row],[BMI]]&gt;30,"Overweight")))</f>
        <v>Normal weight</v>
      </c>
      <c r="N29" s="21">
        <f>COUNTIFS(Table2[[#This Row],[BMI category]],"overweight")</f>
        <v>0</v>
      </c>
    </row>
    <row r="30" spans="2:16" x14ac:dyDescent="0.25">
      <c r="B30" s="5" t="s">
        <v>82</v>
      </c>
      <c r="C30" s="37">
        <v>48</v>
      </c>
      <c r="D30" s="24">
        <f>ROUND(Table2[[#This Row],[Age]],5)</f>
        <v>48</v>
      </c>
      <c r="E30" s="4" t="s">
        <v>11</v>
      </c>
      <c r="F30" s="24">
        <v>33.5</v>
      </c>
      <c r="G30" s="4">
        <v>3</v>
      </c>
      <c r="H30" s="4" t="str">
        <f>IF(Table2[[#This Row],[Children]]&gt;0,"Child","No Child")</f>
        <v>Child</v>
      </c>
      <c r="I30" s="4" t="s">
        <v>18</v>
      </c>
      <c r="J30" s="4" t="s">
        <v>83</v>
      </c>
      <c r="K30" s="27">
        <v>30530</v>
      </c>
      <c r="L30" s="11" t="str">
        <f>IF(C30&lt;30,"Young",IF(Table2[[#This Row],[Age]]&gt;35,"Middle Aged", IF(Table2[[#This Row],[Age]]&lt;40,"Senior")))</f>
        <v>Middle Aged</v>
      </c>
      <c r="M30" s="4" t="str">
        <f>IF(Table2[[#This Row],[BMI]]&lt;18.5, "Underweight", IF(Table2[[#This Row],[BMI]]&lt;30,"Normal weight", IF(Table2[[#This Row],[BMI]]&gt;30,"Overweight")))</f>
        <v>Overweight</v>
      </c>
      <c r="N30" s="21">
        <f>COUNTIFS(Table2[[#This Row],[BMI category]],"overweight")</f>
        <v>1</v>
      </c>
      <c r="O30" s="2" t="s">
        <v>154</v>
      </c>
    </row>
    <row r="31" spans="2:16" x14ac:dyDescent="0.25">
      <c r="B31" s="5" t="s">
        <v>88</v>
      </c>
      <c r="C31" s="37">
        <v>32</v>
      </c>
      <c r="D31" s="24">
        <f>ROUND(Table2[[#This Row],[Age]],5)</f>
        <v>32</v>
      </c>
      <c r="E31" s="4" t="s">
        <v>15</v>
      </c>
      <c r="F31" s="24">
        <v>27.2</v>
      </c>
      <c r="G31" s="4">
        <v>0</v>
      </c>
      <c r="H31" s="4" t="str">
        <f>IF(Table2[[#This Row],[Children]]&gt;0,"Child","No Child")</f>
        <v>No Child</v>
      </c>
      <c r="I31" s="4" t="s">
        <v>12</v>
      </c>
      <c r="J31" s="4" t="s">
        <v>89</v>
      </c>
      <c r="K31" s="27">
        <v>15480</v>
      </c>
      <c r="L31" s="11" t="str">
        <f>IF(C31&lt;30,"Young",IF(Table2[[#This Row],[Age]]&gt;35,"Middle Aged", IF(Table2[[#This Row],[Age]]&lt;40,"Senior")))</f>
        <v>Senior</v>
      </c>
      <c r="M31" s="4" t="str">
        <f>IF(Table2[[#This Row],[BMI]]&lt;18.5, "Underweight", IF(Table2[[#This Row],[BMI]]&lt;30,"Normal weight", IF(Table2[[#This Row],[BMI]]&gt;30,"Overweight")))</f>
        <v>Normal weight</v>
      </c>
      <c r="N31" s="21">
        <f>COUNTIFS(Table2[[#This Row],[BMI category]],"overweight")</f>
        <v>0</v>
      </c>
      <c r="O31" s="2" t="s">
        <v>118</v>
      </c>
      <c r="P31" s="2">
        <f>COUNTIF(Table2[[#All],[BMI]],"&lt;30")</f>
        <v>29</v>
      </c>
    </row>
    <row r="32" spans="2:16" x14ac:dyDescent="0.25">
      <c r="B32" s="5" t="s">
        <v>72</v>
      </c>
      <c r="C32" s="37">
        <v>39</v>
      </c>
      <c r="D32" s="24">
        <f>ROUND(Table2[[#This Row],[Age]],5)</f>
        <v>39</v>
      </c>
      <c r="E32" s="4" t="s">
        <v>15</v>
      </c>
      <c r="F32" s="24">
        <v>29.2</v>
      </c>
      <c r="G32" s="4">
        <v>0</v>
      </c>
      <c r="H32" s="4" t="str">
        <f>IF(Table2[[#This Row],[Children]]&gt;0,"Child","No Child")</f>
        <v>No Child</v>
      </c>
      <c r="I32" s="4" t="s">
        <v>12</v>
      </c>
      <c r="J32" s="4" t="s">
        <v>73</v>
      </c>
      <c r="K32" s="27">
        <v>19270</v>
      </c>
      <c r="L32" s="11" t="str">
        <f>IF(C32&lt;30,"Young",IF(Table2[[#This Row],[Age]]&gt;35,"Middle Aged", IF(Table2[[#This Row],[Age]]&lt;40,"Senior")))</f>
        <v>Middle Aged</v>
      </c>
      <c r="M32" s="4" t="str">
        <f>IF(Table2[[#This Row],[BMI]]&lt;18.5, "Underweight", IF(Table2[[#This Row],[BMI]]&lt;30,"Normal weight", IF(Table2[[#This Row],[BMI]]&gt;30,"Overweight")))</f>
        <v>Normal weight</v>
      </c>
      <c r="N32" s="21">
        <f>COUNTIFS(Table2[[#This Row],[BMI category]],"overweight")</f>
        <v>0</v>
      </c>
      <c r="O32" s="2" t="s">
        <v>119</v>
      </c>
      <c r="P32" s="2">
        <f>47-P31</f>
        <v>18</v>
      </c>
    </row>
    <row r="33" spans="2:14" x14ac:dyDescent="0.25">
      <c r="B33" s="5" t="s">
        <v>58</v>
      </c>
      <c r="C33" s="37">
        <v>49</v>
      </c>
      <c r="D33" s="24">
        <f>ROUND(Table2[[#This Row],[Age]],5)</f>
        <v>49</v>
      </c>
      <c r="E33" s="4" t="s">
        <v>11</v>
      </c>
      <c r="F33" s="24">
        <v>33.799999999999997</v>
      </c>
      <c r="G33" s="4">
        <v>2</v>
      </c>
      <c r="H33" s="4" t="str">
        <f>IF(Table2[[#This Row],[Children]]&gt;0,"Child","No Child")</f>
        <v>Child</v>
      </c>
      <c r="I33" s="4" t="s">
        <v>12</v>
      </c>
      <c r="J33" s="4" t="s">
        <v>59</v>
      </c>
      <c r="K33" s="27">
        <v>25760</v>
      </c>
      <c r="L33" s="11" t="str">
        <f>IF(C33&lt;30,"Young",IF(Table2[[#This Row],[Age]]&gt;35,"Middle Aged", IF(Table2[[#This Row],[Age]]&lt;40,"Senior")))</f>
        <v>Middle Aged</v>
      </c>
      <c r="M33" s="4" t="str">
        <f>IF(Table2[[#This Row],[BMI]]&lt;18.5, "Underweight", IF(Table2[[#This Row],[BMI]]&lt;30,"Normal weight", IF(Table2[[#This Row],[BMI]]&gt;30,"Overweight")))</f>
        <v>Overweight</v>
      </c>
      <c r="N33" s="21">
        <f>COUNTIFS(Table2[[#This Row],[BMI category]],"overweight")</f>
        <v>1</v>
      </c>
    </row>
    <row r="34" spans="2:14" x14ac:dyDescent="0.25">
      <c r="B34" s="5" t="s">
        <v>104</v>
      </c>
      <c r="C34" s="37">
        <v>30</v>
      </c>
      <c r="D34" s="24">
        <f>ROUND(Table2[[#This Row],[Age]],5)</f>
        <v>30</v>
      </c>
      <c r="E34" s="4" t="s">
        <v>15</v>
      </c>
      <c r="F34" s="24">
        <v>25.8</v>
      </c>
      <c r="G34" s="4">
        <v>0</v>
      </c>
      <c r="H34" s="4" t="str">
        <f>IF(Table2[[#This Row],[Children]]&gt;0,"Child","No Child")</f>
        <v>No Child</v>
      </c>
      <c r="I34" s="4" t="s">
        <v>12</v>
      </c>
      <c r="J34" s="4" t="s">
        <v>105</v>
      </c>
      <c r="K34" s="27">
        <v>11840</v>
      </c>
      <c r="L34" s="11" t="str">
        <f>IF(C34&lt;30,"Young",IF(Table2[[#This Row],[Age]]&gt;35,"Middle Aged", IF(Table2[[#This Row],[Age]]&lt;40,"Senior")))</f>
        <v>Senior</v>
      </c>
      <c r="M34" s="4" t="str">
        <f>IF(Table2[[#This Row],[BMI]]&lt;18.5, "Underweight", IF(Table2[[#This Row],[BMI]]&lt;30,"Normal weight", IF(Table2[[#This Row],[BMI]]&gt;30,"Overweight")))</f>
        <v>Normal weight</v>
      </c>
      <c r="N34" s="21">
        <f>COUNTIFS(Table2[[#This Row],[BMI category]],"overweight")</f>
        <v>0</v>
      </c>
    </row>
    <row r="35" spans="2:14" x14ac:dyDescent="0.25">
      <c r="B35" s="5" t="s">
        <v>10</v>
      </c>
      <c r="C35" s="37">
        <v>35</v>
      </c>
      <c r="D35" s="24">
        <f>ROUND(Table2[[#This Row],[Age]],5)</f>
        <v>35</v>
      </c>
      <c r="E35" s="4" t="s">
        <v>11</v>
      </c>
      <c r="F35" s="24">
        <v>29.5</v>
      </c>
      <c r="G35" s="4">
        <v>0</v>
      </c>
      <c r="H35" s="4" t="str">
        <f>IF(Table2[[#This Row],[Children]]&gt;0,"Child","No Child")</f>
        <v>No Child</v>
      </c>
      <c r="I35" s="4" t="s">
        <v>12</v>
      </c>
      <c r="J35" s="4" t="s">
        <v>13</v>
      </c>
      <c r="K35" s="27">
        <v>16450</v>
      </c>
      <c r="L35" s="11" t="str">
        <f>IF(C35&lt;30,"Young",IF(Table2[[#This Row],[Age]]&gt;35,"Middle Aged", IF(Table2[[#This Row],[Age]]&lt;40,"Senior")))</f>
        <v>Senior</v>
      </c>
      <c r="M35" s="4" t="str">
        <f>IF(Table2[[#This Row],[BMI]]&lt;18.5, "Underweight", IF(Table2[[#This Row],[BMI]]&lt;30,"Normal weight", IF(Table2[[#This Row],[BMI]]&gt;30,"Overweight")))</f>
        <v>Normal weight</v>
      </c>
      <c r="N35" s="21">
        <f>COUNTIFS(Table2[[#This Row],[BMI category]],"overweight")</f>
        <v>0</v>
      </c>
    </row>
    <row r="36" spans="2:14" x14ac:dyDescent="0.25">
      <c r="B36" s="5" t="s">
        <v>94</v>
      </c>
      <c r="C36" s="37">
        <v>49</v>
      </c>
      <c r="D36" s="24">
        <f>ROUND(Table2[[#This Row],[Age]],5)</f>
        <v>49</v>
      </c>
      <c r="E36" s="4" t="s">
        <v>11</v>
      </c>
      <c r="F36" s="24">
        <v>32.799999999999997</v>
      </c>
      <c r="G36" s="4">
        <v>2</v>
      </c>
      <c r="H36" s="4" t="str">
        <f>IF(Table2[[#This Row],[Children]]&gt;0,"Child","No Child")</f>
        <v>Child</v>
      </c>
      <c r="I36" s="4" t="s">
        <v>12</v>
      </c>
      <c r="J36" s="4" t="s">
        <v>95</v>
      </c>
      <c r="K36" s="27">
        <v>28060</v>
      </c>
      <c r="L36" s="11" t="str">
        <f>IF(C36&lt;30,"Young",IF(Table2[[#This Row],[Age]]&gt;35,"Middle Aged", IF(Table2[[#This Row],[Age]]&lt;40,"Senior")))</f>
        <v>Middle Aged</v>
      </c>
      <c r="M36" s="4" t="str">
        <f>IF(Table2[[#This Row],[BMI]]&lt;18.5, "Underweight", IF(Table2[[#This Row],[BMI]]&lt;30,"Normal weight", IF(Table2[[#This Row],[BMI]]&gt;30,"Overweight")))</f>
        <v>Overweight</v>
      </c>
      <c r="N36" s="21">
        <f>COUNTIFS(Table2[[#This Row],[BMI category]],"overweight")</f>
        <v>1</v>
      </c>
    </row>
    <row r="37" spans="2:14" x14ac:dyDescent="0.25">
      <c r="B37" s="5" t="s">
        <v>64</v>
      </c>
      <c r="C37" s="37">
        <v>27</v>
      </c>
      <c r="D37" s="24">
        <f>ROUND(Table2[[#This Row],[Age]],5)</f>
        <v>27</v>
      </c>
      <c r="E37" s="4" t="s">
        <v>15</v>
      </c>
      <c r="F37" s="24">
        <v>24.5</v>
      </c>
      <c r="G37" s="4">
        <v>0</v>
      </c>
      <c r="H37" s="4" t="str">
        <f>IF(Table2[[#This Row],[Children]]&gt;0,"Child","No Child")</f>
        <v>No Child</v>
      </c>
      <c r="I37" s="4" t="s">
        <v>12</v>
      </c>
      <c r="J37" s="4" t="s">
        <v>65</v>
      </c>
      <c r="K37" s="27">
        <v>13050</v>
      </c>
      <c r="L37" s="11" t="str">
        <f>IF(C37&lt;30,"Young",IF(Table2[[#This Row],[Age]]&gt;35,"Middle Aged", IF(Table2[[#This Row],[Age]]&lt;40,"Senior")))</f>
        <v>Young</v>
      </c>
      <c r="M37" s="4" t="str">
        <f>IF(Table2[[#This Row],[BMI]]&lt;18.5, "Underweight", IF(Table2[[#This Row],[BMI]]&lt;30,"Normal weight", IF(Table2[[#This Row],[BMI]]&gt;30,"Overweight")))</f>
        <v>Normal weight</v>
      </c>
      <c r="N37" s="21">
        <f>COUNTIFS(Table2[[#This Row],[BMI category]],"overweight")</f>
        <v>0</v>
      </c>
    </row>
    <row r="38" spans="2:14" x14ac:dyDescent="0.25">
      <c r="B38" s="5" t="s">
        <v>24</v>
      </c>
      <c r="C38" s="37">
        <v>45</v>
      </c>
      <c r="D38" s="24">
        <f>ROUND(Table2[[#This Row],[Age]],5)</f>
        <v>45</v>
      </c>
      <c r="E38" s="4" t="s">
        <v>15</v>
      </c>
      <c r="F38" s="24">
        <v>29.9</v>
      </c>
      <c r="G38" s="4">
        <v>0</v>
      </c>
      <c r="H38" s="4" t="str">
        <f>IF(Table2[[#This Row],[Children]]&gt;0,"Child","No Child")</f>
        <v>No Child</v>
      </c>
      <c r="I38" s="4" t="s">
        <v>12</v>
      </c>
      <c r="J38" s="4" t="s">
        <v>25</v>
      </c>
      <c r="K38" s="27">
        <v>18000</v>
      </c>
      <c r="L38" s="11" t="str">
        <f>IF(C38&lt;30,"Young",IF(Table2[[#This Row],[Age]]&gt;35,"Middle Aged", IF(Table2[[#This Row],[Age]]&lt;40,"Senior")))</f>
        <v>Middle Aged</v>
      </c>
      <c r="M38" s="4" t="str">
        <f>IF(Table2[[#This Row],[BMI]]&lt;18.5, "Underweight", IF(Table2[[#This Row],[BMI]]&lt;30,"Normal weight", IF(Table2[[#This Row],[BMI]]&gt;30,"Overweight")))</f>
        <v>Normal weight</v>
      </c>
      <c r="N38" s="21">
        <f>COUNTIFS(Table2[[#This Row],[BMI category]],"overweight")</f>
        <v>0</v>
      </c>
    </row>
    <row r="39" spans="2:14" x14ac:dyDescent="0.25">
      <c r="B39" s="5" t="s">
        <v>22</v>
      </c>
      <c r="C39" s="37">
        <v>39</v>
      </c>
      <c r="D39" s="24">
        <f>ROUND(Table2[[#This Row],[Age]],5)</f>
        <v>39</v>
      </c>
      <c r="E39" s="4" t="s">
        <v>11</v>
      </c>
      <c r="F39" s="24">
        <v>28.1</v>
      </c>
      <c r="G39" s="4">
        <v>2</v>
      </c>
      <c r="H39" s="4" t="str">
        <f>IF(Table2[[#This Row],[Children]]&gt;0,"Child","No Child")</f>
        <v>Child</v>
      </c>
      <c r="I39" s="4" t="s">
        <v>12</v>
      </c>
      <c r="J39" s="4" t="s">
        <v>23</v>
      </c>
      <c r="K39" s="27">
        <v>17640</v>
      </c>
      <c r="L39" s="11" t="str">
        <f>IF(C39&lt;30,"Young",IF(Table2[[#This Row],[Age]]&gt;35,"Middle Aged", IF(Table2[[#This Row],[Age]]&lt;40,"Senior")))</f>
        <v>Middle Aged</v>
      </c>
      <c r="M39" s="4" t="str">
        <f>IF(Table2[[#This Row],[BMI]]&lt;18.5, "Underweight", IF(Table2[[#This Row],[BMI]]&lt;30,"Normal weight", IF(Table2[[#This Row],[BMI]]&gt;30,"Overweight")))</f>
        <v>Normal weight</v>
      </c>
      <c r="N39" s="21">
        <f>COUNTIFS(Table2[[#This Row],[BMI category]],"overweight")</f>
        <v>0</v>
      </c>
    </row>
    <row r="40" spans="2:14" x14ac:dyDescent="0.25">
      <c r="B40" s="5" t="s">
        <v>62</v>
      </c>
      <c r="C40" s="37">
        <v>38</v>
      </c>
      <c r="D40" s="24">
        <f>ROUND(Table2[[#This Row],[Age]],5)</f>
        <v>38</v>
      </c>
      <c r="E40" s="4" t="s">
        <v>11</v>
      </c>
      <c r="F40" s="24">
        <v>26.3</v>
      </c>
      <c r="G40" s="4">
        <v>2</v>
      </c>
      <c r="H40" s="4" t="str">
        <f>IF(Table2[[#This Row],[Children]]&gt;0,"Child","No Child")</f>
        <v>Child</v>
      </c>
      <c r="I40" s="4" t="s">
        <v>18</v>
      </c>
      <c r="J40" s="4" t="s">
        <v>63</v>
      </c>
      <c r="K40" s="27">
        <v>30550</v>
      </c>
      <c r="L40" s="11" t="str">
        <f>IF(C40&lt;30,"Young",IF(Table2[[#This Row],[Age]]&gt;35,"Middle Aged", IF(Table2[[#This Row],[Age]]&lt;40,"Senior")))</f>
        <v>Middle Aged</v>
      </c>
      <c r="M40" s="4" t="str">
        <f>IF(Table2[[#This Row],[BMI]]&lt;18.5, "Underweight", IF(Table2[[#This Row],[BMI]]&lt;30,"Normal weight", IF(Table2[[#This Row],[BMI]]&gt;30,"Overweight")))</f>
        <v>Normal weight</v>
      </c>
      <c r="N40" s="21">
        <f>COUNTIFS(Table2[[#This Row],[BMI category]],"overweight")</f>
        <v>0</v>
      </c>
    </row>
    <row r="41" spans="2:14" x14ac:dyDescent="0.25">
      <c r="B41" s="5" t="s">
        <v>80</v>
      </c>
      <c r="C41" s="37">
        <v>37</v>
      </c>
      <c r="D41" s="24">
        <f>ROUND(Table2[[#This Row],[Age]],5)</f>
        <v>37</v>
      </c>
      <c r="E41" s="4" t="s">
        <v>15</v>
      </c>
      <c r="F41" s="24">
        <v>28</v>
      </c>
      <c r="G41" s="4">
        <v>0</v>
      </c>
      <c r="H41" s="4" t="str">
        <f>IF(Table2[[#This Row],[Children]]&gt;0,"Child","No Child")</f>
        <v>No Child</v>
      </c>
      <c r="I41" s="4" t="s">
        <v>12</v>
      </c>
      <c r="J41" s="4" t="s">
        <v>81</v>
      </c>
      <c r="K41" s="27">
        <v>14430</v>
      </c>
      <c r="L41" s="11" t="str">
        <f>IF(C41&lt;30,"Young",IF(Table2[[#This Row],[Age]]&gt;35,"Middle Aged", IF(Table2[[#This Row],[Age]]&lt;40,"Senior")))</f>
        <v>Middle Aged</v>
      </c>
      <c r="M41" s="4" t="str">
        <f>IF(Table2[[#This Row],[BMI]]&lt;18.5, "Underweight", IF(Table2[[#This Row],[BMI]]&lt;30,"Normal weight", IF(Table2[[#This Row],[BMI]]&gt;30,"Overweight")))</f>
        <v>Normal weight</v>
      </c>
      <c r="N41" s="21">
        <f>COUNTIFS(Table2[[#This Row],[BMI category]],"overweight")</f>
        <v>0</v>
      </c>
    </row>
    <row r="42" spans="2:14" x14ac:dyDescent="0.25">
      <c r="B42" s="5" t="s">
        <v>26</v>
      </c>
      <c r="C42" s="37">
        <v>33</v>
      </c>
      <c r="D42" s="24">
        <f>ROUND(Table2[[#This Row],[Age]],5)</f>
        <v>33</v>
      </c>
      <c r="E42" s="4" t="s">
        <v>11</v>
      </c>
      <c r="F42" s="24">
        <v>25.5</v>
      </c>
      <c r="G42" s="4">
        <v>1</v>
      </c>
      <c r="H42" s="4" t="str">
        <f>IF(Table2[[#This Row],[Children]]&gt;0,"Child","No Child")</f>
        <v>Child</v>
      </c>
      <c r="I42" s="4" t="s">
        <v>12</v>
      </c>
      <c r="J42" s="4" t="s">
        <v>27</v>
      </c>
      <c r="K42" s="27">
        <v>11520</v>
      </c>
      <c r="L42" s="11" t="str">
        <f>IF(C42&lt;30,"Young",IF(Table2[[#This Row],[Age]]&gt;35,"Middle Aged", IF(Table2[[#This Row],[Age]]&lt;40,"Senior")))</f>
        <v>Senior</v>
      </c>
      <c r="M42" s="4" t="str">
        <f>IF(Table2[[#This Row],[BMI]]&lt;18.5, "Underweight", IF(Table2[[#This Row],[BMI]]&lt;30,"Normal weight", IF(Table2[[#This Row],[BMI]]&gt;30,"Overweight")))</f>
        <v>Normal weight</v>
      </c>
      <c r="N42" s="21">
        <f>COUNTIFS(Table2[[#This Row],[BMI category]],"overweight")</f>
        <v>0</v>
      </c>
    </row>
    <row r="43" spans="2:14" x14ac:dyDescent="0.25">
      <c r="B43" s="5" t="s">
        <v>28</v>
      </c>
      <c r="C43" s="37">
        <v>37</v>
      </c>
      <c r="D43" s="24">
        <f>ROUND(Table2[[#This Row],[Age]],5)</f>
        <v>37</v>
      </c>
      <c r="E43" s="4" t="s">
        <v>15</v>
      </c>
      <c r="F43" s="24">
        <v>27.4</v>
      </c>
      <c r="G43" s="4">
        <v>2</v>
      </c>
      <c r="H43" s="4" t="str">
        <f>IF(Table2[[#This Row],[Children]]&gt;0,"Child","No Child")</f>
        <v>Child</v>
      </c>
      <c r="I43" s="4" t="s">
        <v>18</v>
      </c>
      <c r="J43" s="4" t="s">
        <v>29</v>
      </c>
      <c r="K43" s="27">
        <v>16120</v>
      </c>
      <c r="L43" s="11" t="str">
        <f>IF(C43&lt;30,"Young",IF(Table2[[#This Row],[Age]]&gt;35,"Middle Aged", IF(Table2[[#This Row],[Age]]&lt;40,"Senior")))</f>
        <v>Middle Aged</v>
      </c>
      <c r="M43" s="4" t="str">
        <f>IF(Table2[[#This Row],[BMI]]&lt;18.5, "Underweight", IF(Table2[[#This Row],[BMI]]&lt;30,"Normal weight", IF(Table2[[#This Row],[BMI]]&gt;30,"Overweight")))</f>
        <v>Normal weight</v>
      </c>
      <c r="N43" s="21">
        <f>COUNTIFS(Table2[[#This Row],[BMI category]],"overweight")</f>
        <v>0</v>
      </c>
    </row>
    <row r="44" spans="2:14" x14ac:dyDescent="0.25">
      <c r="B44" s="5" t="s">
        <v>38</v>
      </c>
      <c r="C44" s="37">
        <v>48</v>
      </c>
      <c r="D44" s="24">
        <f>ROUND(Table2[[#This Row],[Age]],5)</f>
        <v>48</v>
      </c>
      <c r="E44" s="4" t="s">
        <v>11</v>
      </c>
      <c r="F44" s="24">
        <v>32.700000000000003</v>
      </c>
      <c r="G44" s="4">
        <v>3</v>
      </c>
      <c r="H44" s="4" t="str">
        <f>IF(Table2[[#This Row],[Children]]&gt;0,"Child","No Child")</f>
        <v>Child</v>
      </c>
      <c r="I44" s="4" t="s">
        <v>18</v>
      </c>
      <c r="J44" s="4" t="s">
        <v>39</v>
      </c>
      <c r="K44" s="27">
        <v>18600</v>
      </c>
      <c r="L44" s="11" t="str">
        <f>IF(C44&lt;30,"Young",IF(Table2[[#This Row],[Age]]&gt;35,"Middle Aged", IF(Table2[[#This Row],[Age]]&lt;40,"Senior")))</f>
        <v>Middle Aged</v>
      </c>
      <c r="M44" s="4" t="str">
        <f>IF(Table2[[#This Row],[BMI]]&lt;18.5, "Underweight", IF(Table2[[#This Row],[BMI]]&lt;30,"Normal weight", IF(Table2[[#This Row],[BMI]]&gt;30,"Overweight")))</f>
        <v>Overweight</v>
      </c>
      <c r="N44" s="21">
        <f>COUNTIFS(Table2[[#This Row],[BMI category]],"overweight")</f>
        <v>1</v>
      </c>
    </row>
    <row r="45" spans="2:14" x14ac:dyDescent="0.25">
      <c r="B45" s="5" t="s">
        <v>32</v>
      </c>
      <c r="C45" s="37">
        <v>31</v>
      </c>
      <c r="D45" s="24">
        <f>ROUND(Table2[[#This Row],[Age]],5)</f>
        <v>31</v>
      </c>
      <c r="E45" s="4" t="s">
        <v>15</v>
      </c>
      <c r="F45" s="24">
        <v>24.7</v>
      </c>
      <c r="G45" s="4">
        <v>0</v>
      </c>
      <c r="H45" s="4" t="str">
        <f>IF(Table2[[#This Row],[Children]]&gt;0,"Child","No Child")</f>
        <v>No Child</v>
      </c>
      <c r="I45" s="4" t="s">
        <v>12</v>
      </c>
      <c r="J45" s="4" t="s">
        <v>33</v>
      </c>
      <c r="K45" s="27">
        <v>11100</v>
      </c>
      <c r="L45" s="11" t="str">
        <f>IF(C45&lt;30,"Young",IF(Table2[[#This Row],[Age]]&gt;35,"Middle Aged", IF(Table2[[#This Row],[Age]]&lt;40,"Senior")))</f>
        <v>Senior</v>
      </c>
      <c r="M45" s="4" t="str">
        <f>IF(Table2[[#This Row],[BMI]]&lt;18.5, "Underweight", IF(Table2[[#This Row],[BMI]]&lt;30,"Normal weight", IF(Table2[[#This Row],[BMI]]&gt;30,"Overweight")))</f>
        <v>Normal weight</v>
      </c>
      <c r="N45" s="21">
        <f>COUNTIFS(Table2[[#This Row],[BMI category]],"overweight")</f>
        <v>0</v>
      </c>
    </row>
    <row r="46" spans="2:14" x14ac:dyDescent="0.25">
      <c r="B46" s="5" t="s">
        <v>48</v>
      </c>
      <c r="C46" s="37">
        <v>41</v>
      </c>
      <c r="D46" s="24">
        <f>ROUND(Table2[[#This Row],[Age]],5)</f>
        <v>41</v>
      </c>
      <c r="E46" s="4" t="s">
        <v>15</v>
      </c>
      <c r="F46" s="24">
        <v>31.5</v>
      </c>
      <c r="G46" s="4">
        <v>0</v>
      </c>
      <c r="H46" s="4" t="str">
        <f>IF(Table2[[#This Row],[Children]]&gt;0,"Child","No Child")</f>
        <v>No Child</v>
      </c>
      <c r="I46" s="4" t="s">
        <v>12</v>
      </c>
      <c r="J46" s="4" t="s">
        <v>49</v>
      </c>
      <c r="K46" s="27">
        <v>19600</v>
      </c>
      <c r="L46" s="11" t="str">
        <f>IF(C46&lt;30,"Young",IF(Table2[[#This Row],[Age]]&gt;35,"Middle Aged", IF(Table2[[#This Row],[Age]]&lt;40,"Senior")))</f>
        <v>Middle Aged</v>
      </c>
      <c r="M46" s="4" t="str">
        <f>IF(Table2[[#This Row],[BMI]]&lt;18.5, "Underweight", IF(Table2[[#This Row],[BMI]]&lt;30,"Normal weight", IF(Table2[[#This Row],[BMI]]&gt;30,"Overweight")))</f>
        <v>Overweight</v>
      </c>
      <c r="N46" s="21">
        <f>COUNTIFS(Table2[[#This Row],[BMI category]],"overweight")</f>
        <v>1</v>
      </c>
    </row>
    <row r="47" spans="2:14" x14ac:dyDescent="0.25">
      <c r="B47" s="5" t="s">
        <v>98</v>
      </c>
      <c r="C47" s="37">
        <v>53</v>
      </c>
      <c r="D47" s="24">
        <f>ROUND(Table2[[#This Row],[Age]],5)</f>
        <v>53</v>
      </c>
      <c r="E47" s="4" t="s">
        <v>11</v>
      </c>
      <c r="F47" s="24">
        <v>35.299999999999997</v>
      </c>
      <c r="G47" s="4">
        <v>3</v>
      </c>
      <c r="H47" s="4" t="str">
        <f>IF(Table2[[#This Row],[Children]]&gt;0,"Child","No Child")</f>
        <v>Child</v>
      </c>
      <c r="I47" s="4" t="s">
        <v>18</v>
      </c>
      <c r="J47" s="4" t="s">
        <v>99</v>
      </c>
      <c r="K47" s="27">
        <v>32120</v>
      </c>
      <c r="L47" s="11" t="str">
        <f>IF(C47&lt;30,"Young",IF(Table2[[#This Row],[Age]]&gt;35,"Middle Aged", IF(Table2[[#This Row],[Age]]&lt;40,"Senior")))</f>
        <v>Middle Aged</v>
      </c>
      <c r="M47" s="4" t="str">
        <f>IF(Table2[[#This Row],[BMI]]&lt;18.5, "Underweight", IF(Table2[[#This Row],[BMI]]&lt;30,"Normal weight", IF(Table2[[#This Row],[BMI]]&gt;30,"Overweight")))</f>
        <v>Overweight</v>
      </c>
      <c r="N47" s="21">
        <f>COUNTIFS(Table2[[#This Row],[BMI category]],"overweight")</f>
        <v>1</v>
      </c>
    </row>
    <row r="48" spans="2:14" x14ac:dyDescent="0.25">
      <c r="B48" s="5" t="s">
        <v>76</v>
      </c>
      <c r="C48" s="37">
        <v>31</v>
      </c>
      <c r="D48" s="24">
        <f>ROUND(Table2[[#This Row],[Age]],5)</f>
        <v>31</v>
      </c>
      <c r="E48" s="4" t="s">
        <v>15</v>
      </c>
      <c r="F48" s="24">
        <v>26.5</v>
      </c>
      <c r="G48" s="4">
        <v>1</v>
      </c>
      <c r="H48" s="4" t="str">
        <f>IF(Table2[[#This Row],[Children]]&gt;0,"Child","No Child")</f>
        <v>Child</v>
      </c>
      <c r="I48" s="4" t="s">
        <v>12</v>
      </c>
      <c r="J48" s="4" t="s">
        <v>77</v>
      </c>
      <c r="K48" s="27">
        <v>16100</v>
      </c>
      <c r="L48" s="11" t="str">
        <f>IF(C48&lt;30,"Young",IF(Table2[[#This Row],[Age]]&gt;35,"Middle Aged", IF(Table2[[#This Row],[Age]]&lt;40,"Senior")))</f>
        <v>Senior</v>
      </c>
      <c r="M48" s="4" t="str">
        <f>IF(Table2[[#This Row],[BMI]]&lt;18.5, "Underweight", IF(Table2[[#This Row],[BMI]]&lt;30,"Normal weight", IF(Table2[[#This Row],[BMI]]&gt;30,"Overweight")))</f>
        <v>Normal weight</v>
      </c>
      <c r="N48" s="21">
        <f>COUNTIFS(Table2[[#This Row],[BMI category]],"overweight")</f>
        <v>0</v>
      </c>
    </row>
    <row r="49" spans="2:14" x14ac:dyDescent="0.25">
      <c r="B49" s="5" t="s">
        <v>96</v>
      </c>
      <c r="C49" s="37">
        <v>38</v>
      </c>
      <c r="D49" s="24">
        <f>ROUND(Table2[[#This Row],[Age]],5)</f>
        <v>38</v>
      </c>
      <c r="E49" s="4" t="s">
        <v>15</v>
      </c>
      <c r="F49" s="24">
        <v>27.8</v>
      </c>
      <c r="G49" s="4">
        <v>0</v>
      </c>
      <c r="H49" s="4" t="str">
        <f>IF(Table2[[#This Row],[Children]]&gt;0,"Child","No Child")</f>
        <v>No Child</v>
      </c>
      <c r="I49" s="4" t="s">
        <v>12</v>
      </c>
      <c r="J49" s="4" t="s">
        <v>97</v>
      </c>
      <c r="K49" s="27">
        <v>14060</v>
      </c>
      <c r="L49" s="11" t="str">
        <f>IF(C49&lt;30,"Young",IF(Table2[[#This Row],[Age]]&gt;35,"Middle Aged", IF(Table2[[#This Row],[Age]]&lt;40,"Senior")))</f>
        <v>Middle Aged</v>
      </c>
      <c r="M49" s="4" t="str">
        <f>IF(Table2[[#This Row],[BMI]]&lt;18.5, "Underweight", IF(Table2[[#This Row],[BMI]]&lt;30,"Normal weight", IF(Table2[[#This Row],[BMI]]&gt;30,"Overweight")))</f>
        <v>Normal weight</v>
      </c>
      <c r="N49" s="21">
        <f>COUNTIFS(Table2[[#This Row],[BMI category]],"overweight")</f>
        <v>0</v>
      </c>
    </row>
    <row r="50" spans="2:14" x14ac:dyDescent="0.25">
      <c r="B50" s="5" t="s">
        <v>92</v>
      </c>
      <c r="C50" s="37">
        <v>36</v>
      </c>
      <c r="D50" s="24">
        <f>ROUND(Table2[[#This Row],[Age]],5)</f>
        <v>36</v>
      </c>
      <c r="E50" s="4" t="s">
        <v>15</v>
      </c>
      <c r="F50" s="24">
        <v>29.1</v>
      </c>
      <c r="G50" s="4">
        <v>1</v>
      </c>
      <c r="H50" s="4" t="str">
        <f>IF(Table2[[#This Row],[Children]]&gt;0,"Child","No Child")</f>
        <v>Child</v>
      </c>
      <c r="I50" s="4" t="s">
        <v>12</v>
      </c>
      <c r="J50" s="4" t="s">
        <v>93</v>
      </c>
      <c r="K50" s="27">
        <v>12000</v>
      </c>
      <c r="L50" s="11" t="str">
        <f>IF(C50&lt;30,"Young",IF(Table2[[#This Row],[Age]]&gt;35,"Middle Aged", IF(Table2[[#This Row],[Age]]&lt;40,"Senior")))</f>
        <v>Middle Aged</v>
      </c>
      <c r="M50" s="4" t="str">
        <f>IF(Table2[[#This Row],[BMI]]&lt;18.5, "Underweight", IF(Table2[[#This Row],[BMI]]&lt;30,"Normal weight", IF(Table2[[#This Row],[BMI]]&gt;30,"Overweight")))</f>
        <v>Normal weight</v>
      </c>
      <c r="N50" s="21">
        <f>COUNTIFS(Table2[[#This Row],[BMI category]],"overweight")</f>
        <v>0</v>
      </c>
    </row>
    <row r="51" spans="2:14" x14ac:dyDescent="0.25">
      <c r="B51" s="5" t="s">
        <v>54</v>
      </c>
      <c r="C51" s="37">
        <v>44</v>
      </c>
      <c r="D51" s="24">
        <f>ROUND(Table2[[#This Row],[Age]],5)</f>
        <v>44</v>
      </c>
      <c r="E51" s="4" t="s">
        <v>11</v>
      </c>
      <c r="F51" s="24">
        <v>29.6</v>
      </c>
      <c r="G51" s="4">
        <v>3</v>
      </c>
      <c r="H51" s="4" t="str">
        <f>IF(Table2[[#This Row],[Children]]&gt;0,"Child","No Child")</f>
        <v>Child</v>
      </c>
      <c r="I51" s="4" t="s">
        <v>18</v>
      </c>
      <c r="J51" s="4" t="s">
        <v>55</v>
      </c>
      <c r="K51" s="27">
        <v>28980</v>
      </c>
      <c r="L51" s="11" t="str">
        <f>IF(C51&lt;30,"Young",IF(Table2[[#This Row],[Age]]&gt;35,"Middle Aged", IF(Table2[[#This Row],[Age]]&lt;40,"Senior")))</f>
        <v>Middle Aged</v>
      </c>
      <c r="M51" s="4" t="str">
        <f>IF(Table2[[#This Row],[BMI]]&lt;18.5, "Underweight", IF(Table2[[#This Row],[BMI]]&lt;30,"Normal weight", IF(Table2[[#This Row],[BMI]]&gt;30,"Overweight")))</f>
        <v>Normal weight</v>
      </c>
      <c r="N51" s="21">
        <f>COUNTIFS(Table2[[#This Row],[BMI category]],"overweight")</f>
        <v>0</v>
      </c>
    </row>
    <row r="52" spans="2:14" x14ac:dyDescent="0.25">
      <c r="B52" s="9" t="s">
        <v>102</v>
      </c>
      <c r="C52" s="38">
        <v>48</v>
      </c>
      <c r="D52" s="24">
        <f>ROUND(Table2[[#This Row],[Age]],5)</f>
        <v>48</v>
      </c>
      <c r="E52" s="10" t="s">
        <v>11</v>
      </c>
      <c r="F52" s="25">
        <v>31.7</v>
      </c>
      <c r="G52" s="10">
        <v>2</v>
      </c>
      <c r="H52" s="4" t="str">
        <f>IF(Table2[[#This Row],[Children]]&gt;0,"Child","No Child")</f>
        <v>Child</v>
      </c>
      <c r="I52" s="10" t="s">
        <v>12</v>
      </c>
      <c r="J52" s="10" t="s">
        <v>103</v>
      </c>
      <c r="K52" s="28">
        <v>20880</v>
      </c>
      <c r="L52" s="11" t="str">
        <f>IF(C52&lt;30,"Young",IF(Table2[[#This Row],[Age]]&gt;35,"Middle Aged", IF(Table2[[#This Row],[Age]]&lt;40,"Senior")))</f>
        <v>Middle Aged</v>
      </c>
      <c r="M52" s="10" t="str">
        <f>IF(Table2[[#This Row],[BMI]]&lt;18.5, "Underweight", IF(Table2[[#This Row],[BMI]]&lt;30,"Normal weight", IF(Table2[[#This Row],[BMI]]&gt;30,"Overweight")))</f>
        <v>Overweight</v>
      </c>
      <c r="N52" s="21">
        <f>COUNTIFS(Table2[[#This Row],[BMI category]],"overweight")</f>
        <v>1</v>
      </c>
    </row>
  </sheetData>
  <dataConsolidate link="1"/>
  <conditionalFormatting sqref="C7:N52">
    <cfRule type="dataBar" priority="6">
      <dataBar>
        <cfvo type="min"/>
        <cfvo type="max"/>
        <color rgb="FF638EC6"/>
      </dataBar>
      <extLst>
        <ext xmlns:x14="http://schemas.microsoft.com/office/spreadsheetml/2009/9/main" uri="{B025F937-C7B1-47D3-B67F-A62EFF666E3E}">
          <x14:id>{047BD237-6D33-45DD-84D9-263020C4A1E5}</x14:id>
        </ext>
      </extLst>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047BD237-6D33-45DD-84D9-263020C4A1E5}">
            <x14:dataBar minLength="0" maxLength="100" gradient="0">
              <x14:cfvo type="autoMin"/>
              <x14:cfvo type="autoMax"/>
              <x14:negativeFillColor rgb="FFFF0000"/>
              <x14:axisColor rgb="FF000000"/>
            </x14:dataBar>
          </x14:cfRule>
          <xm:sqref>C7:N52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A85A5-532C-4883-9719-0082A3DB17FD}">
  <dimension ref="A1:H33"/>
  <sheetViews>
    <sheetView showGridLines="0" tabSelected="1" zoomScale="106" zoomScaleNormal="106" workbookViewId="0">
      <selection activeCell="H15" sqref="H15"/>
    </sheetView>
  </sheetViews>
  <sheetFormatPr defaultRowHeight="15" x14ac:dyDescent="0.25"/>
  <cols>
    <col min="1" max="1" width="22.140625" customWidth="1"/>
    <col min="3" max="3" width="8.42578125" customWidth="1"/>
    <col min="4" max="4" width="18.42578125" customWidth="1"/>
    <col min="5" max="5" width="22.5703125" customWidth="1"/>
    <col min="7" max="7" width="18.42578125" customWidth="1"/>
    <col min="8" max="8" width="22.5703125" customWidth="1"/>
  </cols>
  <sheetData>
    <row r="1" spans="1:8" x14ac:dyDescent="0.25">
      <c r="A1" s="30"/>
      <c r="B1" s="30"/>
    </row>
    <row r="2" spans="1:8" x14ac:dyDescent="0.25">
      <c r="A2" s="30"/>
      <c r="B2" s="30"/>
    </row>
    <row r="3" spans="1:8" x14ac:dyDescent="0.25">
      <c r="A3" s="30"/>
      <c r="B3" s="30"/>
    </row>
    <row r="4" spans="1:8" x14ac:dyDescent="0.25">
      <c r="A4" s="30"/>
      <c r="B4" s="30"/>
    </row>
    <row r="5" spans="1:8" x14ac:dyDescent="0.25">
      <c r="A5" s="30"/>
      <c r="B5" s="30"/>
    </row>
    <row r="6" spans="1:8" x14ac:dyDescent="0.25">
      <c r="A6" s="30"/>
      <c r="B6" s="30"/>
    </row>
    <row r="7" spans="1:8" x14ac:dyDescent="0.25">
      <c r="A7" s="30"/>
      <c r="B7" s="30"/>
    </row>
    <row r="8" spans="1:8" x14ac:dyDescent="0.25">
      <c r="A8" s="30"/>
      <c r="B8" s="30"/>
    </row>
    <row r="9" spans="1:8" x14ac:dyDescent="0.25">
      <c r="A9" s="30"/>
      <c r="B9" s="30"/>
    </row>
    <row r="10" spans="1:8" x14ac:dyDescent="0.25">
      <c r="A10" s="30"/>
      <c r="B10" s="30"/>
    </row>
    <row r="11" spans="1:8" x14ac:dyDescent="0.25">
      <c r="A11" s="30"/>
      <c r="B11" s="30"/>
    </row>
    <row r="12" spans="1:8" x14ac:dyDescent="0.25">
      <c r="A12" s="30"/>
      <c r="B12" s="30"/>
    </row>
    <row r="13" spans="1:8" x14ac:dyDescent="0.25">
      <c r="A13" s="30"/>
      <c r="B13" s="30"/>
    </row>
    <row r="14" spans="1:8" x14ac:dyDescent="0.25">
      <c r="A14" s="30"/>
      <c r="B14" s="30"/>
    </row>
    <row r="15" spans="1:8" x14ac:dyDescent="0.25">
      <c r="A15" s="30"/>
      <c r="B15" s="30"/>
      <c r="D15" s="32" t="s">
        <v>176</v>
      </c>
      <c r="E15" s="32" t="s">
        <v>175</v>
      </c>
      <c r="G15" s="32" t="s">
        <v>171</v>
      </c>
      <c r="H15" s="32" t="s">
        <v>175</v>
      </c>
    </row>
    <row r="16" spans="1:8" x14ac:dyDescent="0.25">
      <c r="A16" s="30"/>
      <c r="B16" s="30"/>
      <c r="D16" t="str" cm="1">
        <f t="array" ref="D16:E18">analysed!F9:G11</f>
        <v>Normal weight</v>
      </c>
      <c r="E16" s="31">
        <v>15644.666666666666</v>
      </c>
      <c r="G16" cm="1">
        <f t="array" ref="G16:H19">_xlfn.ANCHORARRAY(analysed!C28)</f>
        <v>0</v>
      </c>
      <c r="H16" s="31">
        <v>15120.833333333334</v>
      </c>
    </row>
    <row r="17" spans="1:8" ht="15.75" thickBot="1" x14ac:dyDescent="0.3">
      <c r="A17" s="30"/>
      <c r="B17" s="30"/>
      <c r="D17" t="str">
        <v>Overweight</v>
      </c>
      <c r="E17" s="31">
        <v>23118.75</v>
      </c>
      <c r="G17">
        <v>1</v>
      </c>
      <c r="H17" s="31">
        <v>12912.5</v>
      </c>
    </row>
    <row r="18" spans="1:8" ht="15.75" thickBot="1" x14ac:dyDescent="0.3">
      <c r="A18" s="30"/>
      <c r="B18" s="30"/>
      <c r="D18" s="34" t="str">
        <v>Grand Total</v>
      </c>
      <c r="E18" s="36">
        <v>18244.347826086956</v>
      </c>
      <c r="G18">
        <v>2</v>
      </c>
      <c r="H18" s="31">
        <v>21805.384615384617</v>
      </c>
    </row>
    <row r="19" spans="1:8" ht="15.75" thickBot="1" x14ac:dyDescent="0.3">
      <c r="A19" s="30"/>
      <c r="B19" s="30"/>
      <c r="G19">
        <v>3</v>
      </c>
      <c r="H19" s="31">
        <v>24374.444444444445</v>
      </c>
    </row>
    <row r="20" spans="1:8" ht="15.75" thickBot="1" x14ac:dyDescent="0.3">
      <c r="A20" s="30"/>
      <c r="B20" s="30"/>
      <c r="G20" s="34" t="str">
        <f>analysed!C32</f>
        <v>Grand Total</v>
      </c>
      <c r="H20" s="35">
        <f>analysed!D32</f>
        <v>18244.347826086956</v>
      </c>
    </row>
    <row r="21" spans="1:8" x14ac:dyDescent="0.25">
      <c r="A21" s="30"/>
      <c r="B21" s="30"/>
    </row>
    <row r="22" spans="1:8" x14ac:dyDescent="0.25">
      <c r="A22" s="30"/>
      <c r="B22" s="30"/>
    </row>
    <row r="23" spans="1:8" x14ac:dyDescent="0.25">
      <c r="A23" s="30"/>
      <c r="B23" s="30"/>
    </row>
    <row r="24" spans="1:8" x14ac:dyDescent="0.25">
      <c r="A24" s="30"/>
      <c r="B24" s="30"/>
    </row>
    <row r="25" spans="1:8" x14ac:dyDescent="0.25">
      <c r="A25" s="30"/>
      <c r="B25" s="30"/>
    </row>
    <row r="26" spans="1:8" x14ac:dyDescent="0.25">
      <c r="A26" s="30"/>
      <c r="B26" s="30"/>
    </row>
    <row r="27" spans="1:8" x14ac:dyDescent="0.25">
      <c r="A27" s="30"/>
      <c r="B27" s="30"/>
    </row>
    <row r="28" spans="1:8" x14ac:dyDescent="0.25">
      <c r="A28" s="30"/>
      <c r="B28" s="30"/>
    </row>
    <row r="29" spans="1:8" x14ac:dyDescent="0.25">
      <c r="A29" s="30"/>
      <c r="B29" s="30"/>
    </row>
    <row r="30" spans="1:8" x14ac:dyDescent="0.25">
      <c r="A30" s="30"/>
      <c r="B30" s="30"/>
    </row>
    <row r="31" spans="1:8" x14ac:dyDescent="0.25">
      <c r="A31" s="30"/>
      <c r="B31" s="30"/>
    </row>
    <row r="32" spans="1:8" x14ac:dyDescent="0.25">
      <c r="A32" s="30"/>
      <c r="B32" s="30"/>
    </row>
    <row r="33" spans="1:2" x14ac:dyDescent="0.25">
      <c r="A33" s="30"/>
      <c r="B33" s="30"/>
    </row>
  </sheetData>
  <conditionalFormatting sqref="E16:E17">
    <cfRule type="dataBar" priority="1">
      <dataBar>
        <cfvo type="min"/>
        <cfvo type="max"/>
        <color rgb="FF63C384"/>
      </dataBar>
      <extLst>
        <ext xmlns:x14="http://schemas.microsoft.com/office/spreadsheetml/2009/9/main" uri="{B025F937-C7B1-47D3-B67F-A62EFF666E3E}">
          <x14:id>{FA0B6DFC-75E5-41A7-8917-D7A3CB49A024}</x14:id>
        </ext>
      </extLst>
    </cfRule>
  </conditionalFormatting>
  <conditionalFormatting sqref="H16:H19">
    <cfRule type="dataBar" priority="2">
      <dataBar>
        <cfvo type="min"/>
        <cfvo type="max"/>
        <color rgb="FF63C384"/>
      </dataBar>
      <extLst>
        <ext xmlns:x14="http://schemas.microsoft.com/office/spreadsheetml/2009/9/main" uri="{B025F937-C7B1-47D3-B67F-A62EFF666E3E}">
          <x14:id>{49E09DD9-01C9-4727-B152-E76CC2EA16D1}</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FA0B6DFC-75E5-41A7-8917-D7A3CB49A024}">
            <x14:dataBar minLength="0" maxLength="100" border="1" negativeBarBorderColorSameAsPositive="0">
              <x14:cfvo type="autoMin"/>
              <x14:cfvo type="autoMax"/>
              <x14:borderColor rgb="FF63C384"/>
              <x14:negativeFillColor rgb="FFFF0000"/>
              <x14:negativeBorderColor rgb="FFFF0000"/>
              <x14:axisColor rgb="FF000000"/>
            </x14:dataBar>
          </x14:cfRule>
          <xm:sqref>E16:E17</xm:sqref>
        </x14:conditionalFormatting>
        <x14:conditionalFormatting xmlns:xm="http://schemas.microsoft.com/office/excel/2006/main">
          <x14:cfRule type="dataBar" id="{49E09DD9-01C9-4727-B152-E76CC2EA16D1}">
            <x14:dataBar minLength="0" maxLength="100" border="1" negativeBarBorderColorSameAsPositive="0">
              <x14:cfvo type="autoMin"/>
              <x14:cfvo type="autoMax"/>
              <x14:borderColor rgb="FF63C384"/>
              <x14:negativeFillColor rgb="FFFF0000"/>
              <x14:negativeBorderColor rgb="FFFF0000"/>
              <x14:axisColor rgb="FF000000"/>
            </x14:dataBar>
          </x14:cfRule>
          <xm:sqref>H16:H19</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DDBBB569-BCF6-4528-955C-B5FC3263110F}">
  <ds:schemaRefs/>
</ds:datastoreItem>
</file>

<file path=customXml/itemProps2.xml><?xml version="1.0" encoding="utf-8"?>
<ds:datastoreItem xmlns:ds="http://schemas.openxmlformats.org/officeDocument/2006/customXml" ds:itemID="{77AD1F04-4E7A-4CB8-AF8C-B6B20203F12A}">
  <ds:schemaRefs/>
</ds:datastoreItem>
</file>

<file path=customXml/itemProps3.xml><?xml version="1.0" encoding="utf-8"?>
<ds:datastoreItem xmlns:ds="http://schemas.openxmlformats.org/officeDocument/2006/customXml" ds:itemID="{7D0A6599-AB41-42E0-80E7-15DD904B48CA}">
  <ds:schemaRefs/>
</ds:datastoreItem>
</file>

<file path=customXml/itemProps4.xml><?xml version="1.0" encoding="utf-8"?>
<ds:datastoreItem xmlns:ds="http://schemas.openxmlformats.org/officeDocument/2006/customXml" ds:itemID="{5EE7FFEF-5268-4329-813D-8F50E085CDFB}">
  <ds:schemaRefs/>
</ds:datastoreItem>
</file>

<file path=customXml/itemProps5.xml><?xml version="1.0" encoding="utf-8"?>
<ds:datastoreItem xmlns:ds="http://schemas.openxmlformats.org/officeDocument/2006/customXml" ds:itemID="{03124EAC-DC86-4BA7-8AC1-BB206FFCF5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 regression</vt:lpstr>
      <vt:lpstr>BMI regression</vt:lpstr>
      <vt:lpstr>Sheet3</vt:lpstr>
      <vt:lpstr>analysed</vt:lpstr>
      <vt:lpstr>Healthcare Insurance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Viwe Mqeke</cp:lastModifiedBy>
  <cp:lastPrinted>2025-02-12T21:33:31Z</cp:lastPrinted>
  <dcterms:created xsi:type="dcterms:W3CDTF">2024-02-19T11:56:33Z</dcterms:created>
  <dcterms:modified xsi:type="dcterms:W3CDTF">2025-02-13T17:43:44Z</dcterms:modified>
</cp:coreProperties>
</file>