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DATA ANALYST\Assignments\Excel\"/>
    </mc:Choice>
  </mc:AlternateContent>
  <xr:revisionPtr revIDLastSave="0" documentId="13_ncr:1_{72E0E637-E1A9-48A9-BFD2-CBCCE2EB0D16}" xr6:coauthVersionLast="47" xr6:coauthVersionMax="47" xr10:uidLastSave="{00000000-0000-0000-0000-000000000000}"/>
  <bookViews>
    <workbookView xWindow="-120" yWindow="-120" windowWidth="20730" windowHeight="11160" activeTab="1" xr2:uid="{18E74621-BEBE-4C55-9A4A-6D7726ED6B75}"/>
  </bookViews>
  <sheets>
    <sheet name="Brainstorm" sheetId="4" r:id="rId1"/>
    <sheet name="Vlookup Advanced" sheetId="2" r:id="rId2"/>
  </sheets>
  <definedNames>
    <definedName name="_xlnm._FilterDatabase" localSheetId="0" hidden="1">Brainstorm!$B$39:$C$53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2" l="1" a="1"/>
  <c r="C31" i="2" s="1"/>
  <c r="C29" i="2" a="1"/>
  <c r="C29" i="2" s="1"/>
  <c r="C30" i="2" a="1"/>
  <c r="C30" i="2" s="1"/>
  <c r="C32" i="2" a="1"/>
  <c r="C32" i="2"/>
  <c r="C28" i="2" a="1"/>
  <c r="C28" i="2" s="1"/>
  <c r="J29" i="2"/>
  <c r="J30" i="2"/>
  <c r="J31" i="2"/>
  <c r="J32" i="2"/>
  <c r="J28" i="2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16" i="2" a="1"/>
  <c r="D16" i="2" s="1"/>
  <c r="C7" i="2"/>
  <c r="C8" i="2"/>
  <c r="C9" i="2"/>
  <c r="C10" i="2"/>
  <c r="C6" i="2"/>
  <c r="D11" i="4"/>
  <c r="D10" i="4"/>
  <c r="E7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20" i="4"/>
  <c r="F21" i="4"/>
  <c r="F22" i="4"/>
  <c r="F23" i="4"/>
  <c r="F24" i="4"/>
  <c r="F25" i="4"/>
  <c r="I25" i="4" s="1"/>
  <c r="F26" i="4"/>
  <c r="F27" i="4"/>
  <c r="F28" i="4"/>
  <c r="F29" i="4"/>
  <c r="I29" i="4" s="1"/>
  <c r="F30" i="4"/>
  <c r="F31" i="4"/>
  <c r="F32" i="4"/>
  <c r="F33" i="4"/>
  <c r="I33" i="4" s="1"/>
  <c r="F20" i="4"/>
  <c r="D7" i="4" l="1"/>
  <c r="I20" i="4"/>
  <c r="I30" i="4"/>
  <c r="I26" i="4"/>
  <c r="I32" i="4"/>
  <c r="I28" i="4"/>
  <c r="I24" i="4"/>
  <c r="I31" i="4"/>
  <c r="I27" i="4"/>
  <c r="I23" i="4"/>
  <c r="I22" i="4"/>
  <c r="I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<sst xmlns="http://schemas.openxmlformats.org/spreadsheetml/2006/main" count="141" uniqueCount="49">
  <si>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</si>
  <si>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</si>
  <si>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</si>
  <si>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</si>
  <si>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</si>
  <si>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</si>
  <si>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</si>
  <si>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</si>
  <si>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</si>
  <si>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</si>
  <si>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</si>
  <si>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</si>
  <si>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</si>
  <si>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</si>
  <si>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</si>
  <si>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</si>
  <si>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</si>
  <si>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</si>
  <si>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</si>
  <si>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</si>
  <si>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</si>
  <si>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</si>
  <si>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</si>
  <si>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</si>
  <si>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</si>
  <si>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</si>
  <si>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</si>
  <si>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</si>
  <si>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</si>
  <si>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</si>
  <si>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</si>
  <si>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</si>
  <si>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</si>
  <si>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</si>
  <si>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</si>
  <si>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</si>
  <si>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</si>
  <si>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</si>
  <si>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</si>
  <si>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</si>
  <si>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</si>
  <si>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</si>
  <si>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</si>
  <si>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</si>
  <si>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</si>
  <si>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Total Gross Sales</t>
  </si>
  <si>
    <t>Segment List</t>
  </si>
  <si>
    <t>Country List</t>
  </si>
  <si>
    <t>Total Units Manufacturing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</si>
</sst>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9" fontId="0" fillId="0" borderId="1" xfId="0" applyNumberFormat="1" applyBorder="1"/>
    <xf numFmtId="10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4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3" fontId="6" fillId="4" borderId="1" xfId="1" applyFont="1" applyFill="1" applyBorder="1"/>
    <xf numFmtId="43" fontId="6" fillId="4" borderId="1" xfId="0" applyNumberFormat="1" applyFont="1" applyFill="1" applyBorder="1"/>
    <xf numFmtId="43" fontId="7" fillId="4" borderId="1" xfId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1" xfId="0" applyFont="1" applyBorder="1"/>
    <xf numFmtId="0" fontId="6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10" fontId="6" fillId="4" borderId="1" xfId="2" applyNumberFormat="1" applyFont="1" applyFill="1" applyBorder="1" applyAlignment="1">
      <alignment horizontal="right"/>
    </xf>
    <xf numFmtId="0" fontId="1" fillId="7" borderId="1" xfId="0" applyFont="1" applyFill="1" applyBorder="1"/>
    <xf numFmtId="1" fontId="0" fillId="0" borderId="0" xfId="0" applyNumberFormat="1"/>
    <xf numFmtId="43" fontId="8" fillId="8" borderId="1" xfId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43" fontId="8" fillId="0" borderId="0" xfId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9" fillId="9" borderId="1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512445</xdr:colOff>
      <xdr:row>5</xdr:row>
      <xdr:rowOff>123825</xdr:rowOff>
    </xdr:from>
    <xdr:to>
      <xdr:col>11</xdr:col>
      <xdr:colOff>1244133</xdr:colOff>
      <xdr:row>10</xdr:row>
      <xdr:rowOff>119398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8120" y="1228725"/>
          <a:ext cx="1950888" cy="1271923"/>
        </a:xfrm>
        <a:prstGeom prst="rect">
          <a:avLst/>
        </a:prstGeom>
      </xdr:spPr>
    </xdr:pic>
    <xdr:clientData/>
  </xdr:twoCellAnchor>
  <xdr:twoCellAnchor>
    <xdr:from>
      <xdr:col>5</xdr:col>
      <xdr:colOff>847725</xdr:colOff>
      <xdr:row>4</xdr:row>
      <xdr:rowOff>57149</xdr:rowOff>
    </xdr:from>
    <xdr:to>
      <xdr:col>9</xdr:col>
      <xdr:colOff>466725</xdr:colOff>
      <xdr:row>10</xdr:row>
      <xdr:rowOff>114299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5D6672-6230-718E-C562-631D2F2100D1}"/>
            </a:ext>
          </a:extLst>
        </xdr:cNvPr>
        <xdr:cNvSpPr txBox="1"/>
      </xdr:nvSpPr>
      <xdr:spPr>
        <a:xfrm>
          <a:off x="7562850" y="923924"/>
          <a:ext cx="4019550" cy="1571625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accent2">
                  <a:lumMod val="75000"/>
                </a:schemeClr>
              </a:solidFill>
            </a:rPr>
            <a:t>Expalaination for MRP:</a:t>
          </a:r>
        </a:p>
        <a:p>
          <a:r>
            <a:rPr lang="en-IN" sz="1100" b="1">
              <a:solidFill>
                <a:srgbClr val="7030A0"/>
              </a:solidFill>
            </a:rPr>
            <a:t>1. In Product</a:t>
          </a:r>
          <a:r>
            <a:rPr lang="en-IN" sz="1100" b="1" baseline="0">
              <a:solidFill>
                <a:srgbClr val="7030A0"/>
              </a:solidFill>
            </a:rPr>
            <a:t> Name, A drop down list is created. for each selected item.</a:t>
          </a:r>
        </a:p>
        <a:p>
          <a:r>
            <a:rPr lang="en-IN" sz="1100" b="1" baseline="0">
              <a:solidFill>
                <a:srgbClr val="7030A0"/>
              </a:solidFill>
            </a:rPr>
            <a:t>2. Max MRP and Min MRP is Shown in those two cells.</a:t>
          </a:r>
        </a:p>
        <a:p>
          <a:r>
            <a:rPr lang="en-IN" sz="1100" b="1" baseline="0">
              <a:solidFill>
                <a:srgbClr val="7030A0"/>
              </a:solidFill>
            </a:rPr>
            <a:t>3. As Max MRP and Min MRP asked, I have taken Sales Price of the Product as MRP</a:t>
          </a:r>
        </a:p>
        <a:p>
          <a:r>
            <a:rPr lang="en-IN" sz="1100" b="1" baseline="0">
              <a:solidFill>
                <a:srgbClr val="7030A0"/>
              </a:solidFill>
            </a:rPr>
            <a:t>4.Eg- if you choose Paseo Product, it has two prices 350 in Mexico and 300 in USA. So Max MRP is 350 and Min MRP is 300</a:t>
          </a:r>
          <a:endParaRPr lang="en-IN" sz="1100" b="1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114329</xdr:colOff>
      <xdr:row>6</xdr:row>
      <xdr:rowOff>328612</xdr:rowOff>
    </xdr:from>
    <xdr:to>
      <xdr:col>5</xdr:col>
      <xdr:colOff>847726</xdr:colOff>
      <xdr:row>9</xdr:row>
      <xdr:rowOff>200025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206A3493-2471-9C94-8E1E-F84E3E7BBE15}"/>
            </a:ext>
          </a:extLst>
        </xdr:cNvPr>
        <xdr:cNvCxnSpPr>
          <a:stCxn id="3" idx="1"/>
        </xdr:cNvCxnSpPr>
      </xdr:nvCxnSpPr>
      <xdr:spPr>
        <a:xfrm rot="10800000" flipV="1">
          <a:off x="6829454" y="1709737"/>
          <a:ext cx="733397" cy="604838"/>
        </a:xfrm>
        <a:prstGeom prst="bentConnector3">
          <a:avLst>
            <a:gd name="adj1" fmla="val 50000"/>
          </a:avLst>
        </a:prstGeom>
        <a:ln w="285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838200</xdr:colOff>
      <xdr:row>11</xdr:row>
      <xdr:rowOff>57151</xdr:rowOff>
    </xdr:from>
    <xdr:to>
      <xdr:col>9</xdr:col>
      <xdr:colOff>457200</xdr:colOff>
      <xdr:row>16</xdr:row>
      <xdr:rowOff>95251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DE8FB13-132D-45A2-93D0-2CD7B334E7F8}"/>
            </a:ext>
          </a:extLst>
        </xdr:cNvPr>
        <xdr:cNvSpPr txBox="1"/>
      </xdr:nvSpPr>
      <xdr:spPr>
        <a:xfrm>
          <a:off x="7553325" y="2705101"/>
          <a:ext cx="401955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accent2">
                  <a:lumMod val="75000"/>
                </a:schemeClr>
              </a:solidFill>
            </a:rPr>
            <a:t>Expalaination for Manufacturing</a:t>
          </a:r>
          <a:r>
            <a:rPr lang="en-IN" sz="1100" b="1" baseline="0">
              <a:solidFill>
                <a:schemeClr val="accent2">
                  <a:lumMod val="75000"/>
                </a:schemeClr>
              </a:solidFill>
            </a:rPr>
            <a:t> Price</a:t>
          </a:r>
          <a:r>
            <a:rPr lang="en-IN" sz="1100" b="1">
              <a:solidFill>
                <a:schemeClr val="accent2">
                  <a:lumMod val="75000"/>
                </a:schemeClr>
              </a:solidFill>
            </a:rPr>
            <a:t>:</a:t>
          </a:r>
        </a:p>
        <a:p>
          <a:r>
            <a:rPr lang="en-IN" sz="1100" b="1">
              <a:solidFill>
                <a:srgbClr val="7030A0"/>
              </a:solidFill>
            </a:rPr>
            <a:t>1. In the Above Image,</a:t>
          </a:r>
          <a:r>
            <a:rPr lang="en-IN" sz="1100" b="1" baseline="0">
              <a:solidFill>
                <a:srgbClr val="7030A0"/>
              </a:solidFill>
            </a:rPr>
            <a:t> Manufacturing Price of Each Product is Given.</a:t>
          </a:r>
        </a:p>
        <a:p>
          <a:r>
            <a:rPr lang="en-IN" sz="1100" b="1" baseline="0">
              <a:solidFill>
                <a:srgbClr val="7030A0"/>
              </a:solidFill>
            </a:rPr>
            <a:t>2. By Using this, I have Calculated Total Manufacturing Prices for Sold Proucts as:</a:t>
          </a:r>
        </a:p>
        <a:p>
          <a:r>
            <a:rPr lang="en-IN" sz="1100" b="1" u="sng" baseline="0">
              <a:solidFill>
                <a:srgbClr val="7030A0"/>
              </a:solidFill>
            </a:rPr>
            <a:t> </a:t>
          </a:r>
          <a:r>
            <a:rPr lang="en-IN" sz="1100" b="1" u="none" baseline="0">
              <a:solidFill>
                <a:srgbClr val="FF0000"/>
              </a:solidFill>
            </a:rPr>
            <a:t>Total Manufacturing Price =  Units sold x Manufacturing Price of</a:t>
          </a:r>
          <a:r>
            <a:rPr lang="en-IN" sz="1100" b="1" u="sng" baseline="0">
              <a:solidFill>
                <a:srgbClr val="FF0000"/>
              </a:solidFill>
            </a:rPr>
            <a:t>           </a:t>
          </a:r>
          <a:r>
            <a:rPr lang="en-IN" sz="1100" b="1" u="none" baseline="0">
              <a:solidFill>
                <a:srgbClr val="FF0000"/>
              </a:solidFill>
            </a:rPr>
            <a:t>	                         Each Unit</a:t>
          </a:r>
        </a:p>
      </xdr:txBody>
    </xdr:sp>
    <xdr:clientData/>
  </xdr:twoCellAnchor>
  <xdr:twoCellAnchor>
    <xdr:from>
      <xdr:col>9</xdr:col>
      <xdr:colOff>504856</xdr:colOff>
      <xdr:row>10</xdr:row>
      <xdr:rowOff>119397</xdr:rowOff>
    </xdr:from>
    <xdr:to>
      <xdr:col>11</xdr:col>
      <xdr:colOff>230590</xdr:colOff>
      <xdr:row>14</xdr:row>
      <xdr:rowOff>104774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1F9C23D4-D49B-4E5B-118E-004C8944A7B8}"/>
            </a:ext>
          </a:extLst>
        </xdr:cNvPr>
        <xdr:cNvCxnSpPr/>
      </xdr:nvCxnSpPr>
      <xdr:spPr>
        <a:xfrm rot="5400000">
          <a:off x="11566909" y="2554269"/>
          <a:ext cx="1052177" cy="944934"/>
        </a:xfrm>
        <a:prstGeom prst="bentConnector3">
          <a:avLst>
            <a:gd name="adj1" fmla="val 100695"/>
          </a:avLst>
        </a:prstGeom>
        <a:ln w="285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47626</xdr:colOff>
      <xdr:row>33</xdr:row>
      <xdr:rowOff>152400</xdr:rowOff>
    </xdr:from>
    <xdr:to>
      <xdr:col>3</xdr:col>
      <xdr:colOff>219076</xdr:colOff>
      <xdr:row>35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0A8E10-AC4B-8B83-8884-16D638E71E1F}"/>
            </a:ext>
          </a:extLst>
        </xdr:cNvPr>
        <xdr:cNvSpPr txBox="1"/>
      </xdr:nvSpPr>
      <xdr:spPr>
        <a:xfrm>
          <a:off x="657226" y="6438900"/>
          <a:ext cx="3257550" cy="3905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For</a:t>
          </a:r>
          <a:r>
            <a:rPr lang="en-IN" sz="1100" b="1" baseline="0"/>
            <a:t> this I have used Xlookup formula with substitute. </a:t>
          </a:r>
        </a:p>
      </xdr:txBody>
    </xdr:sp>
    <xdr:clientData/>
  </xdr:twoCellAnchor>
  <xdr:twoCellAnchor>
    <xdr:from>
      <xdr:col>2</xdr:col>
      <xdr:colOff>447675</xdr:colOff>
      <xdr:row>32</xdr:row>
      <xdr:rowOff>66675</xdr:rowOff>
    </xdr:from>
    <xdr:to>
      <xdr:col>2</xdr:col>
      <xdr:colOff>493394</xdr:colOff>
      <xdr:row>33</xdr:row>
      <xdr:rowOff>95250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C70E4678-6524-765E-F846-A3B26D10F73E}"/>
            </a:ext>
          </a:extLst>
        </xdr:cNvPr>
        <xdr:cNvSpPr/>
      </xdr:nvSpPr>
      <xdr:spPr>
        <a:xfrm>
          <a:off x="3276600" y="6162675"/>
          <a:ext cx="45719" cy="2190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I44"/>
  <sheetViews>
    <sheetView topLeftCell="D10" zoomScaleNormal="100" workbookViewId="0">
      <selection activeCell="K20" sqref="K20"/>
    </sheetView>
  </sheetViews>
  <sheetFormatPr defaultRowHeight="15" x14ac:dyDescent="0.25"/>
  <cols>
    <col min="2" max="2" width="21.140625" customWidth="1"/>
    <col min="3" max="3" width="26.5703125" customWidth="1"/>
    <col min="4" max="4" width="21.85546875" customWidth="1"/>
    <col min="5" max="5" width="22" customWidth="1"/>
    <col min="6" max="6" width="20.7109375" customWidth="1"/>
    <col min="7" max="7" width="13.85546875" customWidth="1"/>
    <col min="8" max="8" width="17" customWidth="1"/>
    <col min="9" max="9" width="14.42578125" customWidth="1"/>
    <col min="12" max="12" width="19.28515625" customWidth="1"/>
  </cols>
  <sheetData>
    <row r="2" spans="2:7" ht="15.75" x14ac:dyDescent="0.25">
      <c r="B2" s="7" t="s">
        <v>19</v>
      </c>
    </row>
    <row r="3" spans="2:7" ht="18.75" x14ac:dyDescent="0.3">
      <c r="B3" s="7" t="s">
        <v>20</v>
      </c>
      <c r="G3" s="8"/>
    </row>
    <row r="4" spans="2:7" ht="18.75" x14ac:dyDescent="0.3">
      <c r="B4" s="7" t="s">
        <v>21</v>
      </c>
      <c r="G4" s="8"/>
    </row>
    <row r="5" spans="2:7" ht="18.75" x14ac:dyDescent="0.3">
      <c r="G5" s="8"/>
    </row>
    <row r="6" spans="2:7" ht="21.75" customHeight="1" x14ac:dyDescent="0.25">
      <c r="B6" s="11" t="s">
        <v>22</v>
      </c>
      <c r="C6" s="11" t="s">
        <v>23</v>
      </c>
      <c r="D6" s="11" t="s">
        <v>24</v>
      </c>
      <c r="E6" s="11" t="s">
        <v>25</v>
      </c>
    </row>
    <row r="7" spans="2:7" ht="27.75" customHeight="1" x14ac:dyDescent="0.25">
      <c r="B7" s="18" t="s">
        <v>34</v>
      </c>
      <c r="C7" s="18" t="s">
        <v>36</v>
      </c>
      <c r="D7" s="15">
        <f>IF((SUMIFS(H20:H33,B20:B33,B7,C20:C33,C7))=0,"NA",(SUMIFS(H20:H33,B20:B33,B7,C20:C33,C7)))</f>
        <v>1810800</v>
      </c>
      <c r="E7" s="16">
        <f>COUNTIFS(B20:B33,B7,C20:C33,C7)</f>
        <v>2</v>
      </c>
    </row>
    <row r="9" spans="2:7" x14ac:dyDescent="0.25">
      <c r="C9" s="1"/>
      <c r="D9" s="1"/>
      <c r="E9" s="9" t="s">
        <v>26</v>
      </c>
    </row>
    <row r="10" spans="2:7" ht="21" customHeight="1" x14ac:dyDescent="0.25">
      <c r="C10" s="12" t="s">
        <v>27</v>
      </c>
      <c r="D10" s="27">
        <f>_xlfn.MAXIFS(G20:G33,D20:D33,E10)</f>
        <v>350</v>
      </c>
      <c r="E10" s="17" t="s">
        <v>8</v>
      </c>
    </row>
    <row r="11" spans="2:7" ht="21" customHeight="1" x14ac:dyDescent="0.25">
      <c r="C11" s="12" t="s">
        <v>28</v>
      </c>
      <c r="D11" s="27">
        <f>_xlfn.MINIFS(G20:G33,D20:D33,E11)</f>
        <v>300</v>
      </c>
      <c r="E11" s="17" t="s">
        <v>4</v>
      </c>
    </row>
    <row r="12" spans="2:7" ht="21" customHeight="1" x14ac:dyDescent="0.25">
      <c r="C12" s="28"/>
      <c r="D12" s="29"/>
      <c r="E12" s="30"/>
    </row>
    <row r="13" spans="2:7" ht="21" customHeight="1" x14ac:dyDescent="0.25">
      <c r="C13" s="28"/>
      <c r="D13" s="29"/>
      <c r="E13" s="30"/>
    </row>
    <row r="14" spans="2:7" ht="21" customHeight="1" x14ac:dyDescent="0.25">
      <c r="C14" s="28"/>
      <c r="D14" s="29"/>
      <c r="E14" s="30"/>
    </row>
    <row r="15" spans="2:7" ht="21" customHeight="1" x14ac:dyDescent="0.25">
      <c r="C15" s="28"/>
      <c r="D15" s="29"/>
      <c r="E15" s="30"/>
    </row>
    <row r="16" spans="2:7" ht="21" customHeight="1" x14ac:dyDescent="0.25">
      <c r="C16" s="28"/>
      <c r="D16" s="29"/>
      <c r="E16" s="30"/>
    </row>
    <row r="17" spans="2:9" x14ac:dyDescent="0.25">
      <c r="C17" s="2"/>
    </row>
    <row r="18" spans="2:9" ht="31.5" customHeight="1" x14ac:dyDescent="0.25">
      <c r="F18" s="22" t="s">
        <v>48</v>
      </c>
      <c r="H18" s="23" t="s">
        <v>45</v>
      </c>
    </row>
    <row r="19" spans="2:9" x14ac:dyDescent="0.25">
      <c r="B19" s="9" t="s">
        <v>22</v>
      </c>
      <c r="C19" s="9" t="s">
        <v>29</v>
      </c>
      <c r="D19" s="9" t="s">
        <v>1</v>
      </c>
      <c r="E19" s="9" t="s">
        <v>2</v>
      </c>
      <c r="F19" s="10" t="s">
        <v>30</v>
      </c>
      <c r="G19" s="9" t="s">
        <v>31</v>
      </c>
      <c r="H19" s="10" t="s">
        <v>32</v>
      </c>
      <c r="I19" s="10" t="s">
        <v>33</v>
      </c>
    </row>
    <row r="20" spans="2:9" x14ac:dyDescent="0.25">
      <c r="B20" s="1" t="s">
        <v>34</v>
      </c>
      <c r="C20" s="1" t="s">
        <v>35</v>
      </c>
      <c r="D20" s="1" t="s">
        <v>8</v>
      </c>
      <c r="E20" s="1">
        <v>2851</v>
      </c>
      <c r="F20" s="13">
        <f t="shared" ref="F20:F33" si="0">(E20)*(VLOOKUP(D20,$E$39:$F$44,2,0))</f>
        <v>28510</v>
      </c>
      <c r="G20" s="1">
        <v>350</v>
      </c>
      <c r="H20" s="13">
        <f>G20*E20</f>
        <v>997850</v>
      </c>
      <c r="I20" s="14">
        <f>H20-F20</f>
        <v>969340</v>
      </c>
    </row>
    <row r="21" spans="2:9" x14ac:dyDescent="0.25">
      <c r="B21" s="1" t="s">
        <v>34</v>
      </c>
      <c r="C21" s="1" t="s">
        <v>36</v>
      </c>
      <c r="D21" s="1" t="s">
        <v>8</v>
      </c>
      <c r="E21" s="1">
        <v>3495</v>
      </c>
      <c r="F21" s="13">
        <f t="shared" si="0"/>
        <v>34950</v>
      </c>
      <c r="G21" s="1">
        <v>300</v>
      </c>
      <c r="H21" s="13">
        <f t="shared" ref="H21:H33" si="1">G21*E21</f>
        <v>1048500</v>
      </c>
      <c r="I21" s="14">
        <f t="shared" ref="I21:I33" si="2">H21-F21</f>
        <v>1013550</v>
      </c>
    </row>
    <row r="22" spans="2:9" x14ac:dyDescent="0.25">
      <c r="B22" s="1" t="s">
        <v>37</v>
      </c>
      <c r="C22" s="1" t="s">
        <v>38</v>
      </c>
      <c r="D22" s="1" t="s">
        <v>8</v>
      </c>
      <c r="E22" s="1">
        <v>2632</v>
      </c>
      <c r="F22" s="13">
        <f t="shared" si="0"/>
        <v>26320</v>
      </c>
      <c r="G22" s="1">
        <v>350</v>
      </c>
      <c r="H22" s="13">
        <f t="shared" si="1"/>
        <v>921200</v>
      </c>
      <c r="I22" s="14">
        <f t="shared" si="2"/>
        <v>894880</v>
      </c>
    </row>
    <row r="23" spans="2:9" x14ac:dyDescent="0.25">
      <c r="B23" s="1" t="s">
        <v>37</v>
      </c>
      <c r="C23" s="1" t="s">
        <v>38</v>
      </c>
      <c r="D23" s="1" t="s">
        <v>10</v>
      </c>
      <c r="E23" s="1">
        <v>2632</v>
      </c>
      <c r="F23" s="13">
        <f t="shared" si="0"/>
        <v>315840</v>
      </c>
      <c r="G23" s="1">
        <v>350</v>
      </c>
      <c r="H23" s="13">
        <f t="shared" si="1"/>
        <v>921200</v>
      </c>
      <c r="I23" s="14">
        <f t="shared" si="2"/>
        <v>605360</v>
      </c>
    </row>
    <row r="24" spans="2:9" x14ac:dyDescent="0.25">
      <c r="B24" s="1" t="s">
        <v>37</v>
      </c>
      <c r="C24" s="1" t="s">
        <v>36</v>
      </c>
      <c r="D24" s="1" t="s">
        <v>10</v>
      </c>
      <c r="E24" s="1">
        <v>2574</v>
      </c>
      <c r="F24" s="13">
        <f t="shared" si="0"/>
        <v>308880</v>
      </c>
      <c r="G24" s="1">
        <v>300</v>
      </c>
      <c r="H24" s="13">
        <f t="shared" si="1"/>
        <v>772200</v>
      </c>
      <c r="I24" s="14">
        <f t="shared" si="2"/>
        <v>463320</v>
      </c>
    </row>
    <row r="25" spans="2:9" x14ac:dyDescent="0.25">
      <c r="B25" s="1" t="s">
        <v>34</v>
      </c>
      <c r="C25" s="1" t="s">
        <v>35</v>
      </c>
      <c r="D25" s="1" t="s">
        <v>8</v>
      </c>
      <c r="E25" s="1">
        <v>2151</v>
      </c>
      <c r="F25" s="13">
        <f t="shared" si="0"/>
        <v>21510</v>
      </c>
      <c r="G25" s="1">
        <v>350</v>
      </c>
      <c r="H25" s="13">
        <f t="shared" si="1"/>
        <v>752850</v>
      </c>
      <c r="I25" s="14">
        <f t="shared" si="2"/>
        <v>731340</v>
      </c>
    </row>
    <row r="26" spans="2:9" x14ac:dyDescent="0.25">
      <c r="B26" s="1" t="s">
        <v>37</v>
      </c>
      <c r="C26" s="1" t="s">
        <v>39</v>
      </c>
      <c r="D26" s="1" t="s">
        <v>4</v>
      </c>
      <c r="E26" s="1">
        <v>2475</v>
      </c>
      <c r="F26" s="13">
        <f t="shared" si="0"/>
        <v>643500</v>
      </c>
      <c r="G26" s="1">
        <v>300</v>
      </c>
      <c r="H26" s="13">
        <f t="shared" si="1"/>
        <v>742500</v>
      </c>
      <c r="I26" s="14">
        <f t="shared" si="2"/>
        <v>99000</v>
      </c>
    </row>
    <row r="27" spans="2:9" x14ac:dyDescent="0.25">
      <c r="B27" s="1" t="s">
        <v>40</v>
      </c>
      <c r="C27" s="1" t="s">
        <v>38</v>
      </c>
      <c r="D27" s="1" t="s">
        <v>16</v>
      </c>
      <c r="E27" s="1">
        <v>2227.5</v>
      </c>
      <c r="F27" s="13">
        <f t="shared" si="0"/>
        <v>11137.5</v>
      </c>
      <c r="G27" s="1">
        <v>350</v>
      </c>
      <c r="H27" s="13">
        <f t="shared" si="1"/>
        <v>779625</v>
      </c>
      <c r="I27" s="14">
        <f t="shared" si="2"/>
        <v>768487.5</v>
      </c>
    </row>
    <row r="28" spans="2:9" x14ac:dyDescent="0.25">
      <c r="B28" s="1" t="s">
        <v>34</v>
      </c>
      <c r="C28" s="1" t="s">
        <v>36</v>
      </c>
      <c r="D28" s="1" t="s">
        <v>41</v>
      </c>
      <c r="E28" s="1">
        <v>2541</v>
      </c>
      <c r="F28" s="13">
        <f t="shared" si="0"/>
        <v>635250</v>
      </c>
      <c r="G28" s="1">
        <v>300</v>
      </c>
      <c r="H28" s="13">
        <f t="shared" si="1"/>
        <v>762300</v>
      </c>
      <c r="I28" s="14">
        <f t="shared" si="2"/>
        <v>127050</v>
      </c>
    </row>
    <row r="29" spans="2:9" x14ac:dyDescent="0.25">
      <c r="B29" s="1" t="s">
        <v>40</v>
      </c>
      <c r="C29" s="1" t="s">
        <v>42</v>
      </c>
      <c r="D29" s="1" t="s">
        <v>10</v>
      </c>
      <c r="E29" s="1">
        <v>2536</v>
      </c>
      <c r="F29" s="13">
        <f t="shared" si="0"/>
        <v>304320</v>
      </c>
      <c r="G29" s="1">
        <v>300</v>
      </c>
      <c r="H29" s="13">
        <f t="shared" si="1"/>
        <v>760800</v>
      </c>
      <c r="I29" s="14">
        <f t="shared" si="2"/>
        <v>456480</v>
      </c>
    </row>
    <row r="30" spans="2:9" x14ac:dyDescent="0.25">
      <c r="B30" s="1" t="s">
        <v>37</v>
      </c>
      <c r="C30" s="1" t="s">
        <v>36</v>
      </c>
      <c r="D30" s="1" t="s">
        <v>8</v>
      </c>
      <c r="E30" s="1">
        <v>2007</v>
      </c>
      <c r="F30" s="13">
        <f t="shared" si="0"/>
        <v>20070</v>
      </c>
      <c r="G30" s="1">
        <v>350</v>
      </c>
      <c r="H30" s="13">
        <f t="shared" si="1"/>
        <v>702450</v>
      </c>
      <c r="I30" s="14">
        <f t="shared" si="2"/>
        <v>682380</v>
      </c>
    </row>
    <row r="31" spans="2:9" x14ac:dyDescent="0.25">
      <c r="B31" s="1" t="s">
        <v>43</v>
      </c>
      <c r="C31" s="1" t="s">
        <v>36</v>
      </c>
      <c r="D31" s="1" t="s">
        <v>10</v>
      </c>
      <c r="E31" s="1">
        <v>2460</v>
      </c>
      <c r="F31" s="13">
        <f t="shared" si="0"/>
        <v>295200</v>
      </c>
      <c r="G31" s="1">
        <v>300</v>
      </c>
      <c r="H31" s="13">
        <f t="shared" si="1"/>
        <v>738000</v>
      </c>
      <c r="I31" s="14">
        <f t="shared" si="2"/>
        <v>442800</v>
      </c>
    </row>
    <row r="32" spans="2:9" x14ac:dyDescent="0.25">
      <c r="B32" s="1" t="s">
        <v>44</v>
      </c>
      <c r="C32" s="1" t="s">
        <v>38</v>
      </c>
      <c r="D32" s="1" t="s">
        <v>16</v>
      </c>
      <c r="E32" s="1">
        <v>3802.5</v>
      </c>
      <c r="F32" s="13">
        <f t="shared" si="0"/>
        <v>19012.5</v>
      </c>
      <c r="G32" s="1">
        <v>300</v>
      </c>
      <c r="H32" s="13">
        <f t="shared" si="1"/>
        <v>1140750</v>
      </c>
      <c r="I32" s="14">
        <f t="shared" si="2"/>
        <v>1121737.5</v>
      </c>
    </row>
    <row r="33" spans="2:9" x14ac:dyDescent="0.25">
      <c r="B33" s="1" t="s">
        <v>34</v>
      </c>
      <c r="C33" s="1" t="s">
        <v>38</v>
      </c>
      <c r="D33" s="1" t="s">
        <v>10</v>
      </c>
      <c r="E33" s="1">
        <v>3793.5</v>
      </c>
      <c r="F33" s="13">
        <f t="shared" si="0"/>
        <v>455220</v>
      </c>
      <c r="G33" s="1">
        <v>300</v>
      </c>
      <c r="H33" s="13">
        <f t="shared" si="1"/>
        <v>1138050</v>
      </c>
      <c r="I33" s="14">
        <f t="shared" si="2"/>
        <v>682830</v>
      </c>
    </row>
    <row r="39" spans="2:9" x14ac:dyDescent="0.25">
      <c r="B39" s="19" t="s">
        <v>46</v>
      </c>
      <c r="C39" s="19" t="s">
        <v>47</v>
      </c>
      <c r="E39" s="21" t="s">
        <v>1</v>
      </c>
      <c r="F39" s="21" t="s">
        <v>30</v>
      </c>
    </row>
    <row r="40" spans="2:9" x14ac:dyDescent="0.25">
      <c r="B40" s="20" t="s">
        <v>40</v>
      </c>
      <c r="C40" s="20" t="s">
        <v>38</v>
      </c>
      <c r="E40" s="20" t="s">
        <v>8</v>
      </c>
      <c r="F40" s="20">
        <v>10</v>
      </c>
    </row>
    <row r="41" spans="2:9" x14ac:dyDescent="0.25">
      <c r="B41" s="20" t="s">
        <v>43</v>
      </c>
      <c r="C41" s="20" t="s">
        <v>39</v>
      </c>
      <c r="E41" s="20" t="s">
        <v>10</v>
      </c>
      <c r="F41" s="20">
        <v>120</v>
      </c>
    </row>
    <row r="42" spans="2:9" x14ac:dyDescent="0.25">
      <c r="B42" s="20" t="s">
        <v>34</v>
      </c>
      <c r="C42" s="20" t="s">
        <v>42</v>
      </c>
      <c r="E42" s="20" t="s">
        <v>4</v>
      </c>
      <c r="F42" s="20">
        <v>260</v>
      </c>
    </row>
    <row r="43" spans="2:9" x14ac:dyDescent="0.25">
      <c r="B43" s="20" t="s">
        <v>37</v>
      </c>
      <c r="C43" s="20" t="s">
        <v>35</v>
      </c>
      <c r="E43" s="20" t="s">
        <v>16</v>
      </c>
      <c r="F43" s="20">
        <v>5</v>
      </c>
    </row>
    <row r="44" spans="2:9" x14ac:dyDescent="0.25">
      <c r="B44" s="20" t="s">
        <v>44</v>
      </c>
      <c r="C44" s="20" t="s">
        <v>36</v>
      </c>
      <c r="E44" s="20" t="s">
        <v>41</v>
      </c>
      <c r="F44" s="20">
        <v>250</v>
      </c>
    </row>
  </sheetData>
  <conditionalFormatting sqref="B40:B44">
    <cfRule type="duplicateValues" dxfId="1" priority="1"/>
  </conditionalFormatting>
  <conditionalFormatting sqref="B45:B53">
    <cfRule type="duplicateValues" dxfId="0" priority="3"/>
  </conditionalFormatting>
  <dataValidations count="3">
    <dataValidation type="list" allowBlank="1" showInputMessage="1" showErrorMessage="1" sqref="B7" xr:uid="{9CBFB44F-862F-4AF6-B20C-585560518299}">
      <formula1>$B$40:$B$44</formula1>
    </dataValidation>
    <dataValidation type="list" allowBlank="1" showInputMessage="1" showErrorMessage="1" sqref="C7" xr:uid="{50EB9485-9C88-4975-8E8F-1532A5DE8D5E}">
      <formula1>$C$40:$C$44</formula1>
    </dataValidation>
    <dataValidation type="list" allowBlank="1" showInputMessage="1" showErrorMessage="1" sqref="E10:E16" xr:uid="{38E0E273-2BDD-4B64-8680-9380EED8EEEA}">
      <formula1>$E$40:$E$44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R44"/>
  <sheetViews>
    <sheetView tabSelected="1" topLeftCell="A22" workbookViewId="0">
      <selection activeCell="D39" sqref="D39"/>
    </sheetView>
  </sheetViews>
  <sheetFormatPr defaultRowHeight="15" x14ac:dyDescent="0.25"/>
  <cols>
    <col min="2" max="2" width="33.28515625" bestFit="1" customWidth="1"/>
    <col min="3" max="3" width="13" customWidth="1"/>
    <col min="6" max="6" width="9.7109375" bestFit="1" customWidth="1"/>
    <col min="7" max="7" width="9.42578125" bestFit="1" customWidth="1"/>
  </cols>
  <sheetData>
    <row r="3" spans="2:13" x14ac:dyDescent="0.25">
      <c r="B3" s="2" t="s">
        <v>0</v>
      </c>
    </row>
    <row r="4" spans="2:13" x14ac:dyDescent="0.25">
      <c r="B4" s="2"/>
    </row>
    <row r="5" spans="2:13" x14ac:dyDescent="0.25">
      <c r="B5" s="3" t="s">
        <v>1</v>
      </c>
      <c r="C5" s="3" t="s">
        <v>2</v>
      </c>
      <c r="F5" s="3" t="s">
        <v>1</v>
      </c>
      <c r="G5" s="3" t="s">
        <v>2</v>
      </c>
    </row>
    <row r="6" spans="2:13" x14ac:dyDescent="0.25">
      <c r="B6" s="1" t="s">
        <v>3</v>
      </c>
      <c r="C6" s="20">
        <f>VLOOKUP(B6&amp;"*",$F$6:$G$10,2,1)</f>
        <v>2574</v>
      </c>
      <c r="F6" s="1" t="s">
        <v>4</v>
      </c>
      <c r="G6" s="1">
        <v>2475</v>
      </c>
    </row>
    <row r="7" spans="2:13" x14ac:dyDescent="0.25">
      <c r="B7" s="1" t="s">
        <v>5</v>
      </c>
      <c r="C7" s="20">
        <f t="shared" ref="C7:C10" si="0">VLOOKUP(B7&amp;"*",$F$6:$G$10,2,1)</f>
        <v>2151</v>
      </c>
      <c r="F7" s="1" t="s">
        <v>6</v>
      </c>
      <c r="G7" s="1">
        <v>2227.5</v>
      </c>
    </row>
    <row r="8" spans="2:13" x14ac:dyDescent="0.25">
      <c r="B8" s="1" t="s">
        <v>7</v>
      </c>
      <c r="C8" s="20">
        <f t="shared" si="0"/>
        <v>2475</v>
      </c>
      <c r="F8" s="1" t="s">
        <v>8</v>
      </c>
      <c r="G8" s="1">
        <v>2151</v>
      </c>
    </row>
    <row r="9" spans="2:13" x14ac:dyDescent="0.25">
      <c r="B9" s="1" t="s">
        <v>9</v>
      </c>
      <c r="C9" s="20">
        <f t="shared" si="0"/>
        <v>2227.5</v>
      </c>
      <c r="F9" s="1" t="s">
        <v>10</v>
      </c>
      <c r="G9" s="1">
        <v>2574</v>
      </c>
    </row>
    <row r="10" spans="2:13" x14ac:dyDescent="0.25">
      <c r="B10" s="1" t="s">
        <v>11</v>
      </c>
      <c r="C10" s="20">
        <f t="shared" si="0"/>
        <v>2541</v>
      </c>
      <c r="F10" s="1" t="s">
        <v>12</v>
      </c>
      <c r="G10" s="1">
        <v>2541</v>
      </c>
    </row>
    <row r="12" spans="2:13" s="4" customFormat="1" x14ac:dyDescent="0.25"/>
    <row r="13" spans="2:13" x14ac:dyDescent="0.25">
      <c r="B13" s="2" t="s">
        <v>13</v>
      </c>
    </row>
    <row r="14" spans="2:13" x14ac:dyDescent="0.25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3" x14ac:dyDescent="0.25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25">
      <c r="B16" s="1" t="s">
        <v>8</v>
      </c>
      <c r="C16" s="1">
        <v>1655.08</v>
      </c>
      <c r="D16" s="24" cm="1">
        <f t="array" ref="D16">_xlfn.IFS(B16=$F$14,VLOOKUP(C16,$F$16:$G$20,2,1),B16=$I$14,VLOOKUP(C16,$I$16:$J$20,2,1),B16=$L$14,VLOOKUP(C16,$L$16:$M$20,2,1))</f>
        <v>0.125</v>
      </c>
      <c r="F16" s="1">
        <v>0</v>
      </c>
      <c r="G16" s="5">
        <v>0.05</v>
      </c>
      <c r="I16" s="1">
        <v>0</v>
      </c>
      <c r="J16" s="6">
        <v>2.5000000000000001E-2</v>
      </c>
      <c r="L16" s="1">
        <v>0</v>
      </c>
      <c r="M16" s="6">
        <v>1.4999999999999999E-2</v>
      </c>
    </row>
    <row r="17" spans="2:18" x14ac:dyDescent="0.25">
      <c r="B17" s="1" t="s">
        <v>4</v>
      </c>
      <c r="C17" s="1">
        <v>1822.59</v>
      </c>
      <c r="D17" s="24" cm="1">
        <f t="array" ref="D17">_xlfn.IFS(B17=$F$14,VLOOKUP(C17,$F$16:$G$20,2,1),B17=$I$14,VLOOKUP(C17,$I$16:$J$20,2,1),B17=$L$14,VLOOKUP(C17,$L$16:$M$20,2,1))</f>
        <v>7.0000000000000007E-2</v>
      </c>
      <c r="F17" s="1">
        <v>500</v>
      </c>
      <c r="G17" s="6">
        <v>7.4999999999999997E-2</v>
      </c>
      <c r="I17" s="1">
        <v>500</v>
      </c>
      <c r="J17" s="5">
        <v>0.04</v>
      </c>
      <c r="L17" s="1">
        <v>500</v>
      </c>
      <c r="M17" s="5">
        <v>0.03</v>
      </c>
    </row>
    <row r="18" spans="2:18" x14ac:dyDescent="0.25">
      <c r="B18" s="1" t="s">
        <v>4</v>
      </c>
      <c r="C18" s="1">
        <v>1730.54</v>
      </c>
      <c r="D18" s="24" cm="1">
        <f t="array" ref="D18">_xlfn.IFS(B18=$F$14,VLOOKUP(C18,$F$16:$G$20,2,1),B18=$I$14,VLOOKUP(C18,$I$16:$J$20,2,1),B18=$L$14,VLOOKUP(C18,$L$16:$M$20,2,1))</f>
        <v>7.0000000000000007E-2</v>
      </c>
      <c r="F18" s="1">
        <v>1000</v>
      </c>
      <c r="G18" s="5">
        <v>0.1</v>
      </c>
      <c r="I18" s="1">
        <v>1000</v>
      </c>
      <c r="J18" s="6">
        <v>5.5E-2</v>
      </c>
      <c r="L18" s="1">
        <v>1000</v>
      </c>
      <c r="M18" s="6">
        <v>5.5E-2</v>
      </c>
    </row>
    <row r="19" spans="2:18" x14ac:dyDescent="0.25">
      <c r="B19" s="1" t="s">
        <v>6</v>
      </c>
      <c r="C19" s="1">
        <v>1685.6</v>
      </c>
      <c r="D19" s="24" cm="1">
        <f t="array" ref="D19">_xlfn.IFS(B19=$F$14,VLOOKUP(C19,$F$16:$G$20,2,1),B19=$I$14,VLOOKUP(C19,$I$16:$J$20,2,1),B19=$L$14,VLOOKUP(C19,$L$16:$M$20,2,1))</f>
        <v>7.0000000000000007E-2</v>
      </c>
      <c r="F19" s="1">
        <v>1500</v>
      </c>
      <c r="G19" s="6">
        <v>0.125</v>
      </c>
      <c r="I19" s="1">
        <v>1500</v>
      </c>
      <c r="J19" s="5">
        <v>7.0000000000000007E-2</v>
      </c>
      <c r="L19" s="1">
        <v>1500</v>
      </c>
      <c r="M19" s="6">
        <v>7.0000000000000007E-2</v>
      </c>
    </row>
    <row r="20" spans="2:18" x14ac:dyDescent="0.25">
      <c r="B20" s="1" t="s">
        <v>8</v>
      </c>
      <c r="C20" s="1">
        <v>1685.6</v>
      </c>
      <c r="D20" s="24" cm="1">
        <f t="array" ref="D20">_xlfn.IFS(B20=$F$14,VLOOKUP(C20,$F$16:$G$20,2,1),B20=$I$14,VLOOKUP(C20,$I$16:$J$20,2,1),B20=$L$14,VLOOKUP(C20,$L$16:$M$20,2,1))</f>
        <v>0.125</v>
      </c>
      <c r="F20" s="1">
        <v>2000</v>
      </c>
      <c r="G20" s="5">
        <v>0.15</v>
      </c>
      <c r="I20" s="1">
        <v>2000</v>
      </c>
      <c r="J20" s="6">
        <v>8.5000000000000006E-2</v>
      </c>
      <c r="L20" s="1">
        <v>2000</v>
      </c>
      <c r="M20" s="5">
        <v>9.3333333333333296E-2</v>
      </c>
    </row>
    <row r="21" spans="2:18" x14ac:dyDescent="0.25">
      <c r="B21" s="1" t="s">
        <v>6</v>
      </c>
      <c r="C21" s="1">
        <v>1763.8600000000001</v>
      </c>
      <c r="D21" s="24" cm="1">
        <f t="array" ref="D21">_xlfn.IFS(B21=$F$14,VLOOKUP(C21,$F$16:$G$20,2,1),B21=$I$14,VLOOKUP(C21,$I$16:$J$20,2,1),B21=$L$14,VLOOKUP(C21,$L$16:$M$20,2,1))</f>
        <v>7.0000000000000007E-2</v>
      </c>
    </row>
    <row r="22" spans="2:18" x14ac:dyDescent="0.25">
      <c r="B22" s="1" t="s">
        <v>8</v>
      </c>
      <c r="C22" s="1">
        <v>2293.1999999999998</v>
      </c>
      <c r="D22" s="24" cm="1">
        <f t="array" ref="D22">_xlfn.IFS(B22=$F$14,VLOOKUP(C22,$F$16:$G$20,2,1),B22=$I$14,VLOOKUP(C22,$I$16:$J$20,2,1),B22=$L$14,VLOOKUP(C22,$L$16:$M$20,2,1))</f>
        <v>0.15</v>
      </c>
    </row>
    <row r="24" spans="2:18" s="4" customFormat="1" x14ac:dyDescent="0.25"/>
    <row r="25" spans="2:18" x14ac:dyDescent="0.25">
      <c r="B25" s="2" t="s">
        <v>17</v>
      </c>
    </row>
    <row r="27" spans="2:18" x14ac:dyDescent="0.25">
      <c r="B27" s="25" t="s">
        <v>1</v>
      </c>
      <c r="C27" s="25" t="s">
        <v>2</v>
      </c>
      <c r="F27" s="25" t="s">
        <v>1</v>
      </c>
      <c r="G27" s="25" t="s">
        <v>18</v>
      </c>
      <c r="H27" s="25" t="s">
        <v>2</v>
      </c>
    </row>
    <row r="28" spans="2:18" x14ac:dyDescent="0.25">
      <c r="B28" s="1" t="s">
        <v>3</v>
      </c>
      <c r="C28" s="31" cm="1">
        <f t="array" ref="C28">_xlfn.XLOOKUP(SUBSTITUTE(B28," -",""),$F$28:$F$37&amp;" "&amp;$G$28:$G$37,$H$28:$H$37,0)</f>
        <v>2574</v>
      </c>
      <c r="F28" s="1" t="s">
        <v>8</v>
      </c>
      <c r="G28" s="1">
        <v>895</v>
      </c>
      <c r="H28" s="1">
        <v>2151</v>
      </c>
      <c r="J28" t="str">
        <f>RIGHT(B40,3)</f>
        <v/>
      </c>
    </row>
    <row r="29" spans="2:18" x14ac:dyDescent="0.25">
      <c r="B29" s="1" t="s">
        <v>5</v>
      </c>
      <c r="C29" s="31" cm="1">
        <f t="array" ref="C29">_xlfn.XLOOKUP(SUBSTITUTE(B29," -",""),$F$28:$F$37&amp;" "&amp;$G$28:$G$37,$H$28:$H$37,0)</f>
        <v>2151</v>
      </c>
      <c r="F29" s="1" t="s">
        <v>16</v>
      </c>
      <c r="G29" s="1">
        <v>125</v>
      </c>
      <c r="H29" s="1">
        <v>2227.5</v>
      </c>
      <c r="J29" t="str">
        <f>RIGHT(B41,3)</f>
        <v/>
      </c>
      <c r="P29" s="2"/>
      <c r="Q29" s="2"/>
      <c r="R29" s="2"/>
    </row>
    <row r="30" spans="2:18" x14ac:dyDescent="0.25">
      <c r="B30" s="1" t="s">
        <v>7</v>
      </c>
      <c r="C30" s="31" cm="1">
        <f t="array" ref="C30">_xlfn.XLOOKUP(SUBSTITUTE(B30," -",""),$F$28:$F$37&amp;" "&amp;$G$28:$G$37,$H$28:$H$37,0)</f>
        <v>2475</v>
      </c>
      <c r="F30" s="1" t="s">
        <v>4</v>
      </c>
      <c r="G30" s="1">
        <v>145</v>
      </c>
      <c r="H30" s="1">
        <v>2475</v>
      </c>
      <c r="J30" t="str">
        <f>RIGHT(B42,3)</f>
        <v/>
      </c>
    </row>
    <row r="31" spans="2:18" x14ac:dyDescent="0.25">
      <c r="B31" s="1" t="s">
        <v>9</v>
      </c>
      <c r="C31" s="31" cm="1">
        <f t="array" ref="C31">_xlfn.XLOOKUP(SUBSTITUTE(B31," -",""),$F$28:$F$37&amp;" "&amp;$G$28:$G$37,$H$28:$H$37,0)</f>
        <v>2227.5</v>
      </c>
      <c r="F31" s="1" t="s">
        <v>16</v>
      </c>
      <c r="G31" s="1">
        <v>848</v>
      </c>
      <c r="H31" s="1">
        <v>2537.25</v>
      </c>
      <c r="J31" t="str">
        <f>RIGHT(B43,3)</f>
        <v/>
      </c>
    </row>
    <row r="32" spans="2:18" x14ac:dyDescent="0.25">
      <c r="B32" s="1" t="s">
        <v>11</v>
      </c>
      <c r="C32" s="31" cm="1">
        <f t="array" ref="C32">_xlfn.XLOOKUP(SUBSTITUTE(B32," -",""),$F$28:$F$37&amp;" "&amp;$G$28:$G$37,$H$28:$H$37,0)</f>
        <v>2541</v>
      </c>
      <c r="F32" s="1" t="s">
        <v>41</v>
      </c>
      <c r="G32" s="1">
        <v>777</v>
      </c>
      <c r="H32" s="1">
        <v>2541</v>
      </c>
      <c r="J32" t="str">
        <f>RIGHT(B44,3)</f>
        <v/>
      </c>
    </row>
    <row r="33" spans="2:18" x14ac:dyDescent="0.25">
      <c r="F33" s="1" t="s">
        <v>10</v>
      </c>
      <c r="G33" s="1">
        <v>235</v>
      </c>
      <c r="H33" s="1">
        <v>2574</v>
      </c>
      <c r="R33" s="26"/>
    </row>
    <row r="34" spans="2:18" x14ac:dyDescent="0.25">
      <c r="F34" s="1" t="s">
        <v>8</v>
      </c>
      <c r="G34" s="1">
        <v>985</v>
      </c>
      <c r="H34" s="1">
        <v>2585.1</v>
      </c>
    </row>
    <row r="35" spans="2:18" x14ac:dyDescent="0.25">
      <c r="F35" s="1" t="s">
        <v>10</v>
      </c>
      <c r="G35" s="1">
        <v>1122</v>
      </c>
      <c r="H35" s="1">
        <v>2632.95</v>
      </c>
    </row>
    <row r="36" spans="2:18" x14ac:dyDescent="0.25">
      <c r="F36" s="1" t="s">
        <v>41</v>
      </c>
      <c r="G36" s="1">
        <v>1260</v>
      </c>
      <c r="H36" s="1">
        <v>2680.8</v>
      </c>
      <c r="R36" s="26"/>
    </row>
    <row r="37" spans="2:18" x14ac:dyDescent="0.25">
      <c r="F37" s="1" t="s">
        <v>4</v>
      </c>
      <c r="G37" s="1">
        <v>1397</v>
      </c>
      <c r="H37" s="1">
        <v>2728.65</v>
      </c>
      <c r="R37" s="26"/>
    </row>
    <row r="38" spans="2:18" x14ac:dyDescent="0.25">
      <c r="R38" s="26"/>
    </row>
    <row r="39" spans="2:18" x14ac:dyDescent="0.25">
      <c r="B39" s="2"/>
      <c r="C39" s="2"/>
      <c r="R39" s="26"/>
    </row>
    <row r="40" spans="2:18" x14ac:dyDescent="0.25">
      <c r="C40" s="26"/>
    </row>
    <row r="41" spans="2:18" x14ac:dyDescent="0.25">
      <c r="C41" s="26"/>
    </row>
    <row r="42" spans="2:18" x14ac:dyDescent="0.25">
      <c r="C42" s="26"/>
    </row>
    <row r="43" spans="2:18" x14ac:dyDescent="0.25">
      <c r="C43" s="26"/>
    </row>
    <row r="44" spans="2:18" x14ac:dyDescent="0.25">
      <c r="C44" s="2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Brainstorm</vt:lpstr>
      <vt:lpstr>Vlookup 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Vinu</cp:lastModifiedBy>
  <dcterms:created xsi:type="dcterms:W3CDTF">2022-07-27T07:17:57Z</dcterms:created>
  <dcterms:modified xsi:type="dcterms:W3CDTF">2023-08-24T12:11:37Z</dcterms:modified>
</cp:coreProperties>
</file>