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vunits\vunits\tests\"/>
    </mc:Choice>
  </mc:AlternateContent>
  <xr:revisionPtr revIDLastSave="0" documentId="13_ncr:1_{B4A7EE75-99E1-4FD7-9539-EDAF560C9038}" xr6:coauthVersionLast="45" xr6:coauthVersionMax="45" xr10:uidLastSave="{00000000-0000-0000-0000-000000000000}"/>
  <bookViews>
    <workbookView minimized="1" xWindow="25320" yWindow="1380" windowWidth="21600" windowHeight="11388" activeTab="1" xr2:uid="{AA336A12-CD5D-469F-9132-8EBAE81227A9}"/>
    <workbookView xWindow="25596" yWindow="1644" windowWidth="21600" windowHeight="11388" activeTab="1" xr2:uid="{AA4D92D5-837E-46A8-8409-770A3ECE788A}"/>
  </bookViews>
  <sheets>
    <sheet name="ans" sheetId="3" r:id="rId1"/>
    <sheet name="test_constants" sheetId="4" r:id="rId2"/>
    <sheet name="constants" sheetId="2" r:id="rId3"/>
    <sheet name="Units" sheetId="5" r:id="rId4"/>
    <sheet name="Sheet2" sheetId="6" r:id="rId5"/>
  </sheets>
  <definedNames>
    <definedName name="atto_">Units!$C$168</definedName>
    <definedName name="c_">constants!$C$6</definedName>
    <definedName name="c_cms">constants!#REF!</definedName>
    <definedName name="c_ms">constants!#REF!</definedName>
    <definedName name="centI_">Units!$C$162</definedName>
    <definedName name="deca_">Units!$C$160</definedName>
    <definedName name="deci_">Units!$C$161</definedName>
    <definedName name="e_">constants!$C$15</definedName>
    <definedName name="e_C">constants!#REF!</definedName>
    <definedName name="eps_0_">constants!$C$18</definedName>
    <definedName name="exa_">Units!$C$153</definedName>
    <definedName name="F_">constants!$C$16</definedName>
    <definedName name="femto_">Units!$C$167</definedName>
    <definedName name="G_">constants!$C$17</definedName>
    <definedName name="giga_">Units!$C$156</definedName>
    <definedName name="h_">constants!$C$3</definedName>
    <definedName name="h_bar_">constants!$C$4</definedName>
    <definedName name="h_Ehs">constants!#REF!</definedName>
    <definedName name="h_eVs">constants!#REF!</definedName>
    <definedName name="h_Has">constants!#REF!</definedName>
    <definedName name="h_Js">constants!#REF!</definedName>
    <definedName name="h_kJs">constants!#REF!</definedName>
    <definedName name="hecto_">Units!$C$159</definedName>
    <definedName name="kb_">constants!$C$5</definedName>
    <definedName name="kb_calK">constants!#REF!</definedName>
    <definedName name="kb_EhK">constants!#REF!</definedName>
    <definedName name="kb_eVK">constants!#REF!</definedName>
    <definedName name="kb_HaK">constants!#REF!</definedName>
    <definedName name="kb_JK">constants!#REF!</definedName>
    <definedName name="kb_kcalK">constants!#REF!</definedName>
    <definedName name="kb_kJK">constants!#REF!</definedName>
    <definedName name="kilo_">Units!$C$158</definedName>
    <definedName name="m_e_">constants!$C$7</definedName>
    <definedName name="m_e_amu">constants!#REF!</definedName>
    <definedName name="m_e_g">constants!#REF!</definedName>
    <definedName name="m_e_kg">constants!#REF!</definedName>
    <definedName name="m_n_">constants!$C$9</definedName>
    <definedName name="m_p_">constants!$C$8</definedName>
    <definedName name="m_p_amu">constants!#REF!</definedName>
    <definedName name="m_p_g">constants!#REF!</definedName>
    <definedName name="m_p_kg">constants!#REF!</definedName>
    <definedName name="mega_">Units!$C$157</definedName>
    <definedName name="micro_">Units!$C$164</definedName>
    <definedName name="milli_">Units!$C$163</definedName>
    <definedName name="mu_0_">constants!$C$19</definedName>
    <definedName name="N0_">constants!$C$13</definedName>
    <definedName name="Na_">constants!$C$14</definedName>
    <definedName name="nano_">Units!$C$165</definedName>
    <definedName name="P0_">constants!$C$10</definedName>
    <definedName name="P0_atm">constants!#REF!</definedName>
    <definedName name="P0_bar">constants!#REF!</definedName>
    <definedName name="P0_kPa">constants!#REF!</definedName>
    <definedName name="P0_mmHg">constants!#REF!</definedName>
    <definedName name="P0_MPa">constants!#REF!</definedName>
    <definedName name="P0_Pa">constants!#REF!</definedName>
    <definedName name="P0_psi">constants!#REF!</definedName>
    <definedName name="P0_Torr">constants!#REF!</definedName>
    <definedName name="peta_">Units!$C$154</definedName>
    <definedName name="pico_">Units!$C$166</definedName>
    <definedName name="R_">constants!$C$2</definedName>
    <definedName name="r_bohr_">constants!$C$21</definedName>
    <definedName name="R_calmolK">constants!#REF!</definedName>
    <definedName name="R_cm3atmmolK">constants!#REF!</definedName>
    <definedName name="R_cm3kPamolK">constants!#REF!</definedName>
    <definedName name="R_cm3MPamolK">constants!#REF!</definedName>
    <definedName name="R_EhK">constants!#REF!</definedName>
    <definedName name="R_eVK">constants!#REF!</definedName>
    <definedName name="R_HaK">constants!#REF!</definedName>
    <definedName name="R_inf_">constants!$C$20</definedName>
    <definedName name="R_JmolK">constants!#REF!</definedName>
    <definedName name="R_kcalmolK">constants!#REF!</definedName>
    <definedName name="R_kJmolK">constants!#REF!</definedName>
    <definedName name="R_LatmmolK">constants!#REF!</definedName>
    <definedName name="R_LbarmolK">constants!#REF!</definedName>
    <definedName name="R_LPamol">constants!#REF!</definedName>
    <definedName name="R_LtorrmolK">constants!#REF!</definedName>
    <definedName name="R_m3barmolK">constants!#REF!</definedName>
    <definedName name="R_m3PamolK">constants!#REF!</definedName>
    <definedName name="T0_">constants!$C$11</definedName>
    <definedName name="T0_C">constants!#REF!</definedName>
    <definedName name="T0_F">constants!#REF!</definedName>
    <definedName name="T0_K">constants!#REF!</definedName>
    <definedName name="T0_R">constants!#REF!</definedName>
    <definedName name="tera_">Units!$C$155</definedName>
    <definedName name="V0_">constants!$C$12</definedName>
    <definedName name="V0_cm3">constants!#REF!</definedName>
    <definedName name="V0_L">constants!#REF!</definedName>
    <definedName name="V0_m3">constants!#REF!</definedName>
    <definedName name="V0_ml">constants!#REF!</definedName>
    <definedName name="yocto_">Units!$C$170</definedName>
    <definedName name="yotta_">Units!$C$151</definedName>
    <definedName name="zepto_">Units!$C$169</definedName>
    <definedName name="zetta_">Units!$C$152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C10" i="3"/>
  <c r="D10" i="3"/>
  <c r="G10" i="3"/>
  <c r="H10" i="3"/>
  <c r="C9" i="3"/>
  <c r="B8" i="3"/>
  <c r="C6" i="3"/>
  <c r="C5" i="3"/>
  <c r="F5" i="3"/>
  <c r="B5" i="3"/>
  <c r="C4" i="3"/>
  <c r="C3" i="3"/>
  <c r="C2" i="3"/>
  <c r="F2" i="3"/>
  <c r="A98" i="4"/>
  <c r="B21" i="3" s="1"/>
  <c r="A95" i="4"/>
  <c r="C20" i="3" s="1"/>
  <c r="A94" i="4"/>
  <c r="B20" i="3" s="1"/>
  <c r="A91" i="4"/>
  <c r="B19" i="3" s="1"/>
  <c r="A88" i="4"/>
  <c r="B18" i="3" s="1"/>
  <c r="A85" i="4"/>
  <c r="B17" i="3" s="1"/>
  <c r="A82" i="4"/>
  <c r="B16" i="3" s="1"/>
  <c r="A79" i="4"/>
  <c r="B15" i="3" s="1"/>
  <c r="A76" i="4"/>
  <c r="B14" i="3" s="1"/>
  <c r="A73" i="4"/>
  <c r="B13" i="3" s="1"/>
  <c r="A70" i="4"/>
  <c r="E12" i="3" s="1"/>
  <c r="A69" i="4"/>
  <c r="D12" i="3" s="1"/>
  <c r="A68" i="4"/>
  <c r="A67" i="4"/>
  <c r="B12" i="3" s="1"/>
  <c r="A61" i="4"/>
  <c r="A62" i="4" s="1"/>
  <c r="C11" i="3" s="1"/>
  <c r="A58" i="4"/>
  <c r="I10" i="3" s="1"/>
  <c r="A57" i="4"/>
  <c r="A56" i="4"/>
  <c r="A55" i="4"/>
  <c r="F10" i="3" s="1"/>
  <c r="A54" i="4"/>
  <c r="E10" i="3" s="1"/>
  <c r="A53" i="4"/>
  <c r="A52" i="4"/>
  <c r="A51" i="4"/>
  <c r="B10" i="3" s="1"/>
  <c r="A48" i="4"/>
  <c r="D9" i="3" s="1"/>
  <c r="A47" i="4"/>
  <c r="A46" i="4"/>
  <c r="B9" i="3" s="1"/>
  <c r="A43" i="4"/>
  <c r="D8" i="3" s="1"/>
  <c r="A42" i="4"/>
  <c r="C8" i="3" s="1"/>
  <c r="A41" i="4"/>
  <c r="A38" i="4"/>
  <c r="D7" i="3" s="1"/>
  <c r="A37" i="4"/>
  <c r="C7" i="3" s="1"/>
  <c r="A36" i="4"/>
  <c r="B7" i="3" s="1"/>
  <c r="A33" i="4"/>
  <c r="A32" i="4"/>
  <c r="B6" i="3" s="1"/>
  <c r="A13" i="4"/>
  <c r="F3" i="3" s="1"/>
  <c r="A29" i="4"/>
  <c r="H5" i="3" s="1"/>
  <c r="A28" i="4"/>
  <c r="G5" i="3" s="1"/>
  <c r="A27" i="4"/>
  <c r="A26" i="4"/>
  <c r="E5" i="3" s="1"/>
  <c r="A25" i="4"/>
  <c r="D5" i="3" s="1"/>
  <c r="A24" i="4"/>
  <c r="A23" i="4"/>
  <c r="A20" i="4"/>
  <c r="F4" i="3" s="1"/>
  <c r="A19" i="4"/>
  <c r="E4" i="3" s="1"/>
  <c r="A12" i="4"/>
  <c r="E3" i="3" s="1"/>
  <c r="A18" i="4"/>
  <c r="D4" i="3" s="1"/>
  <c r="A17" i="4"/>
  <c r="A16" i="4"/>
  <c r="B4" i="3" s="1"/>
  <c r="A6" i="4"/>
  <c r="A10" i="4"/>
  <c r="A11" i="4"/>
  <c r="D3" i="3" s="1"/>
  <c r="A9" i="4"/>
  <c r="B3" i="3" s="1"/>
  <c r="A5" i="4"/>
  <c r="E2" i="3" s="1"/>
  <c r="A4" i="4"/>
  <c r="D2" i="3" s="1"/>
  <c r="A3" i="4"/>
  <c r="A2" i="4"/>
  <c r="B2" i="3" s="1"/>
  <c r="B11" i="3" l="1"/>
  <c r="A63" i="4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A64" i="4" l="1"/>
  <c r="E11" i="3" s="1"/>
  <c r="D11" i="3"/>
</calcChain>
</file>

<file path=xl/sharedStrings.xml><?xml version="1.0" encoding="utf-8"?>
<sst xmlns="http://schemas.openxmlformats.org/spreadsheetml/2006/main" count="457" uniqueCount="261">
  <si>
    <t>Name</t>
  </si>
  <si>
    <t>Description</t>
  </si>
  <si>
    <t>Na</t>
  </si>
  <si>
    <t>P0</t>
  </si>
  <si>
    <t>bar</t>
  </si>
  <si>
    <t>atm</t>
  </si>
  <si>
    <t>Pa</t>
  </si>
  <si>
    <t>psi</t>
  </si>
  <si>
    <t>mmHg</t>
  </si>
  <si>
    <t>Torr</t>
  </si>
  <si>
    <t>R</t>
  </si>
  <si>
    <t>J/mol/K</t>
  </si>
  <si>
    <t>T0</t>
  </si>
  <si>
    <t>K</t>
  </si>
  <si>
    <t>C</t>
  </si>
  <si>
    <t>F</t>
  </si>
  <si>
    <t>V0</t>
  </si>
  <si>
    <t>L</t>
  </si>
  <si>
    <t>H</t>
  </si>
  <si>
    <t>c</t>
  </si>
  <si>
    <t>Speed of light</t>
  </si>
  <si>
    <t>m/s</t>
  </si>
  <si>
    <t>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</si>
  <si>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</si>
  <si>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</si>
  <si>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</si>
  <si>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</si>
  <si>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</si>
  <si>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</si>
  <si>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</si>
  <si>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</si>
  <si>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</si>
  <si>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</si>
  <si>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m_e</t>
  </si>
  <si>
    <t>kg</t>
  </si>
  <si>
    <t>g</t>
  </si>
  <si>
    <t>amu</t>
  </si>
  <si>
    <t>m_p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</si>
  <si>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</si>
  <si>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</si>
  <si>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</si>
  <si>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</si>
  <si>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</si>
  <si>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</si>
  <si>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</si>
  <si>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</si>
  <si>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</si>
  <si>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Energy</t>
  </si>
  <si>
    <t>eV</t>
  </si>
  <si>
    <t>Hz</t>
  </si>
  <si>
    <t>J</t>
  </si>
  <si>
    <t>N</t>
  </si>
  <si>
    <t>V</t>
  </si>
  <si>
    <t>W</t>
  </si>
  <si>
    <t>cal</t>
  </si>
  <si>
    <t>Eh</t>
  </si>
  <si>
    <t>Ha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</si>
  <si>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</si>
  <si>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</si>
  <si>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</si>
  <si>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</si>
  <si>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</si>
  <si>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</si>
  <si>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</si>
  <si>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</si>
  <si>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</si>
  <si>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</si>
  <si>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inch</t>
  </si>
  <si>
    <t>ft</t>
  </si>
  <si>
    <t>mile</t>
  </si>
  <si>
    <t>A</t>
  </si>
  <si>
    <t>torr</t>
  </si>
  <si>
    <t>Time</t>
  </si>
  <si>
    <t>Amount</t>
  </si>
  <si>
    <t>Length</t>
  </si>
  <si>
    <t>Volume</t>
  </si>
  <si>
    <t>Mass</t>
  </si>
  <si>
    <t>Pressure</t>
  </si>
  <si>
    <t>sec</t>
  </si>
  <si>
    <t>second</t>
  </si>
  <si>
    <t>minute</t>
  </si>
  <si>
    <t>hour</t>
  </si>
  <si>
    <t>week</t>
  </si>
  <si>
    <t>year</t>
  </si>
  <si>
    <t>mole</t>
  </si>
  <si>
    <t>gram</t>
  </si>
  <si>
    <t>u</t>
  </si>
  <si>
    <t>Da</t>
  </si>
  <si>
    <t>dalton</t>
  </si>
  <si>
    <t>lb</t>
  </si>
  <si>
    <t>pound</t>
  </si>
  <si>
    <t>meter</t>
  </si>
  <si>
    <t>in</t>
  </si>
  <si>
    <t>foot</t>
  </si>
  <si>
    <t>feet</t>
  </si>
  <si>
    <t>Ang</t>
  </si>
  <si>
    <t>oC</t>
  </si>
  <si>
    <t>oF</t>
  </si>
  <si>
    <t>ampere</t>
  </si>
  <si>
    <t>cd</t>
  </si>
  <si>
    <t>candela</t>
  </si>
  <si>
    <t>liter</t>
  </si>
  <si>
    <t>g0</t>
  </si>
  <si>
    <t>newton</t>
  </si>
  <si>
    <t>dyn</t>
  </si>
  <si>
    <t>dyne</t>
  </si>
  <si>
    <t>lbf</t>
  </si>
  <si>
    <t>joule</t>
  </si>
  <si>
    <t>Latm</t>
  </si>
  <si>
    <t>hartree</t>
  </si>
  <si>
    <t>BTU</t>
  </si>
  <si>
    <t>pascal</t>
  </si>
  <si>
    <t>coulomb</t>
  </si>
  <si>
    <t>volt</t>
  </si>
  <si>
    <t>hertz</t>
  </si>
  <si>
    <t>farad</t>
  </si>
  <si>
    <t>henry</t>
  </si>
  <si>
    <t>watt</t>
  </si>
  <si>
    <t>ohm</t>
  </si>
  <si>
    <t>T</t>
  </si>
  <si>
    <t>tesla</t>
  </si>
  <si>
    <t>Wb</t>
  </si>
  <si>
    <t>weber</t>
  </si>
  <si>
    <t>Unit</t>
  </si>
  <si>
    <t xml:space="preserve"> s</t>
  </si>
  <si>
    <t xml:space="preserve"> mol</t>
  </si>
  <si>
    <t xml:space="preserve"> kg</t>
  </si>
  <si>
    <t xml:space="preserve"> m</t>
  </si>
  <si>
    <t xml:space="preserve"> K</t>
  </si>
  <si>
    <t xml:space="preserve"> A</t>
  </si>
  <si>
    <t xml:space="preserve"> cd</t>
  </si>
  <si>
    <t xml:space="preserve"> m^3</t>
  </si>
  <si>
    <t xml:space="preserve"> m s^-2</t>
  </si>
  <si>
    <t xml:space="preserve"> m kg s^-2</t>
  </si>
  <si>
    <t xml:space="preserve"> m^2 kg s^-2</t>
  </si>
  <si>
    <t xml:space="preserve"> m^-1 kg s^-2</t>
  </si>
  <si>
    <t xml:space="preserve"> s A</t>
  </si>
  <si>
    <t xml:space="preserve"> m^2 kg s^-3 A^-1</t>
  </si>
  <si>
    <t xml:space="preserve"> s^-1</t>
  </si>
  <si>
    <t xml:space="preserve"> m^-2 kg^-1 s^4 A^2</t>
  </si>
  <si>
    <t xml:space="preserve"> m^2 kg s^-2 A^-2</t>
  </si>
  <si>
    <t xml:space="preserve"> m^2 kg s^-3</t>
  </si>
  <si>
    <t xml:space="preserve"> m^2 kg s^-3 A^-2</t>
  </si>
  <si>
    <t xml:space="preserve"> kg s^-2 A^-1</t>
  </si>
  <si>
    <t xml:space="preserve"> m^2 kg s^-2 A^-1</t>
  </si>
  <si>
    <t>Base SI Units</t>
  </si>
  <si>
    <t>Conversion Factor Relative to Base SI Units</t>
  </si>
  <si>
    <t>Temperature</t>
  </si>
  <si>
    <t>Electric Current</t>
  </si>
  <si>
    <t>Light Intensity</t>
  </si>
  <si>
    <t>Acceleration</t>
  </si>
  <si>
    <t>Force</t>
  </si>
  <si>
    <t>Charge</t>
  </si>
  <si>
    <t>Potential Difference</t>
  </si>
  <si>
    <t>Frequency</t>
  </si>
  <si>
    <t>Capacitance</t>
  </si>
  <si>
    <t>Electrical Inductance</t>
  </si>
  <si>
    <t>Power</t>
  </si>
  <si>
    <t>Electrical Resistance</t>
  </si>
  <si>
    <t>Magnetic Flux Density</t>
  </si>
  <si>
    <t>Magnetic Flux</t>
  </si>
  <si>
    <t>Value in SI Units</t>
  </si>
  <si>
    <t>Molar gas constant</t>
  </si>
  <si>
    <t>SI Units</t>
  </si>
  <si>
    <t>h_bar</t>
  </si>
  <si>
    <t>Planck's constant divided by 2π</t>
  </si>
  <si>
    <t>Mass of electron</t>
  </si>
  <si>
    <t>Mass of proton</t>
  </si>
  <si>
    <t>m_n</t>
  </si>
  <si>
    <t>Mass of neutron</t>
  </si>
  <si>
    <t>Standard pressure</t>
  </si>
  <si>
    <t>Standard temperature</t>
  </si>
  <si>
    <t>m3/mol</t>
  </si>
  <si>
    <t>Standard volume</t>
  </si>
  <si>
    <t>N0</t>
  </si>
  <si>
    <t>Avogadro number</t>
  </si>
  <si>
    <t>Avogadro constant</t>
  </si>
  <si>
    <t>1/mol</t>
  </si>
  <si>
    <t>Charge of electron</t>
  </si>
  <si>
    <t>Faraday's constant</t>
  </si>
  <si>
    <t>C/mol</t>
  </si>
  <si>
    <t>G</t>
  </si>
  <si>
    <t>Gravitational constant</t>
  </si>
  <si>
    <t>m3 kg-1 s-2</t>
  </si>
  <si>
    <t>eps_0</t>
  </si>
  <si>
    <t>F/m</t>
  </si>
  <si>
    <t>mu_0</t>
  </si>
  <si>
    <t>Vacuum permeability</t>
  </si>
  <si>
    <t>Vacuum permittivity</t>
  </si>
  <si>
    <t>H/m</t>
  </si>
  <si>
    <t>R_inf</t>
  </si>
  <si>
    <t>Rydberg constant</t>
  </si>
  <si>
    <t>r_bohr</t>
  </si>
  <si>
    <t>Bohr radius</t>
  </si>
  <si>
    <t>test_h_bar</t>
  </si>
  <si>
    <t>test_m_n</t>
  </si>
  <si>
    <t>test_N0</t>
  </si>
  <si>
    <t>test_Na</t>
  </si>
  <si>
    <t>test_e</t>
  </si>
  <si>
    <t>test_F</t>
  </si>
  <si>
    <t>test_G</t>
  </si>
  <si>
    <t>test_eps_0</t>
  </si>
  <si>
    <t>test_mu_0</t>
  </si>
  <si>
    <t>test_R_inf</t>
  </si>
  <si>
    <t>test_r_bohr</t>
  </si>
  <si>
    <t>kJ/mol/K</t>
  </si>
  <si>
    <t>L atm/mol/K</t>
  </si>
  <si>
    <t>kcal/mol/K</t>
  </si>
  <si>
    <t>yotta</t>
  </si>
  <si>
    <t>Y</t>
  </si>
  <si>
    <t>zetta</t>
  </si>
  <si>
    <t>Z</t>
  </si>
  <si>
    <t>exa</t>
  </si>
  <si>
    <t>E</t>
  </si>
  <si>
    <t>peta</t>
  </si>
  <si>
    <t>P</t>
  </si>
  <si>
    <t>tera</t>
  </si>
  <si>
    <t>giga</t>
  </si>
  <si>
    <t>mega</t>
  </si>
  <si>
    <t>M</t>
  </si>
  <si>
    <t>kilo</t>
  </si>
  <si>
    <t>k</t>
  </si>
  <si>
    <t>hecto</t>
  </si>
  <si>
    <t>deca</t>
  </si>
  <si>
    <t>da</t>
  </si>
  <si>
    <t>deci</t>
  </si>
  <si>
    <t>d</t>
  </si>
  <si>
    <t>centi</t>
  </si>
  <si>
    <t>milli</t>
  </si>
  <si>
    <t>micro</t>
  </si>
  <si>
    <t>mu</t>
  </si>
  <si>
    <t>nano</t>
  </si>
  <si>
    <t>n</t>
  </si>
  <si>
    <t>pico</t>
  </si>
  <si>
    <t>p</t>
  </si>
  <si>
    <t>femto</t>
  </si>
  <si>
    <t>f</t>
  </si>
  <si>
    <t>atto</t>
  </si>
  <si>
    <t>a</t>
  </si>
  <si>
    <t>zepto</t>
  </si>
  <si>
    <t>z</t>
  </si>
  <si>
    <t>yocto</t>
  </si>
  <si>
    <t>y</t>
  </si>
  <si>
    <t>Short Prefix</t>
  </si>
  <si>
    <t>Long Prefix</t>
  </si>
  <si>
    <t>Magnitude</t>
  </si>
  <si>
    <t>Prefix</t>
  </si>
  <si>
    <t>eV/molecule/K</t>
  </si>
  <si>
    <t>kJ/K</t>
  </si>
  <si>
    <t>eV/K</t>
  </si>
  <si>
    <t>cal/K</t>
  </si>
  <si>
    <t>kcal/K</t>
  </si>
  <si>
    <t>Eh/K</t>
  </si>
  <si>
    <t>Ha/K</t>
  </si>
  <si>
    <t>cm/s</t>
  </si>
  <si>
    <t>kPa</t>
  </si>
  <si>
    <t>MPa</t>
  </si>
  <si>
    <t>cm3/mol</t>
  </si>
  <si>
    <t>mL/mol</t>
  </si>
  <si>
    <t>L/mol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</si>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</sst>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  <sheetView workbookViewId="1">
      <selection activeCell="D20" sqref="D20"/>
    </sheetView>
  </sheetViews>
  <sheetFormatPr defaultRowHeight="15" x14ac:dyDescent="0.25"/>
  <cols>
    <col min="1" max="1" width="27.5703125" bestFit="1" customWidth="1"/>
    <col min="2" max="2" width="12" bestFit="1" customWidth="1"/>
  </cols>
  <sheetData>
    <row r="1" spans="1:17" x14ac:dyDescent="0.25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25">
      <c r="A2" s="1" t="s">
        <v>38</v>
      </c>
      <c r="B2">
        <f>INDEX(test_constants!$A$2:$A$6,ans!B1+1)</f>
        <v>8.3144597999999998</v>
      </c>
      <c r="C2">
        <f>INDEX(test_constants!$A$2:$A$6,ans!C1+1)</f>
        <v>8.3144598E-3</v>
      </c>
      <c r="D2">
        <f>INDEX(test_constants!$A$2:$A$6,ans!D1+1)</f>
        <v>8.205733826794967E-2</v>
      </c>
      <c r="E2">
        <f>INDEX(test_constants!$A$2:$A$6,ans!E1+1)</f>
        <v>1.987203585086042E-3</v>
      </c>
      <c r="F2">
        <f>INDEX(test_constants!$A$2:$A$6,ans!F1+1)</f>
        <v>8.6173302692374234E-5</v>
      </c>
      <c r="H2" s="2"/>
      <c r="I2" s="2"/>
      <c r="J2" s="2"/>
      <c r="K2" s="2"/>
      <c r="L2" s="2"/>
      <c r="O2" s="2"/>
      <c r="P2" s="2"/>
      <c r="Q2" s="2"/>
    </row>
    <row r="3" spans="1:17" x14ac:dyDescent="0.25">
      <c r="A3" s="1" t="s">
        <v>39</v>
      </c>
      <c r="B3" s="2">
        <f>INDEX(test_constants!$A$9:$A$13,ans!B1+1)</f>
        <v>6.6260700399999999E-34</v>
      </c>
      <c r="C3" s="2">
        <f>INDEX(test_constants!$A$9:$A$13,ans!C1+1)</f>
        <v>6.6260700399999995E-37</v>
      </c>
      <c r="D3" s="2">
        <f>INDEX(test_constants!$A$9:$A$13,ans!D1+1)</f>
        <v>4.1356676623401638E-15</v>
      </c>
      <c r="E3" s="2">
        <f>INDEX(test_constants!$A$9:$A$13,ans!E1+1)</f>
        <v>1.5198298208262026E-16</v>
      </c>
      <c r="F3" s="2">
        <f>INDEX(test_constants!$A$9:$A$13,ans!F1+1)</f>
        <v>1.5198298208262026E-16</v>
      </c>
      <c r="G3" s="2"/>
      <c r="H3" s="2"/>
      <c r="I3" s="2"/>
      <c r="J3" s="2"/>
      <c r="K3" s="2"/>
      <c r="L3" s="2"/>
      <c r="M3" s="2"/>
    </row>
    <row r="4" spans="1:17" x14ac:dyDescent="0.25">
      <c r="A4" s="1" t="s">
        <v>194</v>
      </c>
      <c r="B4" s="2">
        <f>INDEX(test_constants!$A$16:$A$20,ans!B1+1)</f>
        <v>1.0545718E-34</v>
      </c>
      <c r="C4" s="2">
        <f>INDEX(test_constants!$A$16:$A$20,ans!C1+1)</f>
        <v>1.0545718E-37</v>
      </c>
      <c r="D4" s="2">
        <f>INDEX(test_constants!$A$16:$A$20,ans!D1+1)</f>
        <v>6.5821195135991332E-16</v>
      </c>
      <c r="E4" s="2">
        <f>INDEX(test_constants!$A$16:$A$20,ans!E1+1)</f>
        <v>2.4188842861105135E-17</v>
      </c>
      <c r="F4" s="2">
        <f>INDEX(test_constants!$A$16:$A$20,ans!F1+1)</f>
        <v>2.4188842861105135E-17</v>
      </c>
      <c r="G4" s="2"/>
      <c r="H4" s="2"/>
    </row>
    <row r="5" spans="1:17" x14ac:dyDescent="0.25">
      <c r="A5" s="1" t="s">
        <v>40</v>
      </c>
      <c r="B5">
        <f>INDEX(test_constants!$A$23:$A$29,B1+1)</f>
        <v>1.3806485199999999E-23</v>
      </c>
      <c r="C5">
        <f>INDEX(test_constants!$A$23:$A$29,C1+1)</f>
        <v>1.3806485199999999E-26</v>
      </c>
      <c r="D5">
        <f>INDEX(test_constants!$A$23:$A$29,D1+1)</f>
        <v>8.6173303372172127E-5</v>
      </c>
      <c r="E5">
        <f>INDEX(test_constants!$A$23:$A$29,E1+1)</f>
        <v>3.2998291586998084E-24</v>
      </c>
      <c r="F5">
        <f>INDEX(test_constants!$A$23:$A$29,F1+1)</f>
        <v>3.2998291586998083E-27</v>
      </c>
      <c r="G5">
        <f>INDEX(test_constants!$A$23:$A$29,G1+1)</f>
        <v>3.1668104624737137E-6</v>
      </c>
      <c r="H5">
        <f>INDEX(test_constants!$A$23:$A$29,H1+1)</f>
        <v>3.1668104624737137E-6</v>
      </c>
    </row>
    <row r="6" spans="1:17" x14ac:dyDescent="0.25">
      <c r="A6" s="1" t="s">
        <v>41</v>
      </c>
      <c r="B6" s="2">
        <f>INDEX(test_constants!$A$32:$A$33,B1+1)</f>
        <v>299792458</v>
      </c>
      <c r="C6" s="2">
        <f>INDEX(test_constants!$A$32:$A$33,C1+1)</f>
        <v>29979245800</v>
      </c>
      <c r="D6" s="2"/>
    </row>
    <row r="7" spans="1:17" x14ac:dyDescent="0.25">
      <c r="A7" s="1" t="s">
        <v>42</v>
      </c>
      <c r="B7" s="2">
        <f>INDEX(test_constants!$A$36:$A$38,B1+1)</f>
        <v>9.1093837015000008E-31</v>
      </c>
      <c r="C7" s="2">
        <f>INDEX(test_constants!$A$36:$A$38,C1+1)</f>
        <v>9.1093837015E-28</v>
      </c>
      <c r="D7" s="2">
        <f>INDEX(test_constants!$A$36:$A$38,D1+1)</f>
        <v>5.4856708650433128E-4</v>
      </c>
    </row>
    <row r="8" spans="1:17" x14ac:dyDescent="0.25">
      <c r="A8" s="1" t="s">
        <v>43</v>
      </c>
      <c r="B8">
        <f>INDEX(test_constants!$A$41:$A$43,B1+1)</f>
        <v>1.6726219236900001E-27</v>
      </c>
      <c r="C8">
        <f>INDEX(test_constants!$A$41:$A$43,C1+1)</f>
        <v>1.67262192369E-24</v>
      </c>
      <c r="D8">
        <f>INDEX(test_constants!$A$41:$A$43,D1+1)</f>
        <v>1.0072529224461204</v>
      </c>
    </row>
    <row r="9" spans="1:17" x14ac:dyDescent="0.25">
      <c r="A9" s="1" t="s">
        <v>195</v>
      </c>
      <c r="B9">
        <f>INDEX(test_constants!$A$46:$A$48,B1+1)</f>
        <v>1.67492749804E-27</v>
      </c>
      <c r="C9">
        <f>INDEX(test_constants!$A$46:$A$48,C1+1)</f>
        <v>1.6749274980400001E-24</v>
      </c>
      <c r="D9">
        <f>INDEX(test_constants!$A$46:$A$48,D1+1)</f>
        <v>1.0086413393196902</v>
      </c>
    </row>
    <row r="10" spans="1:17" x14ac:dyDescent="0.25">
      <c r="A10" s="1" t="s">
        <v>44</v>
      </c>
      <c r="B10">
        <f>INDEX(test_constants!$A$51:$A$58,B1+1)</f>
        <v>1</v>
      </c>
      <c r="C10">
        <f>INDEX(test_constants!$A$51:$A$58,C1+1)</f>
        <v>0.98692326671601283</v>
      </c>
      <c r="D10">
        <f>INDEX(test_constants!$A$51:$A$58,D1+1)</f>
        <v>100000</v>
      </c>
      <c r="E10">
        <f>INDEX(test_constants!$A$51:$A$58,E1+1)</f>
        <v>100</v>
      </c>
      <c r="F10">
        <f>INDEX(test_constants!$A$51:$A$58,F1+1)</f>
        <v>0.1</v>
      </c>
      <c r="G10">
        <f>INDEX(test_constants!$A$51:$A$58,G1+1)</f>
        <v>14.50376807894691</v>
      </c>
      <c r="H10">
        <f>INDEX(test_constants!$A$51:$A$58,H1+1)</f>
        <v>750.06375541921057</v>
      </c>
      <c r="I10">
        <f>INDEX(test_constants!$A$51:$A$58,I1+1)</f>
        <v>750.06375541921057</v>
      </c>
    </row>
    <row r="11" spans="1:17" x14ac:dyDescent="0.25">
      <c r="A11" s="1" t="s">
        <v>45</v>
      </c>
      <c r="B11" s="2">
        <f>INDEX(test_constants!$A$61:$A$64,B1+1)</f>
        <v>298.14999999999998</v>
      </c>
      <c r="C11" s="2">
        <f>INDEX(test_constants!$A$61:$A$64,C1+1)</f>
        <v>25</v>
      </c>
      <c r="D11" s="2">
        <f>INDEX(test_constants!$A$61:$A$64,D1+1)</f>
        <v>536.66999999999996</v>
      </c>
      <c r="E11" s="2">
        <f>INDEX(test_constants!$A$61:$A$64,E1+1)</f>
        <v>76.999999999999943</v>
      </c>
    </row>
    <row r="12" spans="1:17" x14ac:dyDescent="0.25">
      <c r="A12" s="1" t="s">
        <v>46</v>
      </c>
      <c r="B12" s="2">
        <f>INDEX(test_constants!$A$67:$A$70,B1+1)</f>
        <v>2.47895618936999E-2</v>
      </c>
      <c r="C12" s="2">
        <f>INDEX(test_constants!$A$67:$A$70,C1+1)</f>
        <v>24789.561893699898</v>
      </c>
      <c r="D12" s="2">
        <f>INDEX(test_constants!$A$67:$A$70,D1+1)</f>
        <v>24789.561893699902</v>
      </c>
      <c r="E12" s="2">
        <f>INDEX(test_constants!$A$67:$A$70,E1+1)</f>
        <v>24.789561893699901</v>
      </c>
    </row>
    <row r="13" spans="1:17" x14ac:dyDescent="0.25">
      <c r="A13" s="1" t="s">
        <v>196</v>
      </c>
      <c r="B13" s="2">
        <f>test_constants!A73</f>
        <v>6.0221408599999999E+23</v>
      </c>
    </row>
    <row r="14" spans="1:17" x14ac:dyDescent="0.25">
      <c r="A14" s="1" t="s">
        <v>197</v>
      </c>
      <c r="B14" s="2">
        <f>test_constants!A76</f>
        <v>6.0221408599999999E+23</v>
      </c>
    </row>
    <row r="15" spans="1:17" x14ac:dyDescent="0.25">
      <c r="A15" s="1" t="s">
        <v>198</v>
      </c>
      <c r="B15" s="2">
        <f>test_constants!A79</f>
        <v>1.6021766208000001E-19</v>
      </c>
    </row>
    <row r="16" spans="1:17" x14ac:dyDescent="0.25">
      <c r="A16" s="1" t="s">
        <v>199</v>
      </c>
      <c r="B16" s="2">
        <f>test_constants!A82</f>
        <v>96485.332930564007</v>
      </c>
    </row>
    <row r="17" spans="1:3" x14ac:dyDescent="0.25">
      <c r="A17" s="1" t="s">
        <v>200</v>
      </c>
      <c r="B17" s="2">
        <f>test_constants!A85</f>
        <v>6.6742999999999994E-11</v>
      </c>
    </row>
    <row r="18" spans="1:3" x14ac:dyDescent="0.25">
      <c r="A18" s="1" t="s">
        <v>201</v>
      </c>
      <c r="B18" s="2">
        <f>test_constants!A88</f>
        <v>8.8541878128000006E-12</v>
      </c>
    </row>
    <row r="19" spans="1:3" x14ac:dyDescent="0.25">
      <c r="A19" s="1" t="s">
        <v>202</v>
      </c>
      <c r="B19">
        <f>test_constants!A91</f>
        <v>1.2566370621199999E-6</v>
      </c>
    </row>
    <row r="20" spans="1:3" x14ac:dyDescent="0.25">
      <c r="A20" s="1" t="s">
        <v>203</v>
      </c>
      <c r="B20">
        <f>INDEX(test_constants!$A$94:$A$95,B1+1)</f>
        <v>2.1799233153862099E-18</v>
      </c>
      <c r="C20">
        <f>INDEX(test_constants!$A$94:$A$95,C1+1)</f>
        <v>2.1799233153862101E-15</v>
      </c>
    </row>
    <row r="21" spans="1:3" x14ac:dyDescent="0.25">
      <c r="A21" s="1" t="s">
        <v>204</v>
      </c>
      <c r="B21">
        <f>test_constants!A98</f>
        <v>5.2916483301109397E-11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B98"/>
  <sheetViews>
    <sheetView tabSelected="1" topLeftCell="A82" workbookViewId="0">
      <selection activeCell="B2" sqref="B2:B99"/>
    </sheetView>
    <sheetView tabSelected="1" topLeftCell="A85" workbookViewId="1">
      <selection activeCell="A92" sqref="A92"/>
    </sheetView>
  </sheetViews>
  <sheetFormatPr defaultRowHeight="15" x14ac:dyDescent="0.25"/>
  <cols>
    <col min="1" max="1" width="35.5703125" bestFit="1" customWidth="1"/>
    <col min="2" max="2" width="17.85546875" bestFit="1" customWidth="1"/>
    <col min="3" max="3" width="12" bestFit="1" customWidth="1"/>
    <col min="5" max="5" width="11" bestFit="1" customWidth="1"/>
  </cols>
  <sheetData>
    <row r="1" spans="1:2" x14ac:dyDescent="0.25">
      <c r="A1" s="1" t="s">
        <v>38</v>
      </c>
    </row>
    <row r="2" spans="1:2" x14ac:dyDescent="0.25">
      <c r="A2" s="3">
        <f>R_</f>
        <v>8.3144597999999998</v>
      </c>
      <c r="B2" t="s">
        <v>11</v>
      </c>
    </row>
    <row r="3" spans="1:2" x14ac:dyDescent="0.25">
      <c r="A3" s="3">
        <f>R_/kilo_</f>
        <v>8.3144598E-3</v>
      </c>
      <c r="B3" t="s">
        <v>205</v>
      </c>
    </row>
    <row r="4" spans="1:2" x14ac:dyDescent="0.25">
      <c r="A4" s="3">
        <f>R_/Units!B88</f>
        <v>8.205733826794967E-2</v>
      </c>
      <c r="B4" t="s">
        <v>206</v>
      </c>
    </row>
    <row r="5" spans="1:2" x14ac:dyDescent="0.25">
      <c r="A5" s="3">
        <f>R_/Units!B86/kilo_</f>
        <v>1.987203585086042E-3</v>
      </c>
      <c r="B5" t="s">
        <v>207</v>
      </c>
    </row>
    <row r="6" spans="1:2" x14ac:dyDescent="0.25">
      <c r="A6" s="4">
        <f>R_/Units!B87/N0_</f>
        <v>8.6173302692374234E-5</v>
      </c>
      <c r="B6" t="s">
        <v>247</v>
      </c>
    </row>
    <row r="7" spans="1:2" x14ac:dyDescent="0.25">
      <c r="A7" s="1"/>
    </row>
    <row r="8" spans="1:2" x14ac:dyDescent="0.25">
      <c r="A8" s="1" t="s">
        <v>39</v>
      </c>
    </row>
    <row r="9" spans="1:2" x14ac:dyDescent="0.25">
      <c r="A9" s="3">
        <f>h_</f>
        <v>6.6260700399999999E-34</v>
      </c>
      <c r="B9" t="s">
        <v>25</v>
      </c>
    </row>
    <row r="10" spans="1:2" x14ac:dyDescent="0.25">
      <c r="A10" s="3">
        <f>h_/kilo_</f>
        <v>6.6260700399999995E-37</v>
      </c>
      <c r="B10" t="s">
        <v>26</v>
      </c>
    </row>
    <row r="11" spans="1:2" x14ac:dyDescent="0.25">
      <c r="A11" s="4">
        <f>h_/Units!B87</f>
        <v>4.1356676623401638E-15</v>
      </c>
      <c r="B11" t="s">
        <v>27</v>
      </c>
    </row>
    <row r="12" spans="1:2" x14ac:dyDescent="0.25">
      <c r="A12" s="4">
        <f>h_/Units!B89</f>
        <v>1.5198298208262026E-16</v>
      </c>
      <c r="B12" t="s">
        <v>28</v>
      </c>
    </row>
    <row r="13" spans="1:2" x14ac:dyDescent="0.25">
      <c r="A13" s="4">
        <f>h_/Units!B90</f>
        <v>1.5198298208262026E-16</v>
      </c>
      <c r="B13" t="s">
        <v>29</v>
      </c>
    </row>
    <row r="14" spans="1:2" x14ac:dyDescent="0.25">
      <c r="A14" s="1"/>
    </row>
    <row r="15" spans="1:2" x14ac:dyDescent="0.25">
      <c r="A15" s="1" t="s">
        <v>194</v>
      </c>
    </row>
    <row r="16" spans="1:2" x14ac:dyDescent="0.25">
      <c r="A16" s="3">
        <f>h_bar_</f>
        <v>1.0545718E-34</v>
      </c>
      <c r="B16" t="s">
        <v>25</v>
      </c>
    </row>
    <row r="17" spans="1:2" x14ac:dyDescent="0.25">
      <c r="A17" s="3">
        <f>h_bar_/kilo_</f>
        <v>1.0545718E-37</v>
      </c>
      <c r="B17" t="s">
        <v>26</v>
      </c>
    </row>
    <row r="18" spans="1:2" x14ac:dyDescent="0.25">
      <c r="A18" s="4">
        <f>h_bar_/Units!B87</f>
        <v>6.5821195135991332E-16</v>
      </c>
      <c r="B18" t="s">
        <v>27</v>
      </c>
    </row>
    <row r="19" spans="1:2" x14ac:dyDescent="0.25">
      <c r="A19" s="4">
        <f>h_bar_/Units!B89</f>
        <v>2.4188842861105135E-17</v>
      </c>
      <c r="B19" t="s">
        <v>28</v>
      </c>
    </row>
    <row r="20" spans="1:2" x14ac:dyDescent="0.25">
      <c r="A20" s="3">
        <f>h_bar_/Units!B89</f>
        <v>2.4188842861105135E-17</v>
      </c>
      <c r="B20" t="s">
        <v>29</v>
      </c>
    </row>
    <row r="21" spans="1:2" x14ac:dyDescent="0.25">
      <c r="A21" s="1"/>
    </row>
    <row r="22" spans="1:2" x14ac:dyDescent="0.25">
      <c r="A22" s="1" t="s">
        <v>40</v>
      </c>
    </row>
    <row r="23" spans="1:2" x14ac:dyDescent="0.25">
      <c r="A23" s="3">
        <f>kb_</f>
        <v>1.3806485199999999E-23</v>
      </c>
      <c r="B23" t="s">
        <v>32</v>
      </c>
    </row>
    <row r="24" spans="1:2" x14ac:dyDescent="0.25">
      <c r="A24" s="3">
        <f>kb_/kilo_</f>
        <v>1.3806485199999999E-26</v>
      </c>
      <c r="B24" t="s">
        <v>248</v>
      </c>
    </row>
    <row r="25" spans="1:2" x14ac:dyDescent="0.25">
      <c r="A25" s="4">
        <f>kb_/Units!B87</f>
        <v>8.6173303372172127E-5</v>
      </c>
      <c r="B25" t="s">
        <v>249</v>
      </c>
    </row>
    <row r="26" spans="1:2" x14ac:dyDescent="0.25">
      <c r="A26" s="3">
        <f>kb_/Units!B86</f>
        <v>3.2998291586998084E-24</v>
      </c>
      <c r="B26" t="s">
        <v>250</v>
      </c>
    </row>
    <row r="27" spans="1:2" x14ac:dyDescent="0.25">
      <c r="A27" s="3">
        <f>kb_/Units!B86/kilo_</f>
        <v>3.2998291586998083E-27</v>
      </c>
      <c r="B27" t="s">
        <v>251</v>
      </c>
    </row>
    <row r="28" spans="1:2" x14ac:dyDescent="0.25">
      <c r="A28" s="4">
        <f>kb_/Units!B89</f>
        <v>3.1668104624737137E-6</v>
      </c>
      <c r="B28" t="s">
        <v>252</v>
      </c>
    </row>
    <row r="29" spans="1:2" x14ac:dyDescent="0.25">
      <c r="A29" s="4">
        <f>kb_/Units!B90</f>
        <v>3.1668104624737137E-6</v>
      </c>
      <c r="B29" t="s">
        <v>253</v>
      </c>
    </row>
    <row r="30" spans="1:2" x14ac:dyDescent="0.25">
      <c r="A30" s="1"/>
    </row>
    <row r="31" spans="1:2" x14ac:dyDescent="0.25">
      <c r="A31" s="1" t="s">
        <v>41</v>
      </c>
    </row>
    <row r="32" spans="1:2" x14ac:dyDescent="0.25">
      <c r="A32" s="3">
        <f>c_</f>
        <v>299792458</v>
      </c>
      <c r="B32" t="s">
        <v>21</v>
      </c>
    </row>
    <row r="33" spans="1:2" x14ac:dyDescent="0.25">
      <c r="A33" s="3">
        <f>c_/centI_</f>
        <v>29979245800</v>
      </c>
      <c r="B33" t="s">
        <v>254</v>
      </c>
    </row>
    <row r="34" spans="1:2" x14ac:dyDescent="0.25">
      <c r="A34" s="1"/>
    </row>
    <row r="35" spans="1:2" x14ac:dyDescent="0.25">
      <c r="A35" s="1" t="s">
        <v>42</v>
      </c>
    </row>
    <row r="36" spans="1:2" x14ac:dyDescent="0.25">
      <c r="A36" s="3">
        <f>m_e_</f>
        <v>9.1093837015000008E-31</v>
      </c>
      <c r="B36" t="s">
        <v>34</v>
      </c>
    </row>
    <row r="37" spans="1:2" x14ac:dyDescent="0.25">
      <c r="A37" s="3">
        <f>m_e_*kilo_</f>
        <v>9.1093837015E-28</v>
      </c>
      <c r="B37" t="s">
        <v>35</v>
      </c>
    </row>
    <row r="38" spans="1:2" x14ac:dyDescent="0.25">
      <c r="A38" s="4">
        <f>m_e_/Units!B30</f>
        <v>5.4856708650433128E-4</v>
      </c>
      <c r="B38" t="s">
        <v>36</v>
      </c>
    </row>
    <row r="39" spans="1:2" x14ac:dyDescent="0.25">
      <c r="A39" s="1"/>
    </row>
    <row r="40" spans="1:2" x14ac:dyDescent="0.25">
      <c r="A40" s="1" t="s">
        <v>43</v>
      </c>
    </row>
    <row r="41" spans="1:2" x14ac:dyDescent="0.25">
      <c r="A41" s="3">
        <f>m_p_</f>
        <v>1.6726219236900001E-27</v>
      </c>
      <c r="B41" t="s">
        <v>34</v>
      </c>
    </row>
    <row r="42" spans="1:2" x14ac:dyDescent="0.25">
      <c r="A42" s="3">
        <f>m_p_*kilo_</f>
        <v>1.67262192369E-24</v>
      </c>
      <c r="B42" t="s">
        <v>35</v>
      </c>
    </row>
    <row r="43" spans="1:2" x14ac:dyDescent="0.25">
      <c r="A43" s="4">
        <f>m_p_/Units!B30</f>
        <v>1.0072529224461204</v>
      </c>
      <c r="B43" t="s">
        <v>36</v>
      </c>
    </row>
    <row r="44" spans="1:2" x14ac:dyDescent="0.25">
      <c r="A44" s="1"/>
    </row>
    <row r="45" spans="1:2" x14ac:dyDescent="0.25">
      <c r="A45" s="1" t="s">
        <v>195</v>
      </c>
    </row>
    <row r="46" spans="1:2" x14ac:dyDescent="0.25">
      <c r="A46" s="3">
        <f>m_n_</f>
        <v>1.67492749804E-27</v>
      </c>
      <c r="B46" t="s">
        <v>34</v>
      </c>
    </row>
    <row r="47" spans="1:2" x14ac:dyDescent="0.25">
      <c r="A47" s="3">
        <f>m_n_*kilo_</f>
        <v>1.6749274980400001E-24</v>
      </c>
      <c r="B47" t="s">
        <v>35</v>
      </c>
    </row>
    <row r="48" spans="1:2" x14ac:dyDescent="0.25">
      <c r="A48" s="4">
        <f>m_n_/Units!B30</f>
        <v>1.0086413393196902</v>
      </c>
      <c r="B48" t="s">
        <v>36</v>
      </c>
    </row>
    <row r="49" spans="1:2" x14ac:dyDescent="0.25">
      <c r="A49" s="1"/>
    </row>
    <row r="50" spans="1:2" x14ac:dyDescent="0.25">
      <c r="A50" s="1" t="s">
        <v>44</v>
      </c>
    </row>
    <row r="51" spans="1:2" x14ac:dyDescent="0.25">
      <c r="A51" s="3">
        <f>P0_/Units!B99</f>
        <v>1</v>
      </c>
      <c r="B51" t="s">
        <v>4</v>
      </c>
    </row>
    <row r="52" spans="1:2" x14ac:dyDescent="0.25">
      <c r="A52" s="3">
        <f>P0_/Units!B98</f>
        <v>0.98692326671601283</v>
      </c>
      <c r="B52" t="s">
        <v>5</v>
      </c>
    </row>
    <row r="53" spans="1:2" x14ac:dyDescent="0.25">
      <c r="A53" s="3">
        <f>P0_</f>
        <v>100000</v>
      </c>
      <c r="B53" t="s">
        <v>6</v>
      </c>
    </row>
    <row r="54" spans="1:2" x14ac:dyDescent="0.25">
      <c r="A54" s="3">
        <f>P0_/kilo_</f>
        <v>100</v>
      </c>
      <c r="B54" t="s">
        <v>255</v>
      </c>
    </row>
    <row r="55" spans="1:2" x14ac:dyDescent="0.25">
      <c r="A55" s="3">
        <f>P0_/mega_</f>
        <v>0.1</v>
      </c>
      <c r="B55" t="s">
        <v>256</v>
      </c>
    </row>
    <row r="56" spans="1:2" x14ac:dyDescent="0.25">
      <c r="A56" s="3">
        <f>P0_/Units!B103</f>
        <v>14.50376807894691</v>
      </c>
      <c r="B56" t="s">
        <v>7</v>
      </c>
    </row>
    <row r="57" spans="1:2" x14ac:dyDescent="0.25">
      <c r="A57" s="3">
        <f>P0_/Units!B100</f>
        <v>750.06375541921057</v>
      </c>
      <c r="B57" t="s">
        <v>8</v>
      </c>
    </row>
    <row r="58" spans="1:2" x14ac:dyDescent="0.25">
      <c r="A58" s="3">
        <f>P0_/Units!B102</f>
        <v>750.06375541921057</v>
      </c>
      <c r="B58" t="s">
        <v>9</v>
      </c>
    </row>
    <row r="59" spans="1:2" x14ac:dyDescent="0.25">
      <c r="A59" s="1"/>
    </row>
    <row r="60" spans="1:2" x14ac:dyDescent="0.25">
      <c r="A60" s="1" t="s">
        <v>45</v>
      </c>
    </row>
    <row r="61" spans="1:2" x14ac:dyDescent="0.25">
      <c r="A61" s="3">
        <f>T0_</f>
        <v>298.14999999999998</v>
      </c>
      <c r="B61" t="s">
        <v>13</v>
      </c>
    </row>
    <row r="62" spans="1:2" x14ac:dyDescent="0.25">
      <c r="A62" s="3">
        <f>A61-273.15</f>
        <v>25</v>
      </c>
      <c r="B62" t="s">
        <v>96</v>
      </c>
    </row>
    <row r="63" spans="1:2" x14ac:dyDescent="0.25">
      <c r="A63" s="3">
        <f>A61*9/5</f>
        <v>536.66999999999996</v>
      </c>
      <c r="B63" t="s">
        <v>10</v>
      </c>
    </row>
    <row r="64" spans="1:2" x14ac:dyDescent="0.25">
      <c r="A64" s="3">
        <f>A63-459.67</f>
        <v>76.999999999999943</v>
      </c>
      <c r="B64" t="s">
        <v>97</v>
      </c>
    </row>
    <row r="65" spans="1:2" x14ac:dyDescent="0.25">
      <c r="A65" s="1"/>
    </row>
    <row r="66" spans="1:2" x14ac:dyDescent="0.25">
      <c r="A66" s="1" t="s">
        <v>46</v>
      </c>
    </row>
    <row r="67" spans="1:2" x14ac:dyDescent="0.25">
      <c r="A67" s="3">
        <f>V0_</f>
        <v>2.47895618936999E-2</v>
      </c>
      <c r="B67" t="s">
        <v>172</v>
      </c>
    </row>
    <row r="68" spans="1:2" x14ac:dyDescent="0.25">
      <c r="A68" s="3">
        <f>V0_/centI_^3</f>
        <v>24789.561893699898</v>
      </c>
      <c r="B68" t="s">
        <v>257</v>
      </c>
    </row>
    <row r="69" spans="1:2" x14ac:dyDescent="0.25">
      <c r="A69" s="3">
        <f>V0_/Units!B67/milli_</f>
        <v>24789.561893699902</v>
      </c>
      <c r="B69" t="s">
        <v>258</v>
      </c>
    </row>
    <row r="70" spans="1:2" x14ac:dyDescent="0.25">
      <c r="A70" s="3">
        <f>V0_/Units!B67</f>
        <v>24.789561893699901</v>
      </c>
      <c r="B70" t="s">
        <v>259</v>
      </c>
    </row>
    <row r="71" spans="1:2" x14ac:dyDescent="0.25">
      <c r="A71" s="1"/>
    </row>
    <row r="72" spans="1:2" x14ac:dyDescent="0.25">
      <c r="A72" s="1" t="s">
        <v>196</v>
      </c>
    </row>
    <row r="73" spans="1:2" x14ac:dyDescent="0.25">
      <c r="A73" s="3">
        <f>N0_</f>
        <v>6.0221408599999999E+23</v>
      </c>
    </row>
    <row r="74" spans="1:2" x14ac:dyDescent="0.25">
      <c r="A74" s="1"/>
    </row>
    <row r="75" spans="1:2" x14ac:dyDescent="0.25">
      <c r="A75" s="1" t="s">
        <v>197</v>
      </c>
    </row>
    <row r="76" spans="1:2" x14ac:dyDescent="0.25">
      <c r="A76" s="3">
        <f>Na_</f>
        <v>6.0221408599999999E+23</v>
      </c>
      <c r="B76" t="s">
        <v>177</v>
      </c>
    </row>
    <row r="77" spans="1:2" x14ac:dyDescent="0.25">
      <c r="A77" s="1"/>
    </row>
    <row r="78" spans="1:2" x14ac:dyDescent="0.25">
      <c r="A78" s="1" t="s">
        <v>198</v>
      </c>
    </row>
    <row r="79" spans="1:2" x14ac:dyDescent="0.25">
      <c r="A79" s="3">
        <f>e_</f>
        <v>1.6021766208000001E-19</v>
      </c>
      <c r="B79" t="s">
        <v>14</v>
      </c>
    </row>
    <row r="80" spans="1:2" x14ac:dyDescent="0.25">
      <c r="A80" s="1"/>
    </row>
    <row r="81" spans="1:2" x14ac:dyDescent="0.25">
      <c r="A81" s="1" t="s">
        <v>199</v>
      </c>
    </row>
    <row r="82" spans="1:2" x14ac:dyDescent="0.25">
      <c r="A82" s="3">
        <f>F_</f>
        <v>96485.332930564007</v>
      </c>
      <c r="B82" t="s">
        <v>180</v>
      </c>
    </row>
    <row r="83" spans="1:2" x14ac:dyDescent="0.25">
      <c r="A83" s="1"/>
    </row>
    <row r="84" spans="1:2" x14ac:dyDescent="0.25">
      <c r="A84" s="1" t="s">
        <v>200</v>
      </c>
    </row>
    <row r="85" spans="1:2" x14ac:dyDescent="0.25">
      <c r="A85" s="3">
        <f>G_</f>
        <v>6.6742999999999994E-11</v>
      </c>
      <c r="B85" t="s">
        <v>183</v>
      </c>
    </row>
    <row r="86" spans="1:2" x14ac:dyDescent="0.25">
      <c r="A86" s="1"/>
    </row>
    <row r="87" spans="1:2" x14ac:dyDescent="0.25">
      <c r="A87" s="1" t="s">
        <v>201</v>
      </c>
    </row>
    <row r="88" spans="1:2" x14ac:dyDescent="0.25">
      <c r="A88" s="3">
        <f>eps_0_</f>
        <v>8.8541878128000006E-12</v>
      </c>
      <c r="B88" t="s">
        <v>185</v>
      </c>
    </row>
    <row r="89" spans="1:2" x14ac:dyDescent="0.25">
      <c r="A89" s="1"/>
    </row>
    <row r="90" spans="1:2" x14ac:dyDescent="0.25">
      <c r="A90" s="1" t="s">
        <v>202</v>
      </c>
    </row>
    <row r="91" spans="1:2" x14ac:dyDescent="0.25">
      <c r="A91" s="3">
        <f>mu_0_</f>
        <v>1.2566370621199999E-6</v>
      </c>
      <c r="B91" t="s">
        <v>189</v>
      </c>
    </row>
    <row r="92" spans="1:2" x14ac:dyDescent="0.25">
      <c r="A92" s="3"/>
    </row>
    <row r="93" spans="1:2" x14ac:dyDescent="0.25">
      <c r="A93" s="1" t="s">
        <v>203</v>
      </c>
    </row>
    <row r="94" spans="1:2" x14ac:dyDescent="0.25">
      <c r="A94" s="3">
        <f>R_inf_</f>
        <v>2.1799233153862099E-18</v>
      </c>
      <c r="B94" t="s">
        <v>50</v>
      </c>
    </row>
    <row r="95" spans="1:2" x14ac:dyDescent="0.25">
      <c r="A95" s="3">
        <f>R_inf_/milli_</f>
        <v>2.1799233153862101E-15</v>
      </c>
      <c r="B95" t="s">
        <v>260</v>
      </c>
    </row>
    <row r="96" spans="1:2" x14ac:dyDescent="0.25">
      <c r="A96" s="1"/>
    </row>
    <row r="97" spans="1:2" x14ac:dyDescent="0.25">
      <c r="A97" s="1" t="s">
        <v>204</v>
      </c>
    </row>
    <row r="98" spans="1:2" x14ac:dyDescent="0.25">
      <c r="A98">
        <f>r_bohr_</f>
        <v>5.2916483301109397E-11</v>
      </c>
      <c r="B98" t="s">
        <v>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D2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2" sqref="C22"/>
    </sheetView>
    <sheetView workbookViewId="1">
      <selection activeCell="D20" sqref="D20"/>
    </sheetView>
  </sheetViews>
  <sheetFormatPr defaultRowHeight="15" x14ac:dyDescent="0.25"/>
  <cols>
    <col min="1" max="1" width="6.85546875" bestFit="1" customWidth="1"/>
    <col min="2" max="2" width="28.85546875" bestFit="1" customWidth="1"/>
    <col min="3" max="3" width="15.5703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161</v>
      </c>
      <c r="D1" s="1" t="s">
        <v>163</v>
      </c>
    </row>
    <row r="2" spans="1:4" x14ac:dyDescent="0.25">
      <c r="A2" t="s">
        <v>10</v>
      </c>
      <c r="B2" t="s">
        <v>162</v>
      </c>
      <c r="C2">
        <v>8.3144597999999998</v>
      </c>
      <c r="D2" t="s">
        <v>11</v>
      </c>
    </row>
    <row r="3" spans="1:4" x14ac:dyDescent="0.25">
      <c r="A3" t="s">
        <v>23</v>
      </c>
      <c r="B3" t="s">
        <v>24</v>
      </c>
      <c r="C3">
        <v>6.6260700399999999E-34</v>
      </c>
      <c r="D3" t="s">
        <v>25</v>
      </c>
    </row>
    <row r="4" spans="1:4" x14ac:dyDescent="0.25">
      <c r="A4" t="s">
        <v>164</v>
      </c>
      <c r="B4" t="s">
        <v>165</v>
      </c>
      <c r="C4">
        <v>1.0545718E-34</v>
      </c>
      <c r="D4" t="s">
        <v>25</v>
      </c>
    </row>
    <row r="5" spans="1:4" x14ac:dyDescent="0.25">
      <c r="A5" t="s">
        <v>30</v>
      </c>
      <c r="B5" t="s">
        <v>31</v>
      </c>
      <c r="C5">
        <v>1.3806485199999999E-23</v>
      </c>
      <c r="D5" t="s">
        <v>32</v>
      </c>
    </row>
    <row r="6" spans="1:4" x14ac:dyDescent="0.25">
      <c r="A6" t="s">
        <v>19</v>
      </c>
      <c r="B6" t="s">
        <v>20</v>
      </c>
      <c r="C6">
        <v>299792458</v>
      </c>
      <c r="D6" t="s">
        <v>21</v>
      </c>
    </row>
    <row r="7" spans="1:4" x14ac:dyDescent="0.25">
      <c r="A7" t="s">
        <v>33</v>
      </c>
      <c r="B7" t="s">
        <v>166</v>
      </c>
      <c r="C7">
        <v>9.1093837015000008E-31</v>
      </c>
      <c r="D7" t="s">
        <v>34</v>
      </c>
    </row>
    <row r="8" spans="1:4" x14ac:dyDescent="0.25">
      <c r="A8" t="s">
        <v>37</v>
      </c>
      <c r="B8" t="s">
        <v>167</v>
      </c>
      <c r="C8">
        <v>1.6726219236900001E-27</v>
      </c>
      <c r="D8" t="s">
        <v>34</v>
      </c>
    </row>
    <row r="9" spans="1:4" x14ac:dyDescent="0.25">
      <c r="A9" t="s">
        <v>168</v>
      </c>
      <c r="B9" t="s">
        <v>169</v>
      </c>
      <c r="C9">
        <v>1.67492749804E-27</v>
      </c>
      <c r="D9" t="s">
        <v>34</v>
      </c>
    </row>
    <row r="10" spans="1:4" x14ac:dyDescent="0.25">
      <c r="A10" t="s">
        <v>3</v>
      </c>
      <c r="B10" t="s">
        <v>170</v>
      </c>
      <c r="C10">
        <v>100000</v>
      </c>
      <c r="D10" t="s">
        <v>6</v>
      </c>
    </row>
    <row r="11" spans="1:4" x14ac:dyDescent="0.25">
      <c r="A11" t="s">
        <v>12</v>
      </c>
      <c r="B11" t="s">
        <v>171</v>
      </c>
      <c r="C11">
        <v>298.14999999999998</v>
      </c>
      <c r="D11" t="s">
        <v>13</v>
      </c>
    </row>
    <row r="12" spans="1:4" x14ac:dyDescent="0.25">
      <c r="A12" t="s">
        <v>16</v>
      </c>
      <c r="B12" t="s">
        <v>173</v>
      </c>
      <c r="C12">
        <v>2.47895618936999E-2</v>
      </c>
      <c r="D12" t="s">
        <v>172</v>
      </c>
    </row>
    <row r="13" spans="1:4" x14ac:dyDescent="0.25">
      <c r="A13" t="s">
        <v>174</v>
      </c>
      <c r="B13" t="s">
        <v>175</v>
      </c>
      <c r="C13">
        <v>6.0221408599999999E+23</v>
      </c>
    </row>
    <row r="14" spans="1:4" x14ac:dyDescent="0.25">
      <c r="A14" t="s">
        <v>2</v>
      </c>
      <c r="B14" t="s">
        <v>176</v>
      </c>
      <c r="C14">
        <v>6.0221408599999999E+23</v>
      </c>
      <c r="D14" t="s">
        <v>177</v>
      </c>
    </row>
    <row r="15" spans="1:4" x14ac:dyDescent="0.25">
      <c r="A15" t="s">
        <v>22</v>
      </c>
      <c r="B15" t="s">
        <v>178</v>
      </c>
      <c r="C15">
        <v>1.6021766208000001E-19</v>
      </c>
      <c r="D15" t="s">
        <v>14</v>
      </c>
    </row>
    <row r="16" spans="1:4" x14ac:dyDescent="0.25">
      <c r="A16" t="s">
        <v>15</v>
      </c>
      <c r="B16" t="s">
        <v>179</v>
      </c>
      <c r="C16">
        <v>96485.332930564007</v>
      </c>
      <c r="D16" t="s">
        <v>180</v>
      </c>
    </row>
    <row r="17" spans="1:4" x14ac:dyDescent="0.25">
      <c r="A17" t="s">
        <v>181</v>
      </c>
      <c r="B17" t="s">
        <v>182</v>
      </c>
      <c r="C17">
        <v>6.6742999999999994E-11</v>
      </c>
      <c r="D17" t="s">
        <v>183</v>
      </c>
    </row>
    <row r="18" spans="1:4" x14ac:dyDescent="0.25">
      <c r="A18" t="s">
        <v>184</v>
      </c>
      <c r="B18" t="s">
        <v>188</v>
      </c>
      <c r="C18">
        <v>8.8541878128000006E-12</v>
      </c>
      <c r="D18" t="s">
        <v>185</v>
      </c>
    </row>
    <row r="19" spans="1:4" x14ac:dyDescent="0.25">
      <c r="A19" t="s">
        <v>186</v>
      </c>
      <c r="B19" t="s">
        <v>187</v>
      </c>
      <c r="C19">
        <v>1.2566370621199999E-6</v>
      </c>
      <c r="D19" t="s">
        <v>189</v>
      </c>
    </row>
    <row r="20" spans="1:4" x14ac:dyDescent="0.25">
      <c r="A20" t="s">
        <v>190</v>
      </c>
      <c r="B20" t="s">
        <v>191</v>
      </c>
      <c r="C20">
        <v>2.1799233153862099E-18</v>
      </c>
      <c r="D20" t="s">
        <v>50</v>
      </c>
    </row>
    <row r="21" spans="1:4" x14ac:dyDescent="0.25">
      <c r="A21" t="s">
        <v>192</v>
      </c>
      <c r="B21" t="s">
        <v>193</v>
      </c>
      <c r="C21">
        <v>5.2916483301109397E-11</v>
      </c>
      <c r="D21" t="s">
        <v>66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C0A-8D3A-4151-9597-FE396F0E5C3A}">
  <dimension ref="A2:C170"/>
  <sheetViews>
    <sheetView topLeftCell="A70" workbookViewId="0">
      <selection activeCell="B67" sqref="B67"/>
    </sheetView>
    <sheetView topLeftCell="A82" workbookViewId="1">
      <selection activeCell="C85" sqref="C85"/>
    </sheetView>
  </sheetViews>
  <sheetFormatPr defaultRowHeight="15" x14ac:dyDescent="0.25"/>
  <cols>
    <col min="1" max="1" width="9.28515625" bestFit="1" customWidth="1"/>
    <col min="2" max="2" width="39.5703125" bestFit="1" customWidth="1"/>
    <col min="3" max="3" width="30.7109375" bestFit="1" customWidth="1"/>
  </cols>
  <sheetData>
    <row r="2" spans="1:3" x14ac:dyDescent="0.25">
      <c r="A2" s="1" t="s">
        <v>72</v>
      </c>
    </row>
    <row r="3" spans="1:3" x14ac:dyDescent="0.25">
      <c r="A3" s="1" t="s">
        <v>123</v>
      </c>
      <c r="B3" s="1" t="s">
        <v>146</v>
      </c>
      <c r="C3" s="1" t="s">
        <v>145</v>
      </c>
    </row>
    <row r="4" spans="1:3" x14ac:dyDescent="0.25">
      <c r="A4" t="s">
        <v>57</v>
      </c>
      <c r="B4">
        <v>1</v>
      </c>
      <c r="C4" t="s">
        <v>124</v>
      </c>
    </row>
    <row r="5" spans="1:3" x14ac:dyDescent="0.25">
      <c r="A5" t="s">
        <v>78</v>
      </c>
      <c r="B5">
        <v>1</v>
      </c>
      <c r="C5" t="s">
        <v>124</v>
      </c>
    </row>
    <row r="6" spans="1:3" x14ac:dyDescent="0.25">
      <c r="A6" t="s">
        <v>79</v>
      </c>
      <c r="B6">
        <v>1</v>
      </c>
      <c r="C6" t="s">
        <v>124</v>
      </c>
    </row>
    <row r="7" spans="1:3" x14ac:dyDescent="0.25">
      <c r="A7" t="s">
        <v>58</v>
      </c>
      <c r="B7">
        <v>60</v>
      </c>
      <c r="C7" t="s">
        <v>124</v>
      </c>
    </row>
    <row r="8" spans="1:3" x14ac:dyDescent="0.25">
      <c r="A8" t="s">
        <v>80</v>
      </c>
      <c r="B8">
        <v>60</v>
      </c>
      <c r="C8" t="s">
        <v>124</v>
      </c>
    </row>
    <row r="9" spans="1:3" x14ac:dyDescent="0.25">
      <c r="A9" t="s">
        <v>23</v>
      </c>
      <c r="B9">
        <v>3600</v>
      </c>
      <c r="C9" t="s">
        <v>124</v>
      </c>
    </row>
    <row r="10" spans="1:3" x14ac:dyDescent="0.25">
      <c r="A10" t="s">
        <v>59</v>
      </c>
      <c r="B10">
        <v>3600</v>
      </c>
      <c r="C10" t="s">
        <v>124</v>
      </c>
    </row>
    <row r="11" spans="1:3" x14ac:dyDescent="0.25">
      <c r="A11" t="s">
        <v>81</v>
      </c>
      <c r="B11">
        <v>3600</v>
      </c>
      <c r="C11" t="s">
        <v>124</v>
      </c>
    </row>
    <row r="12" spans="1:3" x14ac:dyDescent="0.25">
      <c r="A12" t="s">
        <v>60</v>
      </c>
      <c r="B12">
        <v>86400</v>
      </c>
      <c r="C12" t="s">
        <v>124</v>
      </c>
    </row>
    <row r="13" spans="1:3" x14ac:dyDescent="0.25">
      <c r="A13" t="s">
        <v>82</v>
      </c>
      <c r="B13">
        <v>604800</v>
      </c>
      <c r="C13" t="s">
        <v>124</v>
      </c>
    </row>
    <row r="14" spans="1:3" x14ac:dyDescent="0.25">
      <c r="A14" t="s">
        <v>61</v>
      </c>
      <c r="B14">
        <v>31557600</v>
      </c>
      <c r="C14" t="s">
        <v>124</v>
      </c>
    </row>
    <row r="15" spans="1:3" x14ac:dyDescent="0.25">
      <c r="A15" t="s">
        <v>83</v>
      </c>
      <c r="B15">
        <v>31557600</v>
      </c>
      <c r="C15" t="s">
        <v>124</v>
      </c>
    </row>
    <row r="17" spans="1:3" x14ac:dyDescent="0.25">
      <c r="A17" s="1" t="s">
        <v>73</v>
      </c>
    </row>
    <row r="18" spans="1:3" x14ac:dyDescent="0.25">
      <c r="A18" s="1" t="s">
        <v>123</v>
      </c>
      <c r="B18" s="1" t="s">
        <v>146</v>
      </c>
      <c r="C18" s="1" t="s">
        <v>145</v>
      </c>
    </row>
    <row r="19" spans="1:3" x14ac:dyDescent="0.25">
      <c r="A19" t="s">
        <v>62</v>
      </c>
      <c r="B19">
        <v>1</v>
      </c>
      <c r="C19" t="s">
        <v>125</v>
      </c>
    </row>
    <row r="20" spans="1:3" x14ac:dyDescent="0.25">
      <c r="A20" t="s">
        <v>84</v>
      </c>
      <c r="B20">
        <v>1</v>
      </c>
      <c r="C20" t="s">
        <v>125</v>
      </c>
    </row>
    <row r="21" spans="1:3" x14ac:dyDescent="0.25">
      <c r="A21" t="s">
        <v>63</v>
      </c>
      <c r="B21" s="2">
        <v>1.6605390395999399E-24</v>
      </c>
      <c r="C21" t="s">
        <v>125</v>
      </c>
    </row>
    <row r="22" spans="1:3" x14ac:dyDescent="0.25">
      <c r="A22" t="s">
        <v>64</v>
      </c>
      <c r="B22" s="2">
        <v>1.6605390395999399E-24</v>
      </c>
      <c r="C22" t="s">
        <v>125</v>
      </c>
    </row>
    <row r="23" spans="1:3" x14ac:dyDescent="0.25">
      <c r="A23" t="s">
        <v>65</v>
      </c>
      <c r="B23" s="2">
        <v>1.6605390395999399E-24</v>
      </c>
      <c r="C23" t="s">
        <v>125</v>
      </c>
    </row>
    <row r="24" spans="1:3" x14ac:dyDescent="0.25">
      <c r="B24" s="2"/>
    </row>
    <row r="25" spans="1:3" x14ac:dyDescent="0.25">
      <c r="A25" s="1" t="s">
        <v>76</v>
      </c>
      <c r="B25" s="2"/>
    </row>
    <row r="26" spans="1:3" x14ac:dyDescent="0.25">
      <c r="A26" s="1" t="s">
        <v>123</v>
      </c>
      <c r="B26" s="1" t="s">
        <v>146</v>
      </c>
      <c r="C26" s="1" t="s">
        <v>145</v>
      </c>
    </row>
    <row r="27" spans="1:3" x14ac:dyDescent="0.25">
      <c r="A27" t="s">
        <v>35</v>
      </c>
      <c r="B27">
        <v>1E-3</v>
      </c>
      <c r="C27" t="s">
        <v>126</v>
      </c>
    </row>
    <row r="28" spans="1:3" x14ac:dyDescent="0.25">
      <c r="A28" t="s">
        <v>85</v>
      </c>
      <c r="B28">
        <v>1E-3</v>
      </c>
      <c r="C28" t="s">
        <v>126</v>
      </c>
    </row>
    <row r="29" spans="1:3" x14ac:dyDescent="0.25">
      <c r="A29" t="s">
        <v>86</v>
      </c>
      <c r="B29" s="2">
        <v>1.66057788110262E-27</v>
      </c>
      <c r="C29" t="s">
        <v>126</v>
      </c>
    </row>
    <row r="30" spans="1:3" x14ac:dyDescent="0.25">
      <c r="A30" t="s">
        <v>36</v>
      </c>
      <c r="B30" s="2">
        <v>1.66057788110262E-27</v>
      </c>
      <c r="C30" t="s">
        <v>126</v>
      </c>
    </row>
    <row r="31" spans="1:3" x14ac:dyDescent="0.25">
      <c r="A31" t="s">
        <v>87</v>
      </c>
      <c r="B31" s="2">
        <v>1.66057788110262E-27</v>
      </c>
      <c r="C31" t="s">
        <v>126</v>
      </c>
    </row>
    <row r="32" spans="1:3" x14ac:dyDescent="0.25">
      <c r="A32" t="s">
        <v>88</v>
      </c>
      <c r="B32" s="2">
        <v>1.66057788110262E-27</v>
      </c>
      <c r="C32" t="s">
        <v>126</v>
      </c>
    </row>
    <row r="33" spans="1:3" x14ac:dyDescent="0.25">
      <c r="A33" t="s">
        <v>89</v>
      </c>
      <c r="B33">
        <v>0.45359290943563901</v>
      </c>
      <c r="C33" t="s">
        <v>126</v>
      </c>
    </row>
    <row r="34" spans="1:3" x14ac:dyDescent="0.25">
      <c r="A34" t="s">
        <v>90</v>
      </c>
      <c r="B34">
        <v>0.45359290943563901</v>
      </c>
      <c r="C34" t="s">
        <v>126</v>
      </c>
    </row>
    <row r="36" spans="1:3" x14ac:dyDescent="0.25">
      <c r="A36" s="1" t="s">
        <v>74</v>
      </c>
    </row>
    <row r="37" spans="1:3" x14ac:dyDescent="0.25">
      <c r="A37" s="1" t="s">
        <v>123</v>
      </c>
      <c r="B37" s="1" t="s">
        <v>146</v>
      </c>
      <c r="C37" s="1" t="s">
        <v>145</v>
      </c>
    </row>
    <row r="38" spans="1:3" x14ac:dyDescent="0.25">
      <c r="A38" t="s">
        <v>66</v>
      </c>
      <c r="B38">
        <v>1</v>
      </c>
      <c r="C38" t="s">
        <v>127</v>
      </c>
    </row>
    <row r="39" spans="1:3" x14ac:dyDescent="0.25">
      <c r="A39" t="s">
        <v>91</v>
      </c>
      <c r="B39">
        <v>1</v>
      </c>
      <c r="C39" t="s">
        <v>127</v>
      </c>
    </row>
    <row r="40" spans="1:3" x14ac:dyDescent="0.25">
      <c r="A40" t="s">
        <v>92</v>
      </c>
      <c r="B40">
        <v>2.53999862840074E-2</v>
      </c>
      <c r="C40" t="s">
        <v>127</v>
      </c>
    </row>
    <row r="41" spans="1:3" x14ac:dyDescent="0.25">
      <c r="A41" t="s">
        <v>67</v>
      </c>
      <c r="B41">
        <v>2.53999862840074E-2</v>
      </c>
      <c r="C41" t="s">
        <v>127</v>
      </c>
    </row>
    <row r="42" spans="1:3" x14ac:dyDescent="0.25">
      <c r="A42" t="s">
        <v>68</v>
      </c>
      <c r="B42">
        <v>0.30479999024639998</v>
      </c>
      <c r="C42" t="s">
        <v>127</v>
      </c>
    </row>
    <row r="43" spans="1:3" x14ac:dyDescent="0.25">
      <c r="A43" t="s">
        <v>93</v>
      </c>
      <c r="B43">
        <v>0.30479999024639998</v>
      </c>
      <c r="C43" t="s">
        <v>127</v>
      </c>
    </row>
    <row r="44" spans="1:3" x14ac:dyDescent="0.25">
      <c r="A44" t="s">
        <v>94</v>
      </c>
      <c r="B44">
        <v>0.30479999024639998</v>
      </c>
      <c r="C44" t="s">
        <v>127</v>
      </c>
    </row>
    <row r="45" spans="1:3" x14ac:dyDescent="0.25">
      <c r="A45" t="s">
        <v>69</v>
      </c>
      <c r="B45">
        <v>1609.3440000000001</v>
      </c>
      <c r="C45" t="s">
        <v>127</v>
      </c>
    </row>
    <row r="46" spans="1:3" x14ac:dyDescent="0.25">
      <c r="A46" t="s">
        <v>95</v>
      </c>
      <c r="B46" s="2">
        <v>1E-10</v>
      </c>
      <c r="C46" t="s">
        <v>127</v>
      </c>
    </row>
    <row r="47" spans="1:3" x14ac:dyDescent="0.25">
      <c r="B47" s="2"/>
    </row>
    <row r="48" spans="1:3" x14ac:dyDescent="0.25">
      <c r="A48" s="1" t="s">
        <v>147</v>
      </c>
      <c r="B48" s="2"/>
    </row>
    <row r="49" spans="1:3" x14ac:dyDescent="0.25">
      <c r="A49" s="1" t="s">
        <v>123</v>
      </c>
      <c r="B49" s="1" t="s">
        <v>146</v>
      </c>
      <c r="C49" s="1" t="s">
        <v>145</v>
      </c>
    </row>
    <row r="50" spans="1:3" x14ac:dyDescent="0.25">
      <c r="A50" t="s">
        <v>13</v>
      </c>
      <c r="B50">
        <v>1</v>
      </c>
      <c r="C50" t="s">
        <v>128</v>
      </c>
    </row>
    <row r="51" spans="1:3" x14ac:dyDescent="0.25">
      <c r="A51" t="s">
        <v>96</v>
      </c>
      <c r="B51">
        <v>1</v>
      </c>
      <c r="C51" t="s">
        <v>128</v>
      </c>
    </row>
    <row r="52" spans="1:3" x14ac:dyDescent="0.25">
      <c r="A52" t="s">
        <v>10</v>
      </c>
      <c r="B52">
        <v>1.8</v>
      </c>
      <c r="C52" t="s">
        <v>128</v>
      </c>
    </row>
    <row r="53" spans="1:3" x14ac:dyDescent="0.25">
      <c r="A53" t="s">
        <v>97</v>
      </c>
      <c r="B53">
        <v>1.8</v>
      </c>
      <c r="C53" t="s">
        <v>128</v>
      </c>
    </row>
    <row r="55" spans="1:3" x14ac:dyDescent="0.25">
      <c r="A55" s="1" t="s">
        <v>148</v>
      </c>
    </row>
    <row r="56" spans="1:3" x14ac:dyDescent="0.25">
      <c r="A56" s="1" t="s">
        <v>123</v>
      </c>
      <c r="B56" s="1" t="s">
        <v>146</v>
      </c>
      <c r="C56" s="1" t="s">
        <v>145</v>
      </c>
    </row>
    <row r="57" spans="1:3" x14ac:dyDescent="0.25">
      <c r="A57" t="s">
        <v>70</v>
      </c>
      <c r="B57">
        <v>1</v>
      </c>
      <c r="C57" t="s">
        <v>129</v>
      </c>
    </row>
    <row r="58" spans="1:3" x14ac:dyDescent="0.25">
      <c r="A58" t="s">
        <v>98</v>
      </c>
      <c r="B58">
        <v>1</v>
      </c>
      <c r="C58" t="s">
        <v>129</v>
      </c>
    </row>
    <row r="60" spans="1:3" x14ac:dyDescent="0.25">
      <c r="A60" s="1" t="s">
        <v>149</v>
      </c>
    </row>
    <row r="61" spans="1:3" x14ac:dyDescent="0.25">
      <c r="A61" s="1" t="s">
        <v>123</v>
      </c>
      <c r="B61" s="1" t="s">
        <v>146</v>
      </c>
      <c r="C61" s="1" t="s">
        <v>145</v>
      </c>
    </row>
    <row r="62" spans="1:3" x14ac:dyDescent="0.25">
      <c r="A62" t="s">
        <v>99</v>
      </c>
      <c r="B62">
        <v>1</v>
      </c>
      <c r="C62" t="s">
        <v>130</v>
      </c>
    </row>
    <row r="63" spans="1:3" x14ac:dyDescent="0.25">
      <c r="A63" t="s">
        <v>100</v>
      </c>
      <c r="B63">
        <v>1</v>
      </c>
      <c r="C63" t="s">
        <v>130</v>
      </c>
    </row>
    <row r="65" spans="1:3" x14ac:dyDescent="0.25">
      <c r="A65" s="1" t="s">
        <v>75</v>
      </c>
    </row>
    <row r="66" spans="1:3" x14ac:dyDescent="0.25">
      <c r="A66" s="1" t="s">
        <v>123</v>
      </c>
      <c r="B66" s="1" t="s">
        <v>146</v>
      </c>
      <c r="C66" s="1" t="s">
        <v>145</v>
      </c>
    </row>
    <row r="67" spans="1:3" x14ac:dyDescent="0.25">
      <c r="A67" t="s">
        <v>17</v>
      </c>
      <c r="B67">
        <v>1E-3</v>
      </c>
      <c r="C67" t="s">
        <v>131</v>
      </c>
    </row>
    <row r="68" spans="1:3" x14ac:dyDescent="0.25">
      <c r="A68" t="s">
        <v>101</v>
      </c>
      <c r="B68">
        <v>1E-3</v>
      </c>
      <c r="C68" t="s">
        <v>131</v>
      </c>
    </row>
    <row r="70" spans="1:3" x14ac:dyDescent="0.25">
      <c r="A70" s="1" t="s">
        <v>150</v>
      </c>
    </row>
    <row r="71" spans="1:3" x14ac:dyDescent="0.25">
      <c r="A71" s="1" t="s">
        <v>123</v>
      </c>
      <c r="B71" s="1" t="s">
        <v>146</v>
      </c>
      <c r="C71" s="1" t="s">
        <v>145</v>
      </c>
    </row>
    <row r="72" spans="1:3" x14ac:dyDescent="0.25">
      <c r="A72" t="s">
        <v>102</v>
      </c>
      <c r="B72">
        <v>9.8066499999999994</v>
      </c>
      <c r="C72" t="s">
        <v>132</v>
      </c>
    </row>
    <row r="74" spans="1:3" x14ac:dyDescent="0.25">
      <c r="A74" s="1" t="s">
        <v>151</v>
      </c>
    </row>
    <row r="75" spans="1:3" x14ac:dyDescent="0.25">
      <c r="A75" s="1" t="s">
        <v>123</v>
      </c>
      <c r="B75" s="1" t="s">
        <v>146</v>
      </c>
      <c r="C75" s="1" t="s">
        <v>145</v>
      </c>
    </row>
    <row r="76" spans="1:3" x14ac:dyDescent="0.25">
      <c r="A76" t="s">
        <v>51</v>
      </c>
      <c r="B76">
        <v>1</v>
      </c>
      <c r="C76" t="s">
        <v>133</v>
      </c>
    </row>
    <row r="77" spans="1:3" x14ac:dyDescent="0.25">
      <c r="A77" t="s">
        <v>103</v>
      </c>
      <c r="B77">
        <v>1</v>
      </c>
      <c r="C77" t="s">
        <v>133</v>
      </c>
    </row>
    <row r="78" spans="1:3" x14ac:dyDescent="0.25">
      <c r="A78" t="s">
        <v>104</v>
      </c>
      <c r="B78" s="2">
        <v>1.0000000000000001E-5</v>
      </c>
      <c r="C78" t="s">
        <v>133</v>
      </c>
    </row>
    <row r="79" spans="1:3" x14ac:dyDescent="0.25">
      <c r="A79" t="s">
        <v>105</v>
      </c>
      <c r="B79" s="2">
        <v>1.0000000000000001E-5</v>
      </c>
      <c r="C79" t="s">
        <v>133</v>
      </c>
    </row>
    <row r="80" spans="1:3" x14ac:dyDescent="0.25">
      <c r="A80" t="s">
        <v>106</v>
      </c>
      <c r="B80">
        <v>4.4482220000000003</v>
      </c>
      <c r="C80" t="s">
        <v>133</v>
      </c>
    </row>
    <row r="82" spans="1:3" x14ac:dyDescent="0.25">
      <c r="A82" s="1" t="s">
        <v>47</v>
      </c>
    </row>
    <row r="83" spans="1:3" x14ac:dyDescent="0.25">
      <c r="A83" s="1" t="s">
        <v>123</v>
      </c>
      <c r="B83" s="1" t="s">
        <v>146</v>
      </c>
      <c r="C83" s="1" t="s">
        <v>145</v>
      </c>
    </row>
    <row r="84" spans="1:3" x14ac:dyDescent="0.25">
      <c r="A84" t="s">
        <v>50</v>
      </c>
      <c r="B84">
        <v>1</v>
      </c>
      <c r="C84" t="s">
        <v>134</v>
      </c>
    </row>
    <row r="85" spans="1:3" x14ac:dyDescent="0.25">
      <c r="A85" t="s">
        <v>107</v>
      </c>
      <c r="B85">
        <v>1</v>
      </c>
      <c r="C85" t="s">
        <v>134</v>
      </c>
    </row>
    <row r="86" spans="1:3" x14ac:dyDescent="0.25">
      <c r="A86" t="s">
        <v>54</v>
      </c>
      <c r="B86">
        <v>4.1840000000000002</v>
      </c>
      <c r="C86" t="s">
        <v>134</v>
      </c>
    </row>
    <row r="87" spans="1:3" x14ac:dyDescent="0.25">
      <c r="A87" t="s">
        <v>48</v>
      </c>
      <c r="B87">
        <v>1.6021766208000001E-19</v>
      </c>
      <c r="C87" t="s">
        <v>134</v>
      </c>
    </row>
    <row r="88" spans="1:3" x14ac:dyDescent="0.25">
      <c r="A88" t="s">
        <v>108</v>
      </c>
      <c r="B88">
        <v>101.325</v>
      </c>
      <c r="C88" t="s">
        <v>134</v>
      </c>
    </row>
    <row r="89" spans="1:3" x14ac:dyDescent="0.25">
      <c r="A89" t="s">
        <v>55</v>
      </c>
      <c r="B89" s="2">
        <v>4.3597447222071E-18</v>
      </c>
      <c r="C89" t="s">
        <v>134</v>
      </c>
    </row>
    <row r="90" spans="1:3" x14ac:dyDescent="0.25">
      <c r="A90" t="s">
        <v>56</v>
      </c>
      <c r="B90" s="2">
        <v>4.3597447222071E-18</v>
      </c>
      <c r="C90" t="s">
        <v>134</v>
      </c>
    </row>
    <row r="91" spans="1:3" x14ac:dyDescent="0.25">
      <c r="A91" t="s">
        <v>109</v>
      </c>
      <c r="B91" s="2">
        <v>4.3597447222071E-18</v>
      </c>
      <c r="C91" t="s">
        <v>134</v>
      </c>
    </row>
    <row r="92" spans="1:3" x14ac:dyDescent="0.25">
      <c r="A92" t="s">
        <v>110</v>
      </c>
      <c r="B92">
        <v>1055</v>
      </c>
      <c r="C92" t="s">
        <v>134</v>
      </c>
    </row>
    <row r="94" spans="1:3" x14ac:dyDescent="0.25">
      <c r="A94" s="1" t="s">
        <v>77</v>
      </c>
    </row>
    <row r="95" spans="1:3" x14ac:dyDescent="0.25">
      <c r="A95" s="1" t="s">
        <v>123</v>
      </c>
      <c r="B95" s="1" t="s">
        <v>146</v>
      </c>
      <c r="C95" s="1" t="s">
        <v>145</v>
      </c>
    </row>
    <row r="96" spans="1:3" x14ac:dyDescent="0.25">
      <c r="A96" t="s">
        <v>6</v>
      </c>
      <c r="B96">
        <v>1</v>
      </c>
      <c r="C96" t="s">
        <v>135</v>
      </c>
    </row>
    <row r="97" spans="1:3" x14ac:dyDescent="0.25">
      <c r="A97" t="s">
        <v>111</v>
      </c>
      <c r="B97">
        <v>1</v>
      </c>
      <c r="C97" t="s">
        <v>135</v>
      </c>
    </row>
    <row r="98" spans="1:3" x14ac:dyDescent="0.25">
      <c r="A98" t="s">
        <v>5</v>
      </c>
      <c r="B98">
        <v>101325</v>
      </c>
      <c r="C98" t="s">
        <v>135</v>
      </c>
    </row>
    <row r="99" spans="1:3" x14ac:dyDescent="0.25">
      <c r="A99" t="s">
        <v>4</v>
      </c>
      <c r="B99">
        <v>100000</v>
      </c>
      <c r="C99" t="s">
        <v>135</v>
      </c>
    </row>
    <row r="100" spans="1:3" x14ac:dyDescent="0.25">
      <c r="A100" t="s">
        <v>8</v>
      </c>
      <c r="B100">
        <v>133.322</v>
      </c>
      <c r="C100" t="s">
        <v>135</v>
      </c>
    </row>
    <row r="101" spans="1:3" x14ac:dyDescent="0.25">
      <c r="A101" t="s">
        <v>71</v>
      </c>
      <c r="B101">
        <v>133.322</v>
      </c>
      <c r="C101" t="s">
        <v>135</v>
      </c>
    </row>
    <row r="102" spans="1:3" x14ac:dyDescent="0.25">
      <c r="A102" t="s">
        <v>9</v>
      </c>
      <c r="B102">
        <v>133.322</v>
      </c>
      <c r="C102" t="s">
        <v>135</v>
      </c>
    </row>
    <row r="103" spans="1:3" x14ac:dyDescent="0.25">
      <c r="A103" t="s">
        <v>7</v>
      </c>
      <c r="B103">
        <v>6894.76</v>
      </c>
      <c r="C103" t="s">
        <v>135</v>
      </c>
    </row>
    <row r="105" spans="1:3" x14ac:dyDescent="0.25">
      <c r="A105" s="1" t="s">
        <v>152</v>
      </c>
    </row>
    <row r="106" spans="1:3" x14ac:dyDescent="0.25">
      <c r="A106" s="1" t="s">
        <v>123</v>
      </c>
      <c r="B106" s="1" t="s">
        <v>146</v>
      </c>
      <c r="C106" s="1" t="s">
        <v>145</v>
      </c>
    </row>
    <row r="107" spans="1:3" x14ac:dyDescent="0.25">
      <c r="A107" t="s">
        <v>14</v>
      </c>
      <c r="B107">
        <v>1</v>
      </c>
      <c r="C107" t="s">
        <v>136</v>
      </c>
    </row>
    <row r="108" spans="1:3" x14ac:dyDescent="0.25">
      <c r="A108" t="s">
        <v>112</v>
      </c>
      <c r="B108">
        <v>1</v>
      </c>
      <c r="C108" t="s">
        <v>136</v>
      </c>
    </row>
    <row r="110" spans="1:3" x14ac:dyDescent="0.25">
      <c r="A110" s="1" t="s">
        <v>153</v>
      </c>
    </row>
    <row r="111" spans="1:3" x14ac:dyDescent="0.25">
      <c r="A111" s="1" t="s">
        <v>123</v>
      </c>
      <c r="B111" s="1" t="s">
        <v>146</v>
      </c>
      <c r="C111" s="1" t="s">
        <v>145</v>
      </c>
    </row>
    <row r="112" spans="1:3" x14ac:dyDescent="0.25">
      <c r="A112" t="s">
        <v>52</v>
      </c>
      <c r="B112">
        <v>1</v>
      </c>
      <c r="C112" t="s">
        <v>137</v>
      </c>
    </row>
    <row r="113" spans="1:3" x14ac:dyDescent="0.25">
      <c r="A113" t="s">
        <v>113</v>
      </c>
      <c r="B113">
        <v>1</v>
      </c>
      <c r="C113" t="s">
        <v>137</v>
      </c>
    </row>
    <row r="115" spans="1:3" x14ac:dyDescent="0.25">
      <c r="A115" s="1" t="s">
        <v>154</v>
      </c>
    </row>
    <row r="116" spans="1:3" x14ac:dyDescent="0.25">
      <c r="A116" s="1" t="s">
        <v>123</v>
      </c>
      <c r="B116" s="1" t="s">
        <v>146</v>
      </c>
      <c r="C116" s="1" t="s">
        <v>145</v>
      </c>
    </row>
    <row r="117" spans="1:3" x14ac:dyDescent="0.25">
      <c r="A117" t="s">
        <v>49</v>
      </c>
      <c r="B117">
        <v>1</v>
      </c>
      <c r="C117" t="s">
        <v>138</v>
      </c>
    </row>
    <row r="118" spans="1:3" x14ac:dyDescent="0.25">
      <c r="A118" t="s">
        <v>114</v>
      </c>
      <c r="B118">
        <v>1</v>
      </c>
      <c r="C118" t="s">
        <v>138</v>
      </c>
    </row>
    <row r="120" spans="1:3" x14ac:dyDescent="0.25">
      <c r="A120" s="1" t="s">
        <v>155</v>
      </c>
    </row>
    <row r="121" spans="1:3" x14ac:dyDescent="0.25">
      <c r="A121" s="1" t="s">
        <v>123</v>
      </c>
      <c r="B121" s="1" t="s">
        <v>146</v>
      </c>
      <c r="C121" s="1" t="s">
        <v>145</v>
      </c>
    </row>
    <row r="122" spans="1:3" x14ac:dyDescent="0.25">
      <c r="A122" t="s">
        <v>15</v>
      </c>
      <c r="B122">
        <v>1</v>
      </c>
      <c r="C122" t="s">
        <v>139</v>
      </c>
    </row>
    <row r="123" spans="1:3" x14ac:dyDescent="0.25">
      <c r="A123" t="s">
        <v>115</v>
      </c>
      <c r="B123">
        <v>1</v>
      </c>
      <c r="C123" t="s">
        <v>139</v>
      </c>
    </row>
    <row r="125" spans="1:3" x14ac:dyDescent="0.25">
      <c r="A125" s="1" t="s">
        <v>156</v>
      </c>
    </row>
    <row r="126" spans="1:3" x14ac:dyDescent="0.25">
      <c r="A126" s="1" t="s">
        <v>123</v>
      </c>
      <c r="B126" s="1" t="s">
        <v>146</v>
      </c>
      <c r="C126" s="1" t="s">
        <v>145</v>
      </c>
    </row>
    <row r="127" spans="1:3" x14ac:dyDescent="0.25">
      <c r="A127" t="s">
        <v>18</v>
      </c>
      <c r="B127">
        <v>1</v>
      </c>
      <c r="C127" t="s">
        <v>140</v>
      </c>
    </row>
    <row r="128" spans="1:3" x14ac:dyDescent="0.25">
      <c r="A128" t="s">
        <v>116</v>
      </c>
      <c r="B128">
        <v>1</v>
      </c>
      <c r="C128" t="s">
        <v>140</v>
      </c>
    </row>
    <row r="130" spans="1:3" x14ac:dyDescent="0.25">
      <c r="A130" s="1" t="s">
        <v>157</v>
      </c>
    </row>
    <row r="131" spans="1:3" x14ac:dyDescent="0.25">
      <c r="A131" s="1" t="s">
        <v>123</v>
      </c>
      <c r="B131" s="1" t="s">
        <v>146</v>
      </c>
      <c r="C131" s="1" t="s">
        <v>145</v>
      </c>
    </row>
    <row r="132" spans="1:3" x14ac:dyDescent="0.25">
      <c r="A132" t="s">
        <v>53</v>
      </c>
      <c r="B132">
        <v>1</v>
      </c>
      <c r="C132" t="s">
        <v>141</v>
      </c>
    </row>
    <row r="133" spans="1:3" x14ac:dyDescent="0.25">
      <c r="A133" t="s">
        <v>117</v>
      </c>
      <c r="B133">
        <v>1</v>
      </c>
      <c r="C133" t="s">
        <v>141</v>
      </c>
    </row>
    <row r="135" spans="1:3" x14ac:dyDescent="0.25">
      <c r="A135" s="1" t="s">
        <v>158</v>
      </c>
    </row>
    <row r="136" spans="1:3" x14ac:dyDescent="0.25">
      <c r="A136" s="1" t="s">
        <v>123</v>
      </c>
      <c r="B136" s="1" t="s">
        <v>146</v>
      </c>
      <c r="C136" s="1" t="s">
        <v>145</v>
      </c>
    </row>
    <row r="137" spans="1:3" x14ac:dyDescent="0.25">
      <c r="A137" t="s">
        <v>118</v>
      </c>
      <c r="B137">
        <v>1</v>
      </c>
      <c r="C137" t="s">
        <v>142</v>
      </c>
    </row>
    <row r="139" spans="1:3" x14ac:dyDescent="0.25">
      <c r="A139" s="1" t="s">
        <v>159</v>
      </c>
    </row>
    <row r="140" spans="1:3" x14ac:dyDescent="0.25">
      <c r="A140" s="1" t="s">
        <v>123</v>
      </c>
      <c r="B140" s="1" t="s">
        <v>146</v>
      </c>
      <c r="C140" s="1" t="s">
        <v>145</v>
      </c>
    </row>
    <row r="141" spans="1:3" x14ac:dyDescent="0.25">
      <c r="A141" t="s">
        <v>119</v>
      </c>
      <c r="B141">
        <v>1</v>
      </c>
      <c r="C141" t="s">
        <v>143</v>
      </c>
    </row>
    <row r="142" spans="1:3" x14ac:dyDescent="0.25">
      <c r="A142" t="s">
        <v>120</v>
      </c>
      <c r="B142">
        <v>1</v>
      </c>
      <c r="C142" t="s">
        <v>143</v>
      </c>
    </row>
    <row r="144" spans="1:3" x14ac:dyDescent="0.25">
      <c r="A144" s="1" t="s">
        <v>160</v>
      </c>
    </row>
    <row r="145" spans="1:3" x14ac:dyDescent="0.25">
      <c r="A145" s="1" t="s">
        <v>123</v>
      </c>
      <c r="B145" s="1" t="s">
        <v>146</v>
      </c>
      <c r="C145" s="1" t="s">
        <v>145</v>
      </c>
    </row>
    <row r="146" spans="1:3" x14ac:dyDescent="0.25">
      <c r="A146" t="s">
        <v>121</v>
      </c>
      <c r="B146">
        <v>1</v>
      </c>
      <c r="C146" t="s">
        <v>144</v>
      </c>
    </row>
    <row r="147" spans="1:3" x14ac:dyDescent="0.25">
      <c r="A147" t="s">
        <v>122</v>
      </c>
      <c r="B147">
        <v>1</v>
      </c>
      <c r="C147" t="s">
        <v>144</v>
      </c>
    </row>
    <row r="149" spans="1:3" x14ac:dyDescent="0.25">
      <c r="A149" s="1" t="s">
        <v>246</v>
      </c>
    </row>
    <row r="150" spans="1:3" x14ac:dyDescent="0.25">
      <c r="A150" s="1" t="s">
        <v>243</v>
      </c>
      <c r="B150" s="1" t="s">
        <v>244</v>
      </c>
      <c r="C150" s="1" t="s">
        <v>245</v>
      </c>
    </row>
    <row r="151" spans="1:3" x14ac:dyDescent="0.25">
      <c r="A151" t="s">
        <v>208</v>
      </c>
      <c r="B151" t="s">
        <v>209</v>
      </c>
      <c r="C151" s="2">
        <v>9.9999999999999998E+23</v>
      </c>
    </row>
    <row r="152" spans="1:3" x14ac:dyDescent="0.25">
      <c r="A152" t="s">
        <v>210</v>
      </c>
      <c r="B152" t="s">
        <v>211</v>
      </c>
      <c r="C152" s="2">
        <v>1E+21</v>
      </c>
    </row>
    <row r="153" spans="1:3" x14ac:dyDescent="0.25">
      <c r="A153" t="s">
        <v>212</v>
      </c>
      <c r="B153" t="s">
        <v>213</v>
      </c>
      <c r="C153" s="2">
        <v>1E+18</v>
      </c>
    </row>
    <row r="154" spans="1:3" x14ac:dyDescent="0.25">
      <c r="A154" t="s">
        <v>214</v>
      </c>
      <c r="B154" t="s">
        <v>215</v>
      </c>
      <c r="C154" s="2">
        <v>1000000000000000</v>
      </c>
    </row>
    <row r="155" spans="1:3" x14ac:dyDescent="0.25">
      <c r="A155" t="s">
        <v>216</v>
      </c>
      <c r="B155" t="s">
        <v>119</v>
      </c>
      <c r="C155" s="2">
        <v>1000000000000</v>
      </c>
    </row>
    <row r="156" spans="1:3" x14ac:dyDescent="0.25">
      <c r="A156" t="s">
        <v>217</v>
      </c>
      <c r="B156" t="s">
        <v>181</v>
      </c>
      <c r="C156" s="2">
        <v>1000000000</v>
      </c>
    </row>
    <row r="157" spans="1:3" x14ac:dyDescent="0.25">
      <c r="A157" t="s">
        <v>218</v>
      </c>
      <c r="B157" t="s">
        <v>219</v>
      </c>
      <c r="C157" s="2">
        <v>1000000</v>
      </c>
    </row>
    <row r="158" spans="1:3" x14ac:dyDescent="0.25">
      <c r="A158" t="s">
        <v>220</v>
      </c>
      <c r="B158" t="s">
        <v>221</v>
      </c>
      <c r="C158" s="2">
        <v>1000</v>
      </c>
    </row>
    <row r="159" spans="1:3" x14ac:dyDescent="0.25">
      <c r="A159" t="s">
        <v>222</v>
      </c>
      <c r="B159" t="s">
        <v>23</v>
      </c>
      <c r="C159" s="2">
        <v>100</v>
      </c>
    </row>
    <row r="160" spans="1:3" x14ac:dyDescent="0.25">
      <c r="A160" t="s">
        <v>223</v>
      </c>
      <c r="B160" t="s">
        <v>224</v>
      </c>
      <c r="C160" s="2">
        <v>10</v>
      </c>
    </row>
    <row r="161" spans="1:3" x14ac:dyDescent="0.25">
      <c r="A161" t="s">
        <v>225</v>
      </c>
      <c r="B161" t="s">
        <v>226</v>
      </c>
      <c r="C161" s="2">
        <v>0.1</v>
      </c>
    </row>
    <row r="162" spans="1:3" x14ac:dyDescent="0.25">
      <c r="A162" t="s">
        <v>227</v>
      </c>
      <c r="B162" t="s">
        <v>19</v>
      </c>
      <c r="C162" s="2">
        <v>0.01</v>
      </c>
    </row>
    <row r="163" spans="1:3" x14ac:dyDescent="0.25">
      <c r="A163" t="s">
        <v>228</v>
      </c>
      <c r="B163" t="s">
        <v>66</v>
      </c>
      <c r="C163" s="2">
        <v>1E-3</v>
      </c>
    </row>
    <row r="164" spans="1:3" x14ac:dyDescent="0.25">
      <c r="A164" t="s">
        <v>229</v>
      </c>
      <c r="B164" t="s">
        <v>230</v>
      </c>
      <c r="C164" s="2">
        <v>9.9999999999999995E-7</v>
      </c>
    </row>
    <row r="165" spans="1:3" x14ac:dyDescent="0.25">
      <c r="A165" t="s">
        <v>231</v>
      </c>
      <c r="B165" t="s">
        <v>232</v>
      </c>
      <c r="C165" s="2">
        <v>1.0000000000000001E-9</v>
      </c>
    </row>
    <row r="166" spans="1:3" x14ac:dyDescent="0.25">
      <c r="A166" t="s">
        <v>233</v>
      </c>
      <c r="B166" t="s">
        <v>234</v>
      </c>
      <c r="C166" s="2">
        <v>9.9999999999999998E-13</v>
      </c>
    </row>
    <row r="167" spans="1:3" x14ac:dyDescent="0.25">
      <c r="A167" t="s">
        <v>235</v>
      </c>
      <c r="B167" t="s">
        <v>236</v>
      </c>
      <c r="C167" s="2">
        <v>1.0000000000000001E-15</v>
      </c>
    </row>
    <row r="168" spans="1:3" x14ac:dyDescent="0.25">
      <c r="A168" t="s">
        <v>237</v>
      </c>
      <c r="B168" t="s">
        <v>238</v>
      </c>
      <c r="C168" s="2">
        <v>1.0000000000000001E-18</v>
      </c>
    </row>
    <row r="169" spans="1:3" x14ac:dyDescent="0.25">
      <c r="A169" t="s">
        <v>239</v>
      </c>
      <c r="B169" t="s">
        <v>240</v>
      </c>
      <c r="C169" s="2">
        <v>9.9999999999999991E-22</v>
      </c>
    </row>
    <row r="170" spans="1:3" x14ac:dyDescent="0.25">
      <c r="A170" t="s">
        <v>241</v>
      </c>
      <c r="B170" t="s">
        <v>242</v>
      </c>
      <c r="C170" s="2">
        <v>9.9999999999999992E-25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2A4D-1FEC-4059-A910-97D1E3D7198C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40</vt:i4>
      </vt:variant>
    </vt:vector>
  </HeadingPairs>
  <TitlesOfParts>
    <vt:vector size="45" baseType="lpstr">
      <vt:lpstr>ans</vt:lpstr>
      <vt:lpstr>test_constants</vt:lpstr>
      <vt:lpstr>constants</vt:lpstr>
      <vt:lpstr>Units</vt:lpstr>
      <vt:lpstr>Sheet2</vt:lpstr>
      <vt:lpstr>atto_</vt:lpstr>
      <vt:lpstr>c_</vt:lpstr>
      <vt:lpstr>centI_</vt:lpstr>
      <vt:lpstr>deca_</vt:lpstr>
      <vt:lpstr>deci_</vt:lpstr>
      <vt:lpstr>e_</vt:lpstr>
      <vt:lpstr>eps_0_</vt:lpstr>
      <vt:lpstr>exa_</vt:lpstr>
      <vt:lpstr>F_</vt:lpstr>
      <vt:lpstr>femto_</vt:lpstr>
      <vt:lpstr>G_</vt:lpstr>
      <vt:lpstr>giga_</vt:lpstr>
      <vt:lpstr>h_</vt:lpstr>
      <vt:lpstr>h_bar_</vt:lpstr>
      <vt:lpstr>hecto_</vt:lpstr>
      <vt:lpstr>kb_</vt:lpstr>
      <vt:lpstr>kilo_</vt:lpstr>
      <vt:lpstr>m_e_</vt:lpstr>
      <vt:lpstr>m_n_</vt:lpstr>
      <vt:lpstr>m_p_</vt:lpstr>
      <vt:lpstr>mega_</vt:lpstr>
      <vt:lpstr>micro_</vt:lpstr>
      <vt:lpstr>milli_</vt:lpstr>
      <vt:lpstr>mu_0_</vt:lpstr>
      <vt:lpstr>N0_</vt:lpstr>
      <vt:lpstr>Na_</vt:lpstr>
      <vt:lpstr>nano_</vt:lpstr>
      <vt:lpstr>P0_</vt:lpstr>
      <vt:lpstr>peta_</vt:lpstr>
      <vt:lpstr>pico_</vt:lpstr>
      <vt:lpstr>R_</vt:lpstr>
      <vt:lpstr>r_bohr_</vt:lpstr>
      <vt:lpstr>R_inf_</vt:lpstr>
      <vt:lpstr>T0_</vt:lpstr>
      <vt:lpstr>tera_</vt:lpstr>
      <vt:lpstr>V0_</vt:lpstr>
      <vt:lpstr>yocto_</vt:lpstr>
      <vt:lpstr>yotta_</vt:lpstr>
      <vt:lpstr>zepto_</vt:lpstr>
      <vt:lpstr>zetta_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2019-12-18T20:55:31Z</dcterms:modified>
</cp:coreProperties>
</file>