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z vs overvoltage" sheetId="1" r:id="rId1"/>
    <sheet name="Hz vs temperature" sheetId="7" r:id="rId2"/>
    <sheet name="total" sheetId="8" r:id="rId3"/>
    <sheet name="Лист3" sheetId="5" r:id="rId4"/>
    <sheet name="line" sheetId="2" r:id="rId5"/>
    <sheet name="Лист2" sheetId="4" r:id="rId6"/>
    <sheet name="t_dead" sheetId="9" r:id="rId7"/>
    <sheet name="Лист4" sheetId="10" r:id="rId8"/>
    <sheet name="exp" sheetId="3" r:id="rId9"/>
  </sheets>
  <calcPr calcId="152511"/>
</workbook>
</file>

<file path=xl/calcChain.xml><?xml version="1.0" encoding="utf-8"?>
<calcChain xmlns="http://schemas.openxmlformats.org/spreadsheetml/2006/main">
  <c r="B14" i="7" l="1"/>
  <c r="A13" i="9" l="1"/>
  <c r="A11" i="9"/>
  <c r="A10" i="9"/>
  <c r="A9" i="9"/>
  <c r="A15" i="9"/>
  <c r="A8" i="9"/>
  <c r="A12" i="9"/>
  <c r="A7" i="9"/>
  <c r="A6" i="9"/>
  <c r="A5" i="9"/>
  <c r="A4" i="9"/>
  <c r="A3" i="9"/>
  <c r="A2" i="9"/>
  <c r="G2" i="4" l="1"/>
  <c r="D2" i="4"/>
  <c r="U2" i="8"/>
  <c r="Q2" i="8"/>
  <c r="M2" i="8"/>
  <c r="H16" i="7" l="1"/>
  <c r="H24" i="7"/>
  <c r="H10" i="7"/>
  <c r="H18" i="7"/>
  <c r="H11" i="7"/>
  <c r="H19" i="7"/>
  <c r="H12" i="7"/>
  <c r="B18" i="7"/>
  <c r="H20" i="7"/>
  <c r="H21" i="7"/>
  <c r="H13" i="7"/>
  <c r="H22" i="7"/>
  <c r="H14" i="7"/>
  <c r="H23" i="7"/>
  <c r="B24" i="7"/>
  <c r="B23" i="7"/>
  <c r="B22" i="7"/>
  <c r="B21" i="7"/>
  <c r="B20" i="7"/>
  <c r="B19" i="7"/>
  <c r="H15" i="7"/>
  <c r="B11" i="7"/>
  <c r="B12" i="7"/>
  <c r="B13" i="7"/>
  <c r="B15" i="7"/>
  <c r="B16" i="7"/>
  <c r="B10" i="7"/>
  <c r="L6" i="3"/>
  <c r="M6" i="3" s="1"/>
  <c r="L2" i="3"/>
  <c r="M2" i="3" s="1"/>
  <c r="L3" i="3"/>
  <c r="M3" i="3" s="1"/>
  <c r="L4" i="3"/>
  <c r="M4" i="3" s="1"/>
  <c r="L5" i="3"/>
  <c r="M5" i="3" s="1"/>
  <c r="B2" i="4"/>
  <c r="A2" i="4"/>
  <c r="H8" i="3"/>
  <c r="H6" i="3"/>
  <c r="D6" i="3"/>
  <c r="H5" i="3"/>
  <c r="D5" i="3"/>
  <c r="H3" i="3"/>
  <c r="D3" i="3"/>
  <c r="H2" i="3"/>
  <c r="D2" i="3"/>
  <c r="H4" i="3"/>
  <c r="D4" i="3"/>
  <c r="H59" i="1"/>
  <c r="D59" i="1"/>
  <c r="H55" i="1"/>
  <c r="D55" i="1"/>
  <c r="H62" i="1"/>
  <c r="D62" i="1"/>
  <c r="H61" i="1"/>
  <c r="H60" i="1"/>
  <c r="H58" i="1"/>
  <c r="H57" i="1"/>
  <c r="H56" i="1" l="1"/>
  <c r="H54" i="1"/>
  <c r="H53" i="1"/>
  <c r="H52" i="1"/>
  <c r="H51" i="1"/>
  <c r="D60" i="1"/>
  <c r="D58" i="1"/>
  <c r="D57" i="1"/>
  <c r="D56" i="1"/>
  <c r="D54" i="1"/>
  <c r="D53" i="1"/>
  <c r="D52" i="1"/>
  <c r="D61" i="1"/>
  <c r="D51" i="1"/>
  <c r="H48" i="1"/>
  <c r="D48" i="1"/>
  <c r="D49" i="1"/>
  <c r="D5" i="2"/>
  <c r="H5" i="2"/>
  <c r="H4" i="2"/>
  <c r="D4" i="2"/>
  <c r="H3" i="2"/>
  <c r="D3" i="2"/>
  <c r="H2" i="2"/>
  <c r="D2" i="2"/>
  <c r="H45" i="1"/>
  <c r="H44" i="1"/>
  <c r="H46" i="1"/>
  <c r="H47" i="1"/>
  <c r="H43" i="1"/>
  <c r="H42" i="1"/>
  <c r="H41" i="1"/>
  <c r="H40" i="1"/>
  <c r="D47" i="1"/>
  <c r="D41" i="1"/>
  <c r="D42" i="1"/>
  <c r="D43" i="1"/>
  <c r="D44" i="1"/>
  <c r="D45" i="1"/>
  <c r="D46" i="1"/>
  <c r="D40" i="1"/>
  <c r="H38" i="1"/>
  <c r="D37" i="1"/>
  <c r="H37" i="1"/>
  <c r="H36" i="1"/>
  <c r="H35" i="1"/>
  <c r="D30" i="1"/>
  <c r="H34" i="1"/>
  <c r="H33" i="1"/>
  <c r="H32" i="1"/>
  <c r="H31" i="1"/>
  <c r="H30" i="1"/>
  <c r="H29" i="1"/>
  <c r="D31" i="1"/>
  <c r="D32" i="1"/>
  <c r="D33" i="1"/>
  <c r="D34" i="1"/>
  <c r="D35" i="1"/>
  <c r="D36" i="1"/>
  <c r="D38" i="1"/>
  <c r="D29" i="1"/>
  <c r="H25" i="1"/>
  <c r="H26" i="1"/>
  <c r="H24" i="1"/>
  <c r="H23" i="1"/>
  <c r="H22" i="1"/>
  <c r="H21" i="1"/>
  <c r="H20" i="1"/>
  <c r="H19" i="1"/>
  <c r="C26" i="1"/>
  <c r="D26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7" i="1"/>
  <c r="D17" i="1" s="1"/>
  <c r="H8" i="1"/>
  <c r="H14" i="1"/>
  <c r="D14" i="1"/>
  <c r="H10" i="1"/>
  <c r="D10" i="1"/>
  <c r="H12" i="1"/>
  <c r="H13" i="1"/>
  <c r="D8" i="1"/>
  <c r="H6" i="1"/>
  <c r="D6" i="1"/>
  <c r="H15" i="1"/>
  <c r="D15" i="1"/>
  <c r="H11" i="1"/>
  <c r="D11" i="1"/>
  <c r="H7" i="1"/>
  <c r="D7" i="1"/>
  <c r="D12" i="1"/>
  <c r="H9" i="1"/>
  <c r="D9" i="1"/>
  <c r="H5" i="1"/>
  <c r="D13" i="1"/>
  <c r="D5" i="1"/>
</calcChain>
</file>

<file path=xl/sharedStrings.xml><?xml version="1.0" encoding="utf-8"?>
<sst xmlns="http://schemas.openxmlformats.org/spreadsheetml/2006/main" count="52" uniqueCount="33">
  <si>
    <t>T</t>
  </si>
  <si>
    <t>V</t>
  </si>
  <si>
    <t>dV</t>
  </si>
  <si>
    <t>V_Bd</t>
  </si>
  <si>
    <t>DC [Hz]</t>
  </si>
  <si>
    <t>dDC</t>
  </si>
  <si>
    <t>k</t>
  </si>
  <si>
    <t>b</t>
  </si>
  <si>
    <t>nu</t>
  </si>
  <si>
    <t>K_nu</t>
  </si>
  <si>
    <t>d_nu</t>
  </si>
  <si>
    <t>d_k_nu</t>
  </si>
  <si>
    <t>a</t>
  </si>
  <si>
    <t>da</t>
  </si>
  <si>
    <t>db</t>
  </si>
  <si>
    <t>da/a</t>
  </si>
  <si>
    <t>db/b</t>
  </si>
  <si>
    <t>k_B [eV/ K]</t>
  </si>
  <si>
    <t>E_band [eV]</t>
  </si>
  <si>
    <t>T_wave</t>
  </si>
  <si>
    <t>C</t>
  </si>
  <si>
    <t>T_part</t>
  </si>
  <si>
    <t>dT</t>
  </si>
  <si>
    <t>delta_dV</t>
  </si>
  <si>
    <t>Chi^2</t>
  </si>
  <si>
    <t>Nof</t>
  </si>
  <si>
    <t>t_dead [ns]</t>
  </si>
  <si>
    <t>295K</t>
  </si>
  <si>
    <t>73V</t>
  </si>
  <si>
    <t>amp</t>
  </si>
  <si>
    <t>diff</t>
  </si>
  <si>
    <t>amp [mV]</t>
  </si>
  <si>
    <t>no_filter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</si>
</sst>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overvoltage'!$B$5:$B$15</c:f>
              <c:numCache>
                <c:formatCode>General</c:formatCode>
                <c:ptCount val="11"/>
                <c:pt idx="0" formatCode="0.00">
                  <c:v>71</c:v>
                </c:pt>
                <c:pt idx="1">
                  <c:v>71.25</c:v>
                </c:pt>
                <c:pt idx="2" formatCode="0.00">
                  <c:v>71.5</c:v>
                </c:pt>
                <c:pt idx="3" formatCode="0.00">
                  <c:v>71.75</c:v>
                </c:pt>
                <c:pt idx="4" formatCode="0.00">
                  <c:v>72</c:v>
                </c:pt>
                <c:pt idx="5" formatCode="0.00">
                  <c:v>72.25</c:v>
                </c:pt>
                <c:pt idx="6" formatCode="0.00">
                  <c:v>72.5</c:v>
                </c:pt>
                <c:pt idx="7" formatCode="0.00">
                  <c:v>72.900000000000006</c:v>
                </c:pt>
                <c:pt idx="8" formatCode="0.00">
                  <c:v>72.960999999999999</c:v>
                </c:pt>
                <c:pt idx="9" formatCode="0.00">
                  <c:v>73.25</c:v>
                </c:pt>
                <c:pt idx="10" formatCode="0.00">
                  <c:v>73.5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1288"/>
        <c:axId val="189331672"/>
      </c:scatterChart>
      <c:valAx>
        <c:axId val="18933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1672"/>
        <c:crosses val="autoZero"/>
        <c:crossBetween val="midCat"/>
      </c:valAx>
      <c:valAx>
        <c:axId val="1893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exp!$F$2:$F$6</c:f>
              <c:numCache>
                <c:formatCode>General</c:formatCode>
                <c:ptCount val="5"/>
                <c:pt idx="0">
                  <c:v>0.44395000000000001</c:v>
                </c:pt>
                <c:pt idx="1">
                  <c:v>0.42817</c:v>
                </c:pt>
                <c:pt idx="2">
                  <c:v>0.39990999999999999</c:v>
                </c:pt>
                <c:pt idx="3">
                  <c:v>0.38303999999999999</c:v>
                </c:pt>
                <c:pt idx="4">
                  <c:v>0.42386000000000001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1488"/>
        <c:axId val="189871880"/>
      </c:scatterChart>
      <c:valAx>
        <c:axId val="1898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71880"/>
        <c:crosses val="autoZero"/>
        <c:crossBetween val="midCat"/>
      </c:valAx>
      <c:valAx>
        <c:axId val="1898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337817147856518"/>
                  <c:y val="3.7890419947506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exp!$B$2:$B$6</c:f>
              <c:numCache>
                <c:formatCode>General</c:formatCode>
                <c:ptCount val="5"/>
                <c:pt idx="0">
                  <c:v>63771.392099999997</c:v>
                </c:pt>
                <c:pt idx="1">
                  <c:v>131069.02881</c:v>
                </c:pt>
                <c:pt idx="2">
                  <c:v>222266.05481999999</c:v>
                </c:pt>
                <c:pt idx="3">
                  <c:v>297000.76160999999</c:v>
                </c:pt>
                <c:pt idx="4">
                  <c:v>433744.08481999999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2664"/>
        <c:axId val="147238248"/>
      </c:scatterChart>
      <c:valAx>
        <c:axId val="18987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38248"/>
        <c:crosses val="autoZero"/>
        <c:crossBetween val="midCat"/>
      </c:valAx>
      <c:valAx>
        <c:axId val="1472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7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4164479440069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exp!$L$2:$L$6</c:f>
              <c:numCache>
                <c:formatCode>General</c:formatCode>
                <c:ptCount val="5"/>
                <c:pt idx="0">
                  <c:v>8.2337124276335677E-4</c:v>
                </c:pt>
                <c:pt idx="1">
                  <c:v>1.5277881202797267E-3</c:v>
                </c:pt>
                <c:pt idx="2">
                  <c:v>2.7197069542736177E-3</c:v>
                </c:pt>
                <c:pt idx="3">
                  <c:v>3.5774334466754107E-3</c:v>
                </c:pt>
                <c:pt idx="4">
                  <c:v>4.6641855362013259E-3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7464"/>
        <c:axId val="147237072"/>
      </c:scatterChart>
      <c:valAx>
        <c:axId val="14723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37072"/>
        <c:crosses val="autoZero"/>
        <c:crossBetween val="midCat"/>
      </c:valAx>
      <c:valAx>
        <c:axId val="147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3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exp!$M$2:$M$6</c:f>
              <c:numCache>
                <c:formatCode>General</c:formatCode>
                <c:ptCount val="5"/>
                <c:pt idx="0">
                  <c:v>77451565.937588111</c:v>
                </c:pt>
                <c:pt idx="1">
                  <c:v>85790056.271678716</c:v>
                </c:pt>
                <c:pt idx="2">
                  <c:v>81724266.090779275</c:v>
                </c:pt>
                <c:pt idx="3">
                  <c:v>83020625.271452487</c:v>
                </c:pt>
                <c:pt idx="4">
                  <c:v>92994603.549424022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1920"/>
        <c:axId val="191142312"/>
      </c:scatterChart>
      <c:valAx>
        <c:axId val="1911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42312"/>
        <c:crosses val="autoZero"/>
        <c:crossBetween val="midCat"/>
      </c:valAx>
      <c:valAx>
        <c:axId val="1911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0625202748535E-2"/>
          <c:y val="3.8122569016222373E-2"/>
          <c:w val="0.66222007963290297"/>
          <c:h val="0.8626575593713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786870742280804E-2"/>
                  <c:y val="-8.2806501596938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76209855790498"/>
                  <c:y val="-6.2247731081807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overvoltage'!$D$17:$D$26</c:f>
              <c:numCache>
                <c:formatCode>0.00</c:formatCode>
                <c:ptCount val="10"/>
                <c:pt idx="0">
                  <c:v>1.9069999999999965</c:v>
                </c:pt>
                <c:pt idx="1">
                  <c:v>2.1069999999999993</c:v>
                </c:pt>
                <c:pt idx="2">
                  <c:v>2.4069999999999965</c:v>
                </c:pt>
                <c:pt idx="3">
                  <c:v>2.7069999999999936</c:v>
                </c:pt>
                <c:pt idx="4">
                  <c:v>2.9069999999999965</c:v>
                </c:pt>
                <c:pt idx="5">
                  <c:v>3.4069999999999965</c:v>
                </c:pt>
                <c:pt idx="6">
                  <c:v>3.7069999999999936</c:v>
                </c:pt>
                <c:pt idx="7">
                  <c:v>3.9069999999999965</c:v>
                </c:pt>
                <c:pt idx="8">
                  <c:v>4.1069999999999993</c:v>
                </c:pt>
                <c:pt idx="9">
                  <c:v>4.5069999999999908</c:v>
                </c:pt>
              </c:numCache>
            </c:numRef>
          </c:xVal>
          <c:yVal>
            <c:numRef>
              <c:f>'Hz vs overvoltage'!$F$17:$F$26</c:f>
              <c:numCache>
                <c:formatCode>General</c:formatCode>
                <c:ptCount val="10"/>
                <c:pt idx="1">
                  <c:v>134819</c:v>
                </c:pt>
                <c:pt idx="2">
                  <c:v>158261</c:v>
                </c:pt>
                <c:pt idx="3" formatCode="0.00E+00">
                  <c:v>204960</c:v>
                </c:pt>
                <c:pt idx="4">
                  <c:v>231305</c:v>
                </c:pt>
                <c:pt idx="5" formatCode="0.00E+00">
                  <c:v>293593</c:v>
                </c:pt>
                <c:pt idx="6" formatCode="0.00E+00">
                  <c:v>376255</c:v>
                </c:pt>
                <c:pt idx="7">
                  <c:v>359744</c:v>
                </c:pt>
                <c:pt idx="8">
                  <c:v>383363</c:v>
                </c:pt>
                <c:pt idx="9">
                  <c:v>483421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964109823350734E-2"/>
                  <c:y val="-1.9779907029693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09592"/>
        <c:axId val="190230064"/>
      </c:scatterChart>
      <c:valAx>
        <c:axId val="18930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230064"/>
        <c:crosses val="autoZero"/>
        <c:crossBetween val="midCat"/>
      </c:valAx>
      <c:valAx>
        <c:axId val="190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0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6500377928946"/>
          <c:y val="0.19452645226575593"/>
          <c:w val="0.14600151171579742"/>
          <c:h val="0.47440091072953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73775153105862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04200"/>
        <c:axId val="189351480"/>
      </c:scatterChart>
      <c:valAx>
        <c:axId val="18930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51480"/>
        <c:crosses val="autoZero"/>
        <c:crossBetween val="midCat"/>
      </c:valAx>
      <c:valAx>
        <c:axId val="1893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0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41619049489131E-2"/>
          <c:y val="2.185792349726776E-2"/>
          <c:w val="0.66232070741780724"/>
          <c:h val="0.87541614675214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3985574122435"/>
                  <c:y val="-0.31339271115700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overvoltage'!$D$18:$D$26</c:f>
              <c:numCache>
                <c:formatCode>0.00</c:formatCode>
                <c:ptCount val="9"/>
                <c:pt idx="0">
                  <c:v>2.1069999999999993</c:v>
                </c:pt>
                <c:pt idx="1">
                  <c:v>2.4069999999999965</c:v>
                </c:pt>
                <c:pt idx="2">
                  <c:v>2.7069999999999936</c:v>
                </c:pt>
                <c:pt idx="3">
                  <c:v>2.9069999999999965</c:v>
                </c:pt>
                <c:pt idx="4">
                  <c:v>3.4069999999999965</c:v>
                </c:pt>
                <c:pt idx="5">
                  <c:v>3.7069999999999936</c:v>
                </c:pt>
                <c:pt idx="6">
                  <c:v>3.9069999999999965</c:v>
                </c:pt>
                <c:pt idx="7">
                  <c:v>4.1069999999999993</c:v>
                </c:pt>
                <c:pt idx="8">
                  <c:v>4.5069999999999908</c:v>
                </c:pt>
              </c:numCache>
            </c:numRef>
          </c:xVal>
          <c:yVal>
            <c:numRef>
              <c:f>'Hz vs overvoltage'!$F$18:$F$26</c:f>
              <c:numCache>
                <c:formatCode>General</c:formatCode>
                <c:ptCount val="9"/>
                <c:pt idx="0">
                  <c:v>134819</c:v>
                </c:pt>
                <c:pt idx="1">
                  <c:v>158261</c:v>
                </c:pt>
                <c:pt idx="2" formatCode="0.00E+00">
                  <c:v>204960</c:v>
                </c:pt>
                <c:pt idx="3">
                  <c:v>231305</c:v>
                </c:pt>
                <c:pt idx="4" formatCode="0.00E+00">
                  <c:v>293593</c:v>
                </c:pt>
                <c:pt idx="5" formatCode="0.00E+00">
                  <c:v>376255</c:v>
                </c:pt>
                <c:pt idx="6">
                  <c:v>359744</c:v>
                </c:pt>
                <c:pt idx="7">
                  <c:v>383363</c:v>
                </c:pt>
                <c:pt idx="8">
                  <c:v>483421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132653929480758"/>
                  <c:y val="-0.3399062002495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overvoltage'!$D$40:$D$48</c:f>
              <c:numCache>
                <c:formatCode>0.00</c:formatCode>
                <c:ptCount val="9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  <c:pt idx="8">
                  <c:v>4.7729999999999961</c:v>
                </c:pt>
              </c:numCache>
            </c:numRef>
          </c:xVal>
          <c:yVal>
            <c:numRef>
              <c:f>'Hz vs overvoltage'!$F$40:$F$48</c:f>
              <c:numCache>
                <c:formatCode>General</c:formatCode>
                <c:ptCount val="9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2270701199754"/>
                  <c:y val="-0.3554310629204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'Hz vs overvoltage'!$A$51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7.2471184244114126E-2"/>
                  <c:y val="-5.8922593692181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overvoltage'!$D$51:$D$63</c:f>
              <c:numCache>
                <c:formatCode>0.00</c:formatCode>
                <c:ptCount val="13"/>
                <c:pt idx="0">
                  <c:v>2.1219999999999999</c:v>
                </c:pt>
                <c:pt idx="1">
                  <c:v>2.5220000000000056</c:v>
                </c:pt>
                <c:pt idx="2">
                  <c:v>2.8220000000000027</c:v>
                </c:pt>
                <c:pt idx="3">
                  <c:v>3.1219999999999999</c:v>
                </c:pt>
                <c:pt idx="4">
                  <c:v>3.2220000000000084</c:v>
                </c:pt>
                <c:pt idx="5">
                  <c:v>3.5220000000000056</c:v>
                </c:pt>
                <c:pt idx="6">
                  <c:v>3.8220000000000027</c:v>
                </c:pt>
                <c:pt idx="7">
                  <c:v>4.0220000000000056</c:v>
                </c:pt>
                <c:pt idx="8">
                  <c:v>4.1219999999999999</c:v>
                </c:pt>
                <c:pt idx="9">
                  <c:v>4.3220000000000027</c:v>
                </c:pt>
                <c:pt idx="10">
                  <c:v>4.6219999999999999</c:v>
                </c:pt>
                <c:pt idx="11">
                  <c:v>4.8220000000000027</c:v>
                </c:pt>
              </c:numCache>
            </c:numRef>
          </c:xVal>
          <c:yVal>
            <c:numRef>
              <c:f>'Hz vs overvoltage'!$F$51:$F$63</c:f>
              <c:numCache>
                <c:formatCode>General</c:formatCode>
                <c:ptCount val="13"/>
                <c:pt idx="0">
                  <c:v>662003</c:v>
                </c:pt>
                <c:pt idx="1">
                  <c:v>837914</c:v>
                </c:pt>
                <c:pt idx="2">
                  <c:v>951559</c:v>
                </c:pt>
                <c:pt idx="3">
                  <c:v>934597</c:v>
                </c:pt>
                <c:pt idx="4" formatCode="0.00E+00">
                  <c:v>1005340</c:v>
                </c:pt>
                <c:pt idx="5" formatCode="0.00E+00">
                  <c:v>1199640</c:v>
                </c:pt>
                <c:pt idx="6" formatCode="0.00E+00">
                  <c:v>1430280</c:v>
                </c:pt>
                <c:pt idx="7" formatCode="0.00E+00">
                  <c:v>1295260</c:v>
                </c:pt>
                <c:pt idx="8" formatCode="0.00E+00">
                  <c:v>1389610</c:v>
                </c:pt>
                <c:pt idx="9" formatCode="0.00E+00">
                  <c:v>1623320</c:v>
                </c:pt>
                <c:pt idx="10" formatCode="0.00E+00">
                  <c:v>1763880</c:v>
                </c:pt>
                <c:pt idx="11" formatCode="0.00E+00">
                  <c:v>1841690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8640"/>
        <c:axId val="147239032"/>
      </c:scatterChart>
      <c:valAx>
        <c:axId val="1472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39032"/>
        <c:crosses val="autoZero"/>
        <c:crossBetween val="midCat"/>
      </c:valAx>
      <c:valAx>
        <c:axId val="1472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3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8092738407696"/>
          <c:y val="4.4776119402985072E-2"/>
          <c:w val="0.70276202974628177"/>
          <c:h val="0.82985936459435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temperature'!$D$2</c:f>
              <c:strCache>
                <c:ptCount val="1"/>
                <c:pt idx="0">
                  <c:v>3.605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temperature'!$A$2:$A$8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temperature'!$F$2:$F$8</c:f>
              <c:numCache>
                <c:formatCode>General</c:formatCode>
                <c:ptCount val="7"/>
                <c:pt idx="0">
                  <c:v>319089</c:v>
                </c:pt>
                <c:pt idx="1">
                  <c:v>390554</c:v>
                </c:pt>
                <c:pt idx="2">
                  <c:v>612651</c:v>
                </c:pt>
                <c:pt idx="3">
                  <c:v>820102</c:v>
                </c:pt>
                <c:pt idx="4" formatCode="0.00E+00">
                  <c:v>1096830</c:v>
                </c:pt>
                <c:pt idx="5" formatCode="0.00E+00">
                  <c:v>1438770</c:v>
                </c:pt>
                <c:pt idx="6" formatCode="0.00E+00">
                  <c:v>1895610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temperature'!$D$10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'Hz vs temperature'!$A$10:$A$16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temperature'!$F$10:$F$16</c:f>
              <c:numCache>
                <c:formatCode>General</c:formatCode>
                <c:ptCount val="7"/>
                <c:pt idx="0">
                  <c:v>154523</c:v>
                </c:pt>
                <c:pt idx="1">
                  <c:v>224340</c:v>
                </c:pt>
                <c:pt idx="2">
                  <c:v>348525</c:v>
                </c:pt>
                <c:pt idx="3">
                  <c:v>425915</c:v>
                </c:pt>
                <c:pt idx="4">
                  <c:v>627096</c:v>
                </c:pt>
                <c:pt idx="5">
                  <c:v>816650</c:v>
                </c:pt>
                <c:pt idx="6" formatCode="0.00E+00">
                  <c:v>1171010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temperature'!$D$18</c:f>
              <c:strCache>
                <c:ptCount val="1"/>
                <c:pt idx="0">
                  <c:v>4.5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'Hz vs temperature'!$A$18:$A$24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temperature'!$F$18:$F$24</c:f>
              <c:numCache>
                <c:formatCode>General</c:formatCode>
                <c:ptCount val="7"/>
                <c:pt idx="0">
                  <c:v>383818</c:v>
                </c:pt>
                <c:pt idx="1">
                  <c:v>549801</c:v>
                </c:pt>
                <c:pt idx="2">
                  <c:v>732550</c:v>
                </c:pt>
                <c:pt idx="3">
                  <c:v>941204</c:v>
                </c:pt>
                <c:pt idx="4" formatCode="0.00E+00">
                  <c:v>1226420</c:v>
                </c:pt>
                <c:pt idx="5" formatCode="0.00E+00">
                  <c:v>1504980</c:v>
                </c:pt>
                <c:pt idx="6" formatCode="0.00E+00">
                  <c:v>1911560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6000"/>
        <c:axId val="189866392"/>
      </c:scatterChart>
      <c:valAx>
        <c:axId val="1898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66392"/>
        <c:crosses val="autoZero"/>
        <c:crossBetween val="midCat"/>
      </c:valAx>
      <c:valAx>
        <c:axId val="1898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6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line!$B$2:$B$5</c:f>
              <c:numCache>
                <c:formatCode>General</c:formatCode>
                <c:ptCount val="4"/>
                <c:pt idx="0">
                  <c:v>-200034.45787000001</c:v>
                </c:pt>
                <c:pt idx="1">
                  <c:v>-349935.81919000001</c:v>
                </c:pt>
                <c:pt idx="2">
                  <c:v>-326304.76848999999</c:v>
                </c:pt>
                <c:pt idx="3">
                  <c:v>-800913.52014000004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7176"/>
        <c:axId val="189867568"/>
      </c:scatterChart>
      <c:valAx>
        <c:axId val="18986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67568"/>
        <c:crosses val="autoZero"/>
        <c:crossBetween val="midCat"/>
      </c:valAx>
      <c:valAx>
        <c:axId val="1898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6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line!$F$2:$F$5</c:f>
              <c:numCache>
                <c:formatCode>General</c:formatCode>
                <c:ptCount val="4"/>
                <c:pt idx="0">
                  <c:v>145697.44704999999</c:v>
                </c:pt>
                <c:pt idx="1">
                  <c:v>270723.10329</c:v>
                </c:pt>
                <c:pt idx="2">
                  <c:v>355485.14097000001</c:v>
                </c:pt>
                <c:pt idx="3">
                  <c:v>790872.27523999999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8352"/>
        <c:axId val="189868744"/>
      </c:scatterChart>
      <c:valAx>
        <c:axId val="18986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68744"/>
        <c:crosses val="autoZero"/>
        <c:crossBetween val="midCat"/>
      </c:valAx>
      <c:valAx>
        <c:axId val="1898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6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t_dead!$A$2:$A$17</c:f>
              <c:numCache>
                <c:formatCode>General</c:formatCode>
                <c:ptCount val="16"/>
                <c:pt idx="0">
                  <c:v>4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3">
                  <c:v>600</c:v>
                </c:pt>
              </c:numCache>
            </c:numRef>
          </c:xVal>
          <c:yVal>
            <c:numRef>
              <c:f>t_dead!$C$2:$C$17</c:f>
              <c:numCache>
                <c:formatCode>0.00E+00</c:formatCode>
                <c:ptCount val="16"/>
                <c:pt idx="0">
                  <c:v>2034970</c:v>
                </c:pt>
                <c:pt idx="1">
                  <c:v>1131830</c:v>
                </c:pt>
                <c:pt idx="2" formatCode="General">
                  <c:v>634311</c:v>
                </c:pt>
                <c:pt idx="3" formatCode="General">
                  <c:v>394184</c:v>
                </c:pt>
                <c:pt idx="4" formatCode="General">
                  <c:v>300026</c:v>
                </c:pt>
                <c:pt idx="5" formatCode="General">
                  <c:v>248689</c:v>
                </c:pt>
                <c:pt idx="6" formatCode="General">
                  <c:v>129937</c:v>
                </c:pt>
                <c:pt idx="7" formatCode="General">
                  <c:v>121735</c:v>
                </c:pt>
                <c:pt idx="8" formatCode="General">
                  <c:v>70124.2</c:v>
                </c:pt>
                <c:pt idx="9" formatCode="General">
                  <c:v>67924.399999999994</c:v>
                </c:pt>
                <c:pt idx="10" formatCode="General">
                  <c:v>72692.399999999994</c:v>
                </c:pt>
                <c:pt idx="11" formatCode="General">
                  <c:v>45140.3</c:v>
                </c:pt>
                <c:pt idx="13" formatCode="General">
                  <c:v>18668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5608"/>
        <c:axId val="189869528"/>
      </c:scatterChart>
      <c:valAx>
        <c:axId val="18986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69528"/>
        <c:crosses val="autoZero"/>
        <c:crossBetween val="midCat"/>
      </c:valAx>
      <c:valAx>
        <c:axId val="18986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6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t_dead!$A$27:$A$36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6">
                  <c:v>10</c:v>
                </c:pt>
              </c:numCache>
            </c:numRef>
          </c:xVal>
          <c:yVal>
            <c:numRef>
              <c:f>t_dead!$C$27:$C$35</c:f>
              <c:numCache>
                <c:formatCode>0.00E+00</c:formatCode>
                <c:ptCount val="9"/>
                <c:pt idx="0">
                  <c:v>2490210</c:v>
                </c:pt>
                <c:pt idx="1">
                  <c:v>2463570</c:v>
                </c:pt>
                <c:pt idx="2">
                  <c:v>2435770</c:v>
                </c:pt>
                <c:pt idx="3">
                  <c:v>2401220</c:v>
                </c:pt>
                <c:pt idx="4">
                  <c:v>2325730</c:v>
                </c:pt>
                <c:pt idx="6">
                  <c:v>2291830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0312"/>
        <c:axId val="189870704"/>
      </c:scatterChart>
      <c:valAx>
        <c:axId val="1898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70704"/>
        <c:crosses val="autoZero"/>
        <c:crossBetween val="midCat"/>
      </c:valAx>
      <c:valAx>
        <c:axId val="1898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7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5</xdr:row>
      <xdr:rowOff>19050</xdr:rowOff>
    </xdr:from>
    <xdr:to>
      <xdr:col>20</xdr:col>
      <xdr:colOff>114299</xdr:colOff>
      <xdr:row>23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23</xdr:row>
      <xdr:rowOff>171450</xdr:rowOff>
    </xdr:from>
    <xdr:to>
      <xdr:col>22</xdr:col>
      <xdr:colOff>485775</xdr:colOff>
      <xdr:row>40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161925</xdr:rowOff>
    </xdr:from>
    <xdr:to>
      <xdr:col>16</xdr:col>
      <xdr:colOff>304800</xdr:colOff>
      <xdr:row>55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55</xdr:row>
      <xdr:rowOff>104775</xdr:rowOff>
    </xdr:from>
    <xdr:to>
      <xdr:col>21</xdr:col>
      <xdr:colOff>304800</xdr:colOff>
      <xdr:row>73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61912</xdr:rowOff>
    </xdr:from>
    <xdr:to>
      <xdr:col>19</xdr:col>
      <xdr:colOff>542925</xdr:colOff>
      <xdr:row>14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38100</xdr:rowOff>
    </xdr:from>
    <xdr:to>
      <xdr:col>15</xdr:col>
      <xdr:colOff>600075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15</xdr:row>
      <xdr:rowOff>104775</xdr:rowOff>
    </xdr:from>
    <xdr:to>
      <xdr:col>15</xdr:col>
      <xdr:colOff>581025</xdr:colOff>
      <xdr:row>29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109537</xdr:rowOff>
    </xdr:from>
    <xdr:to>
      <xdr:col>17</xdr:col>
      <xdr:colOff>314325</xdr:colOff>
      <xdr:row>22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23811</xdr:rowOff>
    </xdr:from>
    <xdr:to>
      <xdr:col>17</xdr:col>
      <xdr:colOff>323850</xdr:colOff>
      <xdr:row>42</xdr:row>
      <xdr:rowOff>85724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57150</xdr:rowOff>
    </xdr:from>
    <xdr:to>
      <xdr:col>19</xdr:col>
      <xdr:colOff>304800</xdr:colOff>
      <xdr:row>24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11</xdr:row>
      <xdr:rowOff>171450</xdr:rowOff>
    </xdr:from>
    <xdr:to>
      <xdr:col>10</xdr:col>
      <xdr:colOff>409575</xdr:colOff>
      <xdr:row>26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109537</xdr:colOff>
      <xdr:row>26</xdr:row>
      <xdr:rowOff>95250</xdr:rowOff>
    </xdr:from>
    <xdr:to>
      <xdr:col>10</xdr:col>
      <xdr:colOff>414337</xdr:colOff>
      <xdr:row>40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547687</xdr:colOff>
      <xdr:row>26</xdr:row>
      <xdr:rowOff>9525</xdr:rowOff>
    </xdr:from>
    <xdr:to>
      <xdr:col>18</xdr:col>
      <xdr:colOff>242887</xdr:colOff>
      <xdr:row>40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7" workbookViewId="0">
      <selection activeCell="B34" sqref="B3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23" x14ac:dyDescent="0.25">
      <c r="B2" s="1"/>
      <c r="H2" s="3"/>
      <c r="V2" t="s">
        <v>6</v>
      </c>
      <c r="W2">
        <v>4.3400000000000001E-2</v>
      </c>
    </row>
    <row r="3" spans="1:23" x14ac:dyDescent="0.25">
      <c r="B3" s="1"/>
      <c r="H3" s="3"/>
      <c r="V3" t="s">
        <v>7</v>
      </c>
      <c r="W3">
        <v>56.591999999999999</v>
      </c>
    </row>
    <row r="5" spans="1:23" x14ac:dyDescent="0.25">
      <c r="A5">
        <v>285</v>
      </c>
      <c r="B5" s="1">
        <v>71</v>
      </c>
      <c r="C5">
        <v>68.960999999999999</v>
      </c>
      <c r="D5" s="1">
        <f t="shared" ref="D5:D15" si="0">B5-C5</f>
        <v>2.0390000000000015</v>
      </c>
      <c r="F5">
        <v>550699</v>
      </c>
      <c r="G5">
        <v>24255.200000000001</v>
      </c>
      <c r="H5" s="3">
        <f t="shared" ref="H5:H11" si="1">G5/F5</f>
        <v>4.4044387224236835E-2</v>
      </c>
    </row>
    <row r="6" spans="1:23" x14ac:dyDescent="0.25">
      <c r="A6">
        <v>285</v>
      </c>
      <c r="B6">
        <v>71.25</v>
      </c>
      <c r="C6">
        <v>68.960999999999999</v>
      </c>
      <c r="D6" s="1">
        <f t="shared" si="0"/>
        <v>2.2890000000000015</v>
      </c>
      <c r="F6" s="2">
        <v>554120</v>
      </c>
      <c r="G6">
        <v>11674.2</v>
      </c>
      <c r="H6" s="3">
        <f t="shared" si="1"/>
        <v>2.1067999711253883E-2</v>
      </c>
    </row>
    <row r="7" spans="1:23" x14ac:dyDescent="0.25">
      <c r="A7">
        <v>285</v>
      </c>
      <c r="B7" s="1">
        <v>71.5</v>
      </c>
      <c r="C7">
        <v>68.960999999999999</v>
      </c>
      <c r="D7" s="1">
        <f t="shared" si="0"/>
        <v>2.5390000000000015</v>
      </c>
      <c r="F7">
        <v>626369</v>
      </c>
      <c r="G7">
        <v>6083.9</v>
      </c>
      <c r="H7" s="3">
        <f t="shared" si="1"/>
        <v>9.7129647220727706E-3</v>
      </c>
    </row>
    <row r="8" spans="1:23" x14ac:dyDescent="0.25">
      <c r="A8">
        <v>285</v>
      </c>
      <c r="B8" s="1">
        <v>71.75</v>
      </c>
      <c r="C8">
        <v>68.960999999999999</v>
      </c>
      <c r="D8" s="1">
        <f t="shared" si="0"/>
        <v>2.7890000000000015</v>
      </c>
      <c r="F8">
        <v>644159</v>
      </c>
      <c r="G8">
        <v>4060.59</v>
      </c>
      <c r="H8" s="3">
        <f t="shared" si="1"/>
        <v>6.3037076249807889E-3</v>
      </c>
    </row>
    <row r="9" spans="1:23" x14ac:dyDescent="0.25">
      <c r="A9">
        <v>285</v>
      </c>
      <c r="B9" s="1">
        <v>72</v>
      </c>
      <c r="C9">
        <v>68.960999999999999</v>
      </c>
      <c r="D9" s="1">
        <f t="shared" si="0"/>
        <v>3.0390000000000015</v>
      </c>
      <c r="F9">
        <v>738516</v>
      </c>
      <c r="G9">
        <v>3419.93</v>
      </c>
      <c r="H9" s="3">
        <f t="shared" si="1"/>
        <v>4.6308136858240036E-3</v>
      </c>
    </row>
    <row r="10" spans="1:23" x14ac:dyDescent="0.25">
      <c r="A10">
        <v>285</v>
      </c>
      <c r="B10" s="1">
        <v>72.25</v>
      </c>
      <c r="C10">
        <v>68.960999999999999</v>
      </c>
      <c r="D10" s="1">
        <f t="shared" si="0"/>
        <v>3.2890000000000015</v>
      </c>
      <c r="F10">
        <v>830148</v>
      </c>
      <c r="G10">
        <v>2539.63</v>
      </c>
      <c r="H10" s="3">
        <f t="shared" si="1"/>
        <v>3.0592496759613949E-3</v>
      </c>
    </row>
    <row r="11" spans="1:23" x14ac:dyDescent="0.25">
      <c r="A11">
        <v>285</v>
      </c>
      <c r="B11" s="1">
        <v>72.5</v>
      </c>
      <c r="C11">
        <v>68.960999999999999</v>
      </c>
      <c r="D11" s="1">
        <f t="shared" si="0"/>
        <v>3.5390000000000015</v>
      </c>
      <c r="F11">
        <v>969875</v>
      </c>
      <c r="G11">
        <v>3834.5</v>
      </c>
      <c r="H11" s="3">
        <f t="shared" si="1"/>
        <v>3.9536022683335477E-3</v>
      </c>
    </row>
    <row r="12" spans="1:23" x14ac:dyDescent="0.25">
      <c r="A12">
        <v>285</v>
      </c>
      <c r="B12" s="1">
        <v>72.900000000000006</v>
      </c>
      <c r="C12">
        <v>68.960999999999999</v>
      </c>
      <c r="D12" s="1">
        <f t="shared" si="0"/>
        <v>3.9390000000000072</v>
      </c>
      <c r="F12" s="2">
        <v>1063350</v>
      </c>
      <c r="G12">
        <v>5433.4</v>
      </c>
      <c r="H12" s="3">
        <f t="shared" ref="H12:H14" si="2">G12/F12</f>
        <v>5.1097004749141861E-3</v>
      </c>
    </row>
    <row r="13" spans="1:23" x14ac:dyDescent="0.25">
      <c r="A13">
        <v>285</v>
      </c>
      <c r="B13" s="1">
        <v>72.960999999999999</v>
      </c>
      <c r="C13">
        <v>68.960999999999999</v>
      </c>
      <c r="D13" s="1">
        <f t="shared" si="0"/>
        <v>4</v>
      </c>
      <c r="F13" s="2">
        <v>1086560</v>
      </c>
      <c r="G13">
        <v>8034.18</v>
      </c>
      <c r="H13" s="3">
        <f t="shared" si="2"/>
        <v>7.39414298336033E-3</v>
      </c>
    </row>
    <row r="14" spans="1:23" x14ac:dyDescent="0.25">
      <c r="A14">
        <v>285</v>
      </c>
      <c r="B14" s="1">
        <v>73.25</v>
      </c>
      <c r="C14">
        <v>68.960999999999999</v>
      </c>
      <c r="D14" s="1">
        <f t="shared" si="0"/>
        <v>4.2890000000000015</v>
      </c>
      <c r="F14" s="2">
        <v>1187990</v>
      </c>
      <c r="G14">
        <v>5974.15</v>
      </c>
      <c r="H14" s="3">
        <f t="shared" si="2"/>
        <v>5.0287881211121301E-3</v>
      </c>
    </row>
    <row r="15" spans="1:23" x14ac:dyDescent="0.25">
      <c r="A15">
        <v>285</v>
      </c>
      <c r="B15" s="1">
        <v>73.5</v>
      </c>
      <c r="C15">
        <v>68.960999999999999</v>
      </c>
      <c r="D15" s="1">
        <f t="shared" si="0"/>
        <v>4.5390000000000015</v>
      </c>
      <c r="F15" s="2">
        <v>1435860</v>
      </c>
      <c r="G15">
        <v>14902.6</v>
      </c>
      <c r="H15" s="3">
        <f>G15/F15</f>
        <v>1.0378867020461605E-2</v>
      </c>
    </row>
    <row r="17" spans="1:8" x14ac:dyDescent="0.25">
      <c r="A17">
        <v>265</v>
      </c>
      <c r="B17" s="1">
        <v>70</v>
      </c>
      <c r="C17">
        <f t="shared" ref="C17:C26" si="3">$W$2*A17+$W$3</f>
        <v>68.093000000000004</v>
      </c>
      <c r="D17" s="1">
        <f>B17-C17</f>
        <v>1.9069999999999965</v>
      </c>
      <c r="H17" s="3"/>
    </row>
    <row r="18" spans="1:8" x14ac:dyDescent="0.25">
      <c r="A18">
        <v>265</v>
      </c>
      <c r="B18" s="1">
        <v>70.2</v>
      </c>
      <c r="C18">
        <f t="shared" si="3"/>
        <v>68.093000000000004</v>
      </c>
      <c r="D18" s="1">
        <f>B18-C18</f>
        <v>2.1069999999999993</v>
      </c>
      <c r="F18">
        <v>134819</v>
      </c>
      <c r="G18">
        <v>8543.23</v>
      </c>
      <c r="H18" s="3"/>
    </row>
    <row r="19" spans="1:8" x14ac:dyDescent="0.25">
      <c r="A19">
        <v>265</v>
      </c>
      <c r="B19" s="1">
        <v>70.5</v>
      </c>
      <c r="C19">
        <f t="shared" si="3"/>
        <v>68.093000000000004</v>
      </c>
      <c r="D19" s="1">
        <f t="shared" ref="D19:D26" si="4">B19-C19</f>
        <v>2.4069999999999965</v>
      </c>
      <c r="F19">
        <v>158261</v>
      </c>
      <c r="G19" s="1">
        <v>11615.6</v>
      </c>
      <c r="H19" s="3">
        <f t="shared" ref="H19:H25" si="5">G19/F19</f>
        <v>7.3395214234713541E-2</v>
      </c>
    </row>
    <row r="20" spans="1:8" x14ac:dyDescent="0.25">
      <c r="A20">
        <v>265</v>
      </c>
      <c r="B20" s="1">
        <v>70.8</v>
      </c>
      <c r="C20">
        <f t="shared" si="3"/>
        <v>68.093000000000004</v>
      </c>
      <c r="D20" s="1">
        <f t="shared" si="4"/>
        <v>2.7069999999999936</v>
      </c>
      <c r="F20" s="2">
        <v>204960</v>
      </c>
      <c r="G20" s="1">
        <v>2723.15</v>
      </c>
      <c r="H20" s="3">
        <f t="shared" si="5"/>
        <v>1.3286250975800157E-2</v>
      </c>
    </row>
    <row r="21" spans="1:8" x14ac:dyDescent="0.25">
      <c r="A21">
        <v>265</v>
      </c>
      <c r="B21" s="1">
        <v>71</v>
      </c>
      <c r="C21">
        <f t="shared" si="3"/>
        <v>68.093000000000004</v>
      </c>
      <c r="D21" s="1">
        <f t="shared" si="4"/>
        <v>2.9069999999999965</v>
      </c>
      <c r="F21">
        <v>231305</v>
      </c>
      <c r="G21" s="1">
        <v>1212.98</v>
      </c>
      <c r="H21" s="3">
        <f t="shared" si="5"/>
        <v>5.2440716802490224E-3</v>
      </c>
    </row>
    <row r="22" spans="1:8" x14ac:dyDescent="0.25">
      <c r="A22">
        <v>265</v>
      </c>
      <c r="B22" s="1">
        <v>71.5</v>
      </c>
      <c r="C22">
        <f t="shared" si="3"/>
        <v>68.093000000000004</v>
      </c>
      <c r="D22" s="1">
        <f t="shared" si="4"/>
        <v>3.4069999999999965</v>
      </c>
      <c r="F22" s="2">
        <v>293593</v>
      </c>
      <c r="G22" s="1">
        <v>777.33199999999999</v>
      </c>
      <c r="H22" s="3">
        <f t="shared" si="5"/>
        <v>2.6476516810686902E-3</v>
      </c>
    </row>
    <row r="23" spans="1:8" x14ac:dyDescent="0.25">
      <c r="A23">
        <v>265</v>
      </c>
      <c r="B23" s="1">
        <v>71.8</v>
      </c>
      <c r="C23">
        <f t="shared" si="3"/>
        <v>68.093000000000004</v>
      </c>
      <c r="D23" s="1">
        <f t="shared" si="4"/>
        <v>3.7069999999999936</v>
      </c>
      <c r="F23" s="2">
        <v>376255</v>
      </c>
      <c r="G23" s="1">
        <v>5305.4</v>
      </c>
      <c r="H23" s="3">
        <f t="shared" si="5"/>
        <v>1.4100543514371901E-2</v>
      </c>
    </row>
    <row r="24" spans="1:8" x14ac:dyDescent="0.25">
      <c r="A24">
        <v>265</v>
      </c>
      <c r="B24" s="1">
        <v>72</v>
      </c>
      <c r="C24">
        <f t="shared" si="3"/>
        <v>68.093000000000004</v>
      </c>
      <c r="D24" s="1">
        <f t="shared" si="4"/>
        <v>3.9069999999999965</v>
      </c>
      <c r="F24">
        <v>359744</v>
      </c>
      <c r="G24" s="1">
        <v>3524.52</v>
      </c>
      <c r="H24" s="3">
        <f t="shared" si="5"/>
        <v>9.7973003024372889E-3</v>
      </c>
    </row>
    <row r="25" spans="1:8" x14ac:dyDescent="0.25">
      <c r="A25">
        <v>265</v>
      </c>
      <c r="B25" s="1">
        <v>72.2</v>
      </c>
      <c r="C25">
        <f t="shared" si="3"/>
        <v>68.093000000000004</v>
      </c>
      <c r="D25" s="1">
        <f t="shared" si="4"/>
        <v>4.1069999999999993</v>
      </c>
      <c r="F25">
        <v>383363</v>
      </c>
      <c r="G25" s="1">
        <v>945.15800000000002</v>
      </c>
      <c r="H25" s="3">
        <f t="shared" si="5"/>
        <v>2.4654387616958339E-3</v>
      </c>
    </row>
    <row r="26" spans="1:8" x14ac:dyDescent="0.25">
      <c r="A26">
        <v>265</v>
      </c>
      <c r="B26" s="1">
        <v>72.599999999999994</v>
      </c>
      <c r="C26">
        <f t="shared" si="3"/>
        <v>68.093000000000004</v>
      </c>
      <c r="D26" s="1">
        <f t="shared" si="4"/>
        <v>4.5069999999999908</v>
      </c>
      <c r="F26">
        <v>483421</v>
      </c>
      <c r="G26" s="1">
        <v>1381.68</v>
      </c>
      <c r="H26" s="3">
        <f t="shared" ref="H26" si="6">G26/F26</f>
        <v>2.8581298702373293E-3</v>
      </c>
    </row>
    <row r="29" spans="1:8" x14ac:dyDescent="0.25">
      <c r="A29">
        <v>295</v>
      </c>
      <c r="B29" s="1">
        <v>71.5</v>
      </c>
      <c r="C29">
        <v>69.394999999999996</v>
      </c>
      <c r="D29" s="1">
        <f>B29-C29</f>
        <v>2.105000000000004</v>
      </c>
      <c r="F29">
        <v>942849</v>
      </c>
      <c r="G29">
        <v>42902.7</v>
      </c>
      <c r="H29" s="3">
        <f t="shared" ref="H29:H30" si="7">G29/F29</f>
        <v>4.5503256619034434E-2</v>
      </c>
    </row>
    <row r="30" spans="1:8" x14ac:dyDescent="0.25">
      <c r="A30">
        <v>295</v>
      </c>
      <c r="B30" s="1">
        <v>71.8</v>
      </c>
      <c r="C30">
        <v>69.394999999999996</v>
      </c>
      <c r="D30" s="1">
        <f>B30-C30</f>
        <v>2.4050000000000011</v>
      </c>
      <c r="F30" s="2">
        <v>1242320</v>
      </c>
      <c r="G30">
        <v>16957.3</v>
      </c>
      <c r="H30" s="3">
        <f t="shared" si="7"/>
        <v>1.364970378002447E-2</v>
      </c>
    </row>
    <row r="31" spans="1:8" x14ac:dyDescent="0.25">
      <c r="A31">
        <v>295</v>
      </c>
      <c r="B31" s="1">
        <v>72</v>
      </c>
      <c r="C31">
        <v>69.394999999999996</v>
      </c>
      <c r="D31" s="1">
        <f t="shared" ref="D31:D37" si="8">B31-C31</f>
        <v>2.605000000000004</v>
      </c>
      <c r="F31" s="2">
        <v>1276930</v>
      </c>
      <c r="G31">
        <v>17997.400000000001</v>
      </c>
      <c r="H31" s="3">
        <f t="shared" ref="H31:H38" si="9">G31/F31</f>
        <v>1.4094272982857323E-2</v>
      </c>
    </row>
    <row r="32" spans="1:8" x14ac:dyDescent="0.25">
      <c r="A32">
        <v>295</v>
      </c>
      <c r="B32" s="1">
        <v>72.3</v>
      </c>
      <c r="C32">
        <v>69.394999999999996</v>
      </c>
      <c r="D32" s="1">
        <f t="shared" si="8"/>
        <v>2.9050000000000011</v>
      </c>
      <c r="F32" s="2">
        <v>1483560</v>
      </c>
      <c r="G32">
        <v>5853.85</v>
      </c>
      <c r="H32" s="3">
        <f t="shared" si="9"/>
        <v>3.9458127746771279E-3</v>
      </c>
    </row>
    <row r="33" spans="1:8" x14ac:dyDescent="0.25">
      <c r="A33">
        <v>295</v>
      </c>
      <c r="B33" s="1">
        <v>72.599999999999994</v>
      </c>
      <c r="C33">
        <v>69.394999999999996</v>
      </c>
      <c r="D33" s="1">
        <f t="shared" si="8"/>
        <v>3.2049999999999983</v>
      </c>
      <c r="F33" s="2">
        <v>1686020</v>
      </c>
      <c r="G33">
        <v>10920.9</v>
      </c>
      <c r="H33" s="3">
        <f t="shared" si="9"/>
        <v>6.477325298632282E-3</v>
      </c>
    </row>
    <row r="34" spans="1:8" x14ac:dyDescent="0.25">
      <c r="A34">
        <v>295</v>
      </c>
      <c r="B34" s="1">
        <v>73</v>
      </c>
      <c r="C34">
        <v>69.394999999999996</v>
      </c>
      <c r="D34" s="1">
        <f t="shared" si="8"/>
        <v>3.605000000000004</v>
      </c>
      <c r="F34" s="2">
        <v>2032410</v>
      </c>
      <c r="G34">
        <v>14364</v>
      </c>
      <c r="H34" s="3">
        <f t="shared" si="9"/>
        <v>7.0674716223596617E-3</v>
      </c>
    </row>
    <row r="35" spans="1:8" x14ac:dyDescent="0.25">
      <c r="A35">
        <v>295</v>
      </c>
      <c r="B35" s="1">
        <v>73.3</v>
      </c>
      <c r="C35">
        <v>69.394999999999996</v>
      </c>
      <c r="D35" s="1">
        <f t="shared" si="8"/>
        <v>3.9050000000000011</v>
      </c>
      <c r="F35" s="2">
        <v>2221170</v>
      </c>
      <c r="G35">
        <v>20269.599999999999</v>
      </c>
      <c r="H35" s="3">
        <f t="shared" si="9"/>
        <v>9.1256409910092425E-3</v>
      </c>
    </row>
    <row r="36" spans="1:8" x14ac:dyDescent="0.25">
      <c r="A36">
        <v>295</v>
      </c>
      <c r="B36" s="1">
        <v>73.599999999999994</v>
      </c>
      <c r="C36">
        <v>69.394999999999996</v>
      </c>
      <c r="D36" s="1">
        <f t="shared" si="8"/>
        <v>4.2049999999999983</v>
      </c>
      <c r="F36" s="2">
        <v>2639620</v>
      </c>
      <c r="G36">
        <v>24302.7</v>
      </c>
      <c r="H36" s="3">
        <f t="shared" si="9"/>
        <v>9.2068934164766143E-3</v>
      </c>
    </row>
    <row r="37" spans="1:8" x14ac:dyDescent="0.25">
      <c r="A37">
        <v>295</v>
      </c>
      <c r="B37" s="1">
        <v>73.8</v>
      </c>
      <c r="C37">
        <v>69.394999999999996</v>
      </c>
      <c r="D37" s="1">
        <f t="shared" si="8"/>
        <v>4.4050000000000011</v>
      </c>
      <c r="F37" s="2">
        <v>2822010</v>
      </c>
      <c r="G37">
        <v>29656.2</v>
      </c>
      <c r="H37" s="3">
        <f t="shared" si="9"/>
        <v>1.0508892597829207E-2</v>
      </c>
    </row>
    <row r="38" spans="1:8" x14ac:dyDescent="0.25">
      <c r="A38">
        <v>295</v>
      </c>
      <c r="B38" s="1">
        <v>74</v>
      </c>
      <c r="C38">
        <v>69.394999999999996</v>
      </c>
      <c r="D38" s="1">
        <f>B38-C38</f>
        <v>4.605000000000004</v>
      </c>
      <c r="F38" s="2">
        <v>2956650</v>
      </c>
      <c r="G38">
        <v>36466.699999999997</v>
      </c>
      <c r="H38" s="3">
        <f t="shared" si="9"/>
        <v>1.2333789931172102E-2</v>
      </c>
    </row>
    <row r="39" spans="1:8" x14ac:dyDescent="0.25">
      <c r="B39" s="1"/>
    </row>
    <row r="40" spans="1:8" x14ac:dyDescent="0.25">
      <c r="A40">
        <v>275</v>
      </c>
      <c r="B40" s="1">
        <v>70.7</v>
      </c>
      <c r="C40">
        <v>68.527000000000001</v>
      </c>
      <c r="D40" s="1">
        <f>B40-C40</f>
        <v>2.1730000000000018</v>
      </c>
      <c r="F40">
        <v>331678</v>
      </c>
      <c r="G40">
        <v>20807.5</v>
      </c>
      <c r="H40" s="3">
        <f t="shared" ref="H40:H48" si="10">G40/F40</f>
        <v>6.2734037228878617E-2</v>
      </c>
    </row>
    <row r="41" spans="1:8" x14ac:dyDescent="0.25">
      <c r="A41">
        <v>275</v>
      </c>
      <c r="B41" s="1">
        <v>71</v>
      </c>
      <c r="C41">
        <v>68.527000000000001</v>
      </c>
      <c r="D41" s="1">
        <f t="shared" ref="D41:D45" si="11">B41-C41</f>
        <v>2.472999999999999</v>
      </c>
      <c r="F41">
        <v>339916</v>
      </c>
      <c r="G41">
        <v>8325.69</v>
      </c>
      <c r="H41" s="3">
        <f t="shared" si="10"/>
        <v>2.4493374833782465E-2</v>
      </c>
    </row>
    <row r="42" spans="1:8" x14ac:dyDescent="0.25">
      <c r="A42">
        <v>275</v>
      </c>
      <c r="B42" s="1">
        <v>71.2</v>
      </c>
      <c r="C42">
        <v>68.527000000000001</v>
      </c>
      <c r="D42" s="1">
        <f t="shared" si="11"/>
        <v>2.6730000000000018</v>
      </c>
      <c r="F42">
        <v>357204</v>
      </c>
      <c r="G42">
        <v>4349.3999999999996</v>
      </c>
      <c r="H42" s="3">
        <f t="shared" si="10"/>
        <v>1.2176235428494641E-2</v>
      </c>
    </row>
    <row r="43" spans="1:8" x14ac:dyDescent="0.25">
      <c r="A43">
        <v>275</v>
      </c>
      <c r="B43" s="1">
        <v>71.599999999999994</v>
      </c>
      <c r="C43">
        <v>68.527000000000001</v>
      </c>
      <c r="D43" s="1">
        <f t="shared" si="11"/>
        <v>3.0729999999999933</v>
      </c>
      <c r="F43">
        <v>487448</v>
      </c>
      <c r="G43">
        <v>2560.4499999999998</v>
      </c>
      <c r="H43" s="3">
        <f t="shared" si="10"/>
        <v>5.2527654231836005E-3</v>
      </c>
    </row>
    <row r="44" spans="1:8" x14ac:dyDescent="0.25">
      <c r="A44">
        <v>275</v>
      </c>
      <c r="B44" s="1">
        <v>72</v>
      </c>
      <c r="C44">
        <v>68.527000000000001</v>
      </c>
      <c r="D44" s="1">
        <f t="shared" si="11"/>
        <v>3.472999999999999</v>
      </c>
      <c r="F44">
        <v>592098</v>
      </c>
      <c r="G44">
        <v>2759.29</v>
      </c>
      <c r="H44" s="3">
        <f t="shared" si="10"/>
        <v>4.660191387236572E-3</v>
      </c>
    </row>
    <row r="45" spans="1:8" x14ac:dyDescent="0.25">
      <c r="A45">
        <v>275</v>
      </c>
      <c r="B45" s="1">
        <v>72.5</v>
      </c>
      <c r="C45">
        <v>68.527000000000001</v>
      </c>
      <c r="D45" s="1">
        <f t="shared" si="11"/>
        <v>3.972999999999999</v>
      </c>
      <c r="F45">
        <v>725298</v>
      </c>
      <c r="G45">
        <v>1061.8399999999999</v>
      </c>
      <c r="H45" s="3">
        <f t="shared" si="10"/>
        <v>1.4640051399562662E-3</v>
      </c>
    </row>
    <row r="46" spans="1:8" x14ac:dyDescent="0.25">
      <c r="A46">
        <v>275</v>
      </c>
      <c r="B46" s="1">
        <v>72.8</v>
      </c>
      <c r="C46">
        <v>68.527000000000001</v>
      </c>
      <c r="D46" s="1">
        <f>B46-C46</f>
        <v>4.2729999999999961</v>
      </c>
      <c r="F46">
        <v>780000</v>
      </c>
      <c r="G46">
        <v>3174.07</v>
      </c>
      <c r="H46" s="3">
        <f t="shared" si="10"/>
        <v>4.069320512820513E-3</v>
      </c>
    </row>
    <row r="47" spans="1:8" x14ac:dyDescent="0.25">
      <c r="A47">
        <v>275</v>
      </c>
      <c r="B47" s="1">
        <v>73.099999999999994</v>
      </c>
      <c r="C47">
        <v>68.527000000000001</v>
      </c>
      <c r="D47" s="1">
        <f>B47-C47</f>
        <v>4.5729999999999933</v>
      </c>
      <c r="F47">
        <v>916087</v>
      </c>
      <c r="G47">
        <v>3512.77</v>
      </c>
      <c r="H47" s="3">
        <f t="shared" si="10"/>
        <v>3.834537549381227E-3</v>
      </c>
    </row>
    <row r="48" spans="1:8" x14ac:dyDescent="0.25">
      <c r="A48">
        <v>275</v>
      </c>
      <c r="B48" s="1">
        <v>73.3</v>
      </c>
      <c r="C48">
        <v>68.527000000000001</v>
      </c>
      <c r="D48" s="1">
        <f t="shared" ref="D48:D49" si="12">B48-C48</f>
        <v>4.7729999999999961</v>
      </c>
      <c r="H48" s="3" t="e">
        <f t="shared" si="10"/>
        <v>#DIV/0!</v>
      </c>
    </row>
    <row r="49" spans="1:8" x14ac:dyDescent="0.25">
      <c r="A49">
        <v>275</v>
      </c>
      <c r="B49" s="1">
        <v>73.5</v>
      </c>
      <c r="C49">
        <v>68.527000000000001</v>
      </c>
      <c r="D49" s="1">
        <f t="shared" si="12"/>
        <v>4.972999999999999</v>
      </c>
    </row>
    <row r="51" spans="1:8" x14ac:dyDescent="0.25">
      <c r="A51">
        <v>290</v>
      </c>
      <c r="B51" s="1">
        <v>71.3</v>
      </c>
      <c r="C51">
        <v>69.177999999999997</v>
      </c>
      <c r="D51" s="1">
        <f t="shared" ref="D51:D54" si="13">B51-C51</f>
        <v>2.1219999999999999</v>
      </c>
      <c r="F51">
        <v>662003</v>
      </c>
      <c r="G51">
        <v>18110.2</v>
      </c>
      <c r="H51" s="3">
        <f t="shared" ref="H51:H62" si="14">G51/F51</f>
        <v>2.735667361024044E-2</v>
      </c>
    </row>
    <row r="52" spans="1:8" x14ac:dyDescent="0.25">
      <c r="A52">
        <v>290</v>
      </c>
      <c r="B52" s="1">
        <v>71.7</v>
      </c>
      <c r="C52">
        <v>69.177999999999997</v>
      </c>
      <c r="D52" s="1">
        <f t="shared" si="13"/>
        <v>2.5220000000000056</v>
      </c>
      <c r="F52">
        <v>837914</v>
      </c>
      <c r="G52">
        <v>7538.82</v>
      </c>
      <c r="H52" s="3">
        <f t="shared" si="14"/>
        <v>8.9971285836016584E-3</v>
      </c>
    </row>
    <row r="53" spans="1:8" x14ac:dyDescent="0.25">
      <c r="A53">
        <v>290</v>
      </c>
      <c r="B53" s="1">
        <v>72</v>
      </c>
      <c r="C53">
        <v>69.177999999999997</v>
      </c>
      <c r="D53" s="1">
        <f t="shared" si="13"/>
        <v>2.8220000000000027</v>
      </c>
      <c r="F53">
        <v>951559</v>
      </c>
      <c r="G53">
        <v>4882.49</v>
      </c>
      <c r="H53" s="3">
        <f t="shared" si="14"/>
        <v>5.1310428465286967E-3</v>
      </c>
    </row>
    <row r="54" spans="1:8" x14ac:dyDescent="0.25">
      <c r="A54">
        <v>290</v>
      </c>
      <c r="B54" s="1">
        <v>72.3</v>
      </c>
      <c r="C54">
        <v>69.177999999999997</v>
      </c>
      <c r="D54" s="1">
        <f t="shared" si="13"/>
        <v>3.1219999999999999</v>
      </c>
      <c r="F54">
        <v>934597</v>
      </c>
      <c r="G54">
        <v>2801.61</v>
      </c>
      <c r="H54" s="3">
        <f t="shared" si="14"/>
        <v>2.9976663738488355E-3</v>
      </c>
    </row>
    <row r="55" spans="1:8" x14ac:dyDescent="0.25">
      <c r="A55">
        <v>290</v>
      </c>
      <c r="B55" s="1">
        <v>72.400000000000006</v>
      </c>
      <c r="C55">
        <v>69.177999999999997</v>
      </c>
      <c r="D55" s="1">
        <f t="shared" ref="D55:D62" si="15">B55-C55</f>
        <v>3.2220000000000084</v>
      </c>
      <c r="F55" s="2">
        <v>1005340</v>
      </c>
      <c r="G55">
        <v>4330.2700000000004</v>
      </c>
      <c r="H55" s="3">
        <f t="shared" si="14"/>
        <v>4.3072691825651026E-3</v>
      </c>
    </row>
    <row r="56" spans="1:8" x14ac:dyDescent="0.25">
      <c r="A56">
        <v>290</v>
      </c>
      <c r="B56" s="1">
        <v>72.7</v>
      </c>
      <c r="C56">
        <v>69.177999999999997</v>
      </c>
      <c r="D56" s="1">
        <f t="shared" si="15"/>
        <v>3.5220000000000056</v>
      </c>
      <c r="F56" s="2">
        <v>1199640</v>
      </c>
      <c r="G56">
        <v>4878.1499999999996</v>
      </c>
      <c r="H56" s="3">
        <f t="shared" si="14"/>
        <v>4.0663449034710414E-3</v>
      </c>
    </row>
    <row r="57" spans="1:8" x14ac:dyDescent="0.25">
      <c r="A57">
        <v>290</v>
      </c>
      <c r="B57" s="1">
        <v>73</v>
      </c>
      <c r="C57">
        <v>69.177999999999997</v>
      </c>
      <c r="D57" s="1">
        <f t="shared" si="15"/>
        <v>3.8220000000000027</v>
      </c>
      <c r="F57" s="2">
        <v>1430280</v>
      </c>
      <c r="G57">
        <v>14060.9</v>
      </c>
      <c r="H57" s="3">
        <f t="shared" si="14"/>
        <v>9.8308722767569984E-3</v>
      </c>
    </row>
    <row r="58" spans="1:8" x14ac:dyDescent="0.25">
      <c r="A58">
        <v>290</v>
      </c>
      <c r="B58" s="1">
        <v>73.2</v>
      </c>
      <c r="C58">
        <v>69.177999999999997</v>
      </c>
      <c r="D58" s="1">
        <f t="shared" si="15"/>
        <v>4.0220000000000056</v>
      </c>
      <c r="F58" s="2">
        <v>1295260</v>
      </c>
      <c r="G58">
        <v>17900.900000000001</v>
      </c>
      <c r="H58" s="3">
        <f t="shared" si="14"/>
        <v>1.3820314068217964E-2</v>
      </c>
    </row>
    <row r="59" spans="1:8" x14ac:dyDescent="0.25">
      <c r="A59">
        <v>290</v>
      </c>
      <c r="B59" s="1">
        <v>73.3</v>
      </c>
      <c r="C59">
        <v>69.177999999999997</v>
      </c>
      <c r="D59" s="1">
        <f t="shared" si="15"/>
        <v>4.1219999999999999</v>
      </c>
      <c r="F59" s="2">
        <v>1389610</v>
      </c>
      <c r="G59">
        <v>12417.8</v>
      </c>
      <c r="H59" s="3">
        <f t="shared" si="14"/>
        <v>8.9361763372457007E-3</v>
      </c>
    </row>
    <row r="60" spans="1:8" x14ac:dyDescent="0.25">
      <c r="A60">
        <v>290</v>
      </c>
      <c r="B60" s="1">
        <v>73.5</v>
      </c>
      <c r="C60">
        <v>69.177999999999997</v>
      </c>
      <c r="D60" s="1">
        <f t="shared" si="15"/>
        <v>4.3220000000000027</v>
      </c>
      <c r="F60" s="2">
        <v>1623320</v>
      </c>
      <c r="G60">
        <v>14635.3</v>
      </c>
      <c r="H60" s="3">
        <f t="shared" si="14"/>
        <v>9.0156592661952053E-3</v>
      </c>
    </row>
    <row r="61" spans="1:8" x14ac:dyDescent="0.25">
      <c r="A61">
        <v>290</v>
      </c>
      <c r="B61">
        <v>73.8</v>
      </c>
      <c r="C61">
        <v>69.177999999999997</v>
      </c>
      <c r="D61" s="1">
        <f t="shared" si="15"/>
        <v>4.6219999999999999</v>
      </c>
      <c r="F61" s="2">
        <v>1763880</v>
      </c>
      <c r="G61">
        <v>20710</v>
      </c>
      <c r="H61" s="3">
        <f t="shared" si="14"/>
        <v>1.174116153026283E-2</v>
      </c>
    </row>
    <row r="62" spans="1:8" x14ac:dyDescent="0.25">
      <c r="A62">
        <v>290</v>
      </c>
      <c r="B62" s="1">
        <v>74</v>
      </c>
      <c r="C62">
        <v>69.177999999999997</v>
      </c>
      <c r="D62" s="1">
        <f t="shared" si="15"/>
        <v>4.8220000000000027</v>
      </c>
      <c r="F62" s="2">
        <v>1841690</v>
      </c>
      <c r="G62">
        <v>23919.1</v>
      </c>
      <c r="H62" s="3">
        <f t="shared" si="14"/>
        <v>1.2987582057783883E-2</v>
      </c>
    </row>
    <row r="63" spans="1:8" x14ac:dyDescent="0.25">
      <c r="B63" s="1"/>
      <c r="D63" s="1"/>
      <c r="F63" s="2"/>
    </row>
    <row r="66" spans="6:6" x14ac:dyDescent="0.25">
      <c r="F6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I15" sqref="I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12" x14ac:dyDescent="0.25">
      <c r="A2">
        <v>265</v>
      </c>
      <c r="B2" s="1">
        <v>71.698000000000008</v>
      </c>
      <c r="C2">
        <v>68.093000000000004</v>
      </c>
      <c r="D2">
        <v>3.605000000000004</v>
      </c>
      <c r="F2">
        <v>319089</v>
      </c>
      <c r="G2">
        <v>597.00099999999998</v>
      </c>
      <c r="H2" s="3">
        <v>1.8709544985881681E-3</v>
      </c>
      <c r="K2" t="s">
        <v>6</v>
      </c>
      <c r="L2">
        <v>4.3400000000000001E-2</v>
      </c>
    </row>
    <row r="3" spans="1:12" x14ac:dyDescent="0.25">
      <c r="A3">
        <v>270</v>
      </c>
      <c r="B3" s="1">
        <v>71.915000000000006</v>
      </c>
      <c r="C3">
        <v>68.31</v>
      </c>
      <c r="D3">
        <v>3.605000000000004</v>
      </c>
      <c r="F3">
        <v>390554</v>
      </c>
      <c r="G3">
        <v>692.53399999999999</v>
      </c>
      <c r="H3" s="3">
        <v>1.7732093385293712E-3</v>
      </c>
      <c r="K3" t="s">
        <v>7</v>
      </c>
      <c r="L3">
        <v>56.591999999999999</v>
      </c>
    </row>
    <row r="4" spans="1:12" x14ac:dyDescent="0.25">
      <c r="A4">
        <v>275</v>
      </c>
      <c r="B4" s="1">
        <v>72.132000000000005</v>
      </c>
      <c r="C4">
        <v>68.527000000000001</v>
      </c>
      <c r="D4">
        <v>3.605000000000004</v>
      </c>
      <c r="F4">
        <v>612651</v>
      </c>
      <c r="G4">
        <v>1144.1300000000001</v>
      </c>
      <c r="H4" s="3">
        <v>1.8675069493071913E-3</v>
      </c>
    </row>
    <row r="5" spans="1:12" x14ac:dyDescent="0.25">
      <c r="A5">
        <v>280</v>
      </c>
      <c r="B5" s="1">
        <v>72.349000000000004</v>
      </c>
      <c r="C5">
        <v>68.744</v>
      </c>
      <c r="D5">
        <v>3.605000000000004</v>
      </c>
      <c r="F5">
        <v>820102</v>
      </c>
      <c r="G5">
        <v>2435.3000000000002</v>
      </c>
      <c r="H5" s="3">
        <v>2.9695086708726478E-3</v>
      </c>
    </row>
    <row r="6" spans="1:12" x14ac:dyDescent="0.25">
      <c r="A6">
        <v>285</v>
      </c>
      <c r="B6" s="1">
        <v>72.566000000000003</v>
      </c>
      <c r="C6">
        <v>68.960999999999999</v>
      </c>
      <c r="D6">
        <v>3.605000000000004</v>
      </c>
      <c r="F6" s="2">
        <v>1096830</v>
      </c>
      <c r="G6">
        <v>2379.04</v>
      </c>
      <c r="H6" s="3">
        <v>2.1690143413291029E-3</v>
      </c>
    </row>
    <row r="7" spans="1:12" x14ac:dyDescent="0.25">
      <c r="A7">
        <v>290</v>
      </c>
      <c r="B7" s="1">
        <v>72.783000000000001</v>
      </c>
      <c r="C7">
        <v>69.177999999999997</v>
      </c>
      <c r="D7">
        <v>3.605000000000004</v>
      </c>
      <c r="F7" s="2">
        <v>1438770</v>
      </c>
      <c r="G7">
        <v>11496.8</v>
      </c>
      <c r="H7" s="3">
        <v>7.9907142906788433E-3</v>
      </c>
    </row>
    <row r="8" spans="1:12" x14ac:dyDescent="0.25">
      <c r="A8">
        <v>295</v>
      </c>
      <c r="B8" s="1">
        <v>73</v>
      </c>
      <c r="C8">
        <v>69.394999999999996</v>
      </c>
      <c r="D8">
        <v>3.605000000000004</v>
      </c>
      <c r="F8" s="2">
        <v>1895610</v>
      </c>
      <c r="G8">
        <v>16030.1</v>
      </c>
      <c r="H8" s="3">
        <v>8.4564335490950153E-3</v>
      </c>
    </row>
    <row r="10" spans="1:12" x14ac:dyDescent="0.25">
      <c r="A10">
        <v>265</v>
      </c>
      <c r="B10" s="1">
        <f>C10+D10</f>
        <v>70.593000000000004</v>
      </c>
      <c r="C10">
        <v>68.093000000000004</v>
      </c>
      <c r="D10">
        <v>2.5</v>
      </c>
      <c r="F10">
        <v>154523</v>
      </c>
      <c r="G10">
        <v>3477.44</v>
      </c>
      <c r="H10" s="3">
        <f t="shared" ref="H10:H16" si="0">G10/F10</f>
        <v>2.2504352102923189E-2</v>
      </c>
    </row>
    <row r="11" spans="1:12" x14ac:dyDescent="0.25">
      <c r="A11">
        <v>270</v>
      </c>
      <c r="B11" s="1">
        <f t="shared" ref="B11:B16" si="1">C11+D11</f>
        <v>70.81</v>
      </c>
      <c r="C11">
        <v>68.31</v>
      </c>
      <c r="D11">
        <v>2.5</v>
      </c>
      <c r="F11">
        <v>224340</v>
      </c>
      <c r="G11">
        <v>2704.5</v>
      </c>
      <c r="H11" s="3">
        <f t="shared" si="0"/>
        <v>1.2055362396362663E-2</v>
      </c>
    </row>
    <row r="12" spans="1:12" x14ac:dyDescent="0.25">
      <c r="A12">
        <v>275</v>
      </c>
      <c r="B12" s="1">
        <f t="shared" si="1"/>
        <v>71.027000000000001</v>
      </c>
      <c r="C12">
        <v>68.527000000000001</v>
      </c>
      <c r="D12">
        <v>2.5</v>
      </c>
      <c r="F12">
        <v>348525</v>
      </c>
      <c r="G12">
        <v>7428.55</v>
      </c>
      <c r="H12" s="3">
        <f t="shared" si="0"/>
        <v>2.1314252923032781E-2</v>
      </c>
    </row>
    <row r="13" spans="1:12" x14ac:dyDescent="0.25">
      <c r="A13">
        <v>280</v>
      </c>
      <c r="B13" s="1">
        <f t="shared" si="1"/>
        <v>71.244</v>
      </c>
      <c r="C13">
        <v>68.744</v>
      </c>
      <c r="D13">
        <v>2.5</v>
      </c>
      <c r="F13">
        <v>425915</v>
      </c>
      <c r="G13">
        <v>5648.43</v>
      </c>
      <c r="H13" s="3">
        <f t="shared" si="0"/>
        <v>1.3261871500181962E-2</v>
      </c>
    </row>
    <row r="14" spans="1:12" x14ac:dyDescent="0.25">
      <c r="A14">
        <v>285</v>
      </c>
      <c r="B14" s="1">
        <f>C14+D14</f>
        <v>71.460999999999999</v>
      </c>
      <c r="C14">
        <v>68.960999999999999</v>
      </c>
      <c r="D14">
        <v>2.5</v>
      </c>
      <c r="F14">
        <v>627096</v>
      </c>
      <c r="G14">
        <v>5740.84</v>
      </c>
      <c r="H14" s="3">
        <f t="shared" si="0"/>
        <v>9.1546429892711799E-3</v>
      </c>
    </row>
    <row r="15" spans="1:12" x14ac:dyDescent="0.25">
      <c r="A15">
        <v>290</v>
      </c>
      <c r="B15" s="1">
        <f t="shared" si="1"/>
        <v>71.677999999999997</v>
      </c>
      <c r="C15">
        <v>69.177999999999997</v>
      </c>
      <c r="D15">
        <v>2.5</v>
      </c>
      <c r="F15">
        <v>816650</v>
      </c>
      <c r="G15">
        <v>7392.75</v>
      </c>
      <c r="H15" s="3">
        <f t="shared" si="0"/>
        <v>9.0525316843200875E-3</v>
      </c>
    </row>
    <row r="16" spans="1:12" x14ac:dyDescent="0.25">
      <c r="A16">
        <v>295</v>
      </c>
      <c r="B16" s="1">
        <f t="shared" si="1"/>
        <v>71.894999999999996</v>
      </c>
      <c r="C16">
        <v>69.394999999999996</v>
      </c>
      <c r="D16">
        <v>2.5</v>
      </c>
      <c r="F16" s="2">
        <v>1171010</v>
      </c>
      <c r="G16">
        <v>4568.3599999999997</v>
      </c>
      <c r="H16" s="3">
        <f t="shared" si="0"/>
        <v>3.9012134823784594E-3</v>
      </c>
    </row>
    <row r="18" spans="1:8" x14ac:dyDescent="0.25">
      <c r="A18">
        <v>265</v>
      </c>
      <c r="B18" s="1">
        <f>C18+D18</f>
        <v>72.593000000000004</v>
      </c>
      <c r="C18">
        <v>68.093000000000004</v>
      </c>
      <c r="D18">
        <v>4.5</v>
      </c>
      <c r="F18">
        <v>383818</v>
      </c>
      <c r="G18">
        <v>2158.8000000000002</v>
      </c>
      <c r="H18" s="3">
        <f t="shared" ref="H18:H24" si="2">G18/F18</f>
        <v>5.6245407979823771E-3</v>
      </c>
    </row>
    <row r="19" spans="1:8" x14ac:dyDescent="0.25">
      <c r="A19">
        <v>270</v>
      </c>
      <c r="B19" s="1">
        <f t="shared" ref="B19:B24" si="3">C19+D19</f>
        <v>72.81</v>
      </c>
      <c r="C19">
        <v>68.31</v>
      </c>
      <c r="D19">
        <v>4.5</v>
      </c>
      <c r="F19">
        <v>549801</v>
      </c>
      <c r="G19">
        <v>2301.29</v>
      </c>
      <c r="H19" s="3">
        <f t="shared" si="2"/>
        <v>4.1856780908001261E-3</v>
      </c>
    </row>
    <row r="20" spans="1:8" x14ac:dyDescent="0.25">
      <c r="A20">
        <v>275</v>
      </c>
      <c r="B20" s="1">
        <f t="shared" si="3"/>
        <v>73.027000000000001</v>
      </c>
      <c r="C20">
        <v>68.527000000000001</v>
      </c>
      <c r="D20">
        <v>4.5</v>
      </c>
      <c r="F20">
        <v>732550</v>
      </c>
      <c r="G20">
        <v>6386.57</v>
      </c>
      <c r="H20" s="3">
        <f t="shared" si="2"/>
        <v>8.7182717903214798E-3</v>
      </c>
    </row>
    <row r="21" spans="1:8" x14ac:dyDescent="0.25">
      <c r="A21">
        <v>280</v>
      </c>
      <c r="B21" s="1">
        <f t="shared" si="3"/>
        <v>73.244</v>
      </c>
      <c r="C21">
        <v>68.744</v>
      </c>
      <c r="D21">
        <v>4.5</v>
      </c>
      <c r="F21">
        <v>941204</v>
      </c>
      <c r="G21">
        <v>7660.05</v>
      </c>
      <c r="H21" s="3">
        <f t="shared" si="2"/>
        <v>8.1385650719716443E-3</v>
      </c>
    </row>
    <row r="22" spans="1:8" x14ac:dyDescent="0.25">
      <c r="A22">
        <v>285</v>
      </c>
      <c r="B22" s="1">
        <f t="shared" si="3"/>
        <v>73.460999999999999</v>
      </c>
      <c r="C22">
        <v>68.960999999999999</v>
      </c>
      <c r="D22">
        <v>4.5</v>
      </c>
      <c r="F22" s="2">
        <v>1226420</v>
      </c>
      <c r="G22">
        <v>13278.7</v>
      </c>
      <c r="H22" s="3">
        <f t="shared" si="2"/>
        <v>1.082720438349016E-2</v>
      </c>
    </row>
    <row r="23" spans="1:8" x14ac:dyDescent="0.25">
      <c r="A23">
        <v>290</v>
      </c>
      <c r="B23" s="1">
        <f t="shared" si="3"/>
        <v>73.677999999999997</v>
      </c>
      <c r="C23">
        <v>69.177999999999997</v>
      </c>
      <c r="D23">
        <v>4.5</v>
      </c>
      <c r="F23" s="2">
        <v>1504980</v>
      </c>
      <c r="G23">
        <v>19731.8</v>
      </c>
      <c r="H23" s="3">
        <f t="shared" si="2"/>
        <v>1.3111004797405946E-2</v>
      </c>
    </row>
    <row r="24" spans="1:8" x14ac:dyDescent="0.25">
      <c r="A24">
        <v>295</v>
      </c>
      <c r="B24" s="1">
        <f t="shared" si="3"/>
        <v>73.894999999999996</v>
      </c>
      <c r="C24">
        <v>69.394999999999996</v>
      </c>
      <c r="D24">
        <v>4.5</v>
      </c>
      <c r="F24" s="2">
        <v>1911560</v>
      </c>
      <c r="G24">
        <v>30164.6</v>
      </c>
      <c r="H24" s="3">
        <f t="shared" si="2"/>
        <v>1.5780095837954339E-2</v>
      </c>
    </row>
    <row r="34" spans="2:2" x14ac:dyDescent="0.25">
      <c r="B3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workbookViewId="0">
      <selection activeCell="G1" sqref="G1:H1"/>
    </sheetView>
  </sheetViews>
  <sheetFormatPr defaultRowHeight="15" x14ac:dyDescent="0.25"/>
  <sheetData>
    <row r="1" spans="1:24" x14ac:dyDescent="0.25">
      <c r="A1" t="s">
        <v>0</v>
      </c>
      <c r="B1" t="s">
        <v>22</v>
      </c>
      <c r="D1" t="s">
        <v>2</v>
      </c>
      <c r="E1" t="s">
        <v>23</v>
      </c>
      <c r="G1" t="s">
        <v>4</v>
      </c>
      <c r="H1" t="s">
        <v>5</v>
      </c>
      <c r="K1" t="s">
        <v>20</v>
      </c>
      <c r="O1" t="s">
        <v>19</v>
      </c>
      <c r="W1" t="s">
        <v>24</v>
      </c>
      <c r="X1" t="s">
        <v>25</v>
      </c>
    </row>
    <row r="2" spans="1:24" x14ac:dyDescent="0.25">
      <c r="A2">
        <v>285</v>
      </c>
      <c r="B2">
        <v>1</v>
      </c>
      <c r="D2" s="1">
        <v>2.0390000000000015</v>
      </c>
      <c r="E2">
        <v>0.1</v>
      </c>
      <c r="G2">
        <v>550699</v>
      </c>
      <c r="H2">
        <v>24255.200000000001</v>
      </c>
      <c r="K2" s="2">
        <v>175905000</v>
      </c>
      <c r="L2" s="2">
        <v>41035900</v>
      </c>
      <c r="M2" s="3">
        <f>L2/K2</f>
        <v>0.23328444330746709</v>
      </c>
      <c r="O2" s="5">
        <v>4323.13</v>
      </c>
      <c r="P2" s="5">
        <v>65.701899999999995</v>
      </c>
      <c r="Q2" s="3">
        <f>P2/O2</f>
        <v>1.5197761806839025E-2</v>
      </c>
      <c r="S2" s="6">
        <v>0.42574800000000002</v>
      </c>
      <c r="T2" s="6">
        <v>1.19489E-2</v>
      </c>
      <c r="U2" s="3">
        <f>T2/S2</f>
        <v>2.8065663256198501E-2</v>
      </c>
      <c r="W2">
        <v>159.90199999999999</v>
      </c>
      <c r="X2">
        <v>67</v>
      </c>
    </row>
    <row r="3" spans="1:24" x14ac:dyDescent="0.25">
      <c r="A3">
        <v>285</v>
      </c>
      <c r="B3">
        <v>1</v>
      </c>
      <c r="D3" s="1">
        <v>2.2890000000000015</v>
      </c>
      <c r="E3">
        <v>0.1</v>
      </c>
      <c r="G3" s="2">
        <v>554120</v>
      </c>
      <c r="H3">
        <v>11674.2</v>
      </c>
    </row>
    <row r="4" spans="1:24" x14ac:dyDescent="0.25">
      <c r="A4">
        <v>285</v>
      </c>
      <c r="B4">
        <v>1</v>
      </c>
      <c r="D4" s="1">
        <v>2.5390000000000015</v>
      </c>
      <c r="E4">
        <v>0.1</v>
      </c>
      <c r="G4">
        <v>626369</v>
      </c>
      <c r="H4">
        <v>6083.9</v>
      </c>
    </row>
    <row r="5" spans="1:24" x14ac:dyDescent="0.25">
      <c r="A5">
        <v>285</v>
      </c>
      <c r="B5">
        <v>1</v>
      </c>
      <c r="D5" s="1">
        <v>2.7890000000000015</v>
      </c>
      <c r="E5">
        <v>0.1</v>
      </c>
      <c r="G5">
        <v>644159</v>
      </c>
      <c r="H5">
        <v>4060.59</v>
      </c>
    </row>
    <row r="6" spans="1:24" x14ac:dyDescent="0.25">
      <c r="A6">
        <v>285</v>
      </c>
      <c r="B6">
        <v>1</v>
      </c>
      <c r="D6" s="1">
        <v>3.0390000000000015</v>
      </c>
      <c r="E6">
        <v>0.1</v>
      </c>
      <c r="G6">
        <v>738516</v>
      </c>
      <c r="H6">
        <v>3419.93</v>
      </c>
    </row>
    <row r="7" spans="1:24" x14ac:dyDescent="0.25">
      <c r="A7">
        <v>285</v>
      </c>
      <c r="B7">
        <v>1</v>
      </c>
      <c r="D7" s="1">
        <v>3.2890000000000015</v>
      </c>
      <c r="E7">
        <v>0.1</v>
      </c>
      <c r="G7">
        <v>830148</v>
      </c>
      <c r="H7">
        <v>2539.63</v>
      </c>
    </row>
    <row r="8" spans="1:24" x14ac:dyDescent="0.25">
      <c r="A8">
        <v>285</v>
      </c>
      <c r="B8">
        <v>1</v>
      </c>
      <c r="D8" s="1">
        <v>3.5390000000000015</v>
      </c>
      <c r="E8">
        <v>0.1</v>
      </c>
      <c r="G8">
        <v>969875</v>
      </c>
      <c r="H8">
        <v>3834.5</v>
      </c>
    </row>
    <row r="9" spans="1:24" x14ac:dyDescent="0.25">
      <c r="A9">
        <v>285</v>
      </c>
      <c r="B9">
        <v>1</v>
      </c>
      <c r="D9" s="1">
        <v>3.9390000000000072</v>
      </c>
      <c r="E9">
        <v>0.1</v>
      </c>
      <c r="G9" s="2">
        <v>1063350</v>
      </c>
      <c r="H9">
        <v>5433.4</v>
      </c>
    </row>
    <row r="10" spans="1:24" x14ac:dyDescent="0.25">
      <c r="A10">
        <v>285</v>
      </c>
      <c r="B10">
        <v>1</v>
      </c>
      <c r="D10" s="1">
        <v>4</v>
      </c>
      <c r="E10">
        <v>0.1</v>
      </c>
      <c r="G10" s="2">
        <v>1086560</v>
      </c>
      <c r="H10">
        <v>8034.18</v>
      </c>
    </row>
    <row r="11" spans="1:24" x14ac:dyDescent="0.25">
      <c r="A11">
        <v>285</v>
      </c>
      <c r="B11">
        <v>1</v>
      </c>
      <c r="D11" s="1">
        <v>4.2890000000000015</v>
      </c>
      <c r="E11">
        <v>0.1</v>
      </c>
      <c r="G11" s="2">
        <v>1187990</v>
      </c>
      <c r="H11">
        <v>5974.15</v>
      </c>
    </row>
    <row r="12" spans="1:24" x14ac:dyDescent="0.25">
      <c r="A12">
        <v>285</v>
      </c>
      <c r="B12">
        <v>1</v>
      </c>
      <c r="D12" s="1">
        <v>4.5390000000000015</v>
      </c>
      <c r="E12">
        <v>0.1</v>
      </c>
      <c r="G12" s="2">
        <v>1435860</v>
      </c>
      <c r="H12">
        <v>14902.6</v>
      </c>
    </row>
    <row r="14" spans="1:24" x14ac:dyDescent="0.25">
      <c r="A14">
        <v>265</v>
      </c>
      <c r="B14">
        <v>1</v>
      </c>
      <c r="D14" s="1">
        <v>2.1069999999999993</v>
      </c>
      <c r="E14">
        <v>0.1</v>
      </c>
      <c r="G14">
        <v>134819</v>
      </c>
      <c r="H14">
        <v>8543.23</v>
      </c>
    </row>
    <row r="15" spans="1:24" x14ac:dyDescent="0.25">
      <c r="A15">
        <v>265</v>
      </c>
      <c r="B15">
        <v>1</v>
      </c>
      <c r="D15" s="1">
        <v>2.4069999999999965</v>
      </c>
      <c r="E15">
        <v>0.1</v>
      </c>
      <c r="G15">
        <v>158261</v>
      </c>
      <c r="H15" s="1">
        <v>11615.6</v>
      </c>
    </row>
    <row r="16" spans="1:24" x14ac:dyDescent="0.25">
      <c r="A16">
        <v>265</v>
      </c>
      <c r="B16">
        <v>1</v>
      </c>
      <c r="D16" s="1">
        <v>2.7069999999999936</v>
      </c>
      <c r="E16">
        <v>0.1</v>
      </c>
      <c r="G16" s="2">
        <v>204960</v>
      </c>
      <c r="H16" s="1">
        <v>2723.15</v>
      </c>
    </row>
    <row r="17" spans="1:8" x14ac:dyDescent="0.25">
      <c r="A17">
        <v>265</v>
      </c>
      <c r="B17">
        <v>1</v>
      </c>
      <c r="D17" s="1">
        <v>2.9069999999999965</v>
      </c>
      <c r="E17">
        <v>0.1</v>
      </c>
      <c r="G17">
        <v>231305</v>
      </c>
      <c r="H17" s="1">
        <v>1212.98</v>
      </c>
    </row>
    <row r="18" spans="1:8" x14ac:dyDescent="0.25">
      <c r="A18">
        <v>265</v>
      </c>
      <c r="B18">
        <v>1</v>
      </c>
      <c r="D18" s="1">
        <v>3.4069999999999965</v>
      </c>
      <c r="E18">
        <v>0.1</v>
      </c>
      <c r="G18" s="2">
        <v>293593</v>
      </c>
      <c r="H18" s="1">
        <v>777.33199999999999</v>
      </c>
    </row>
    <row r="19" spans="1:8" x14ac:dyDescent="0.25">
      <c r="A19">
        <v>265</v>
      </c>
      <c r="B19">
        <v>1</v>
      </c>
      <c r="D19" s="1">
        <v>3.7069999999999936</v>
      </c>
      <c r="E19">
        <v>0.1</v>
      </c>
      <c r="G19" s="2">
        <v>376255</v>
      </c>
      <c r="H19" s="1">
        <v>5305.4</v>
      </c>
    </row>
    <row r="20" spans="1:8" x14ac:dyDescent="0.25">
      <c r="A20">
        <v>265</v>
      </c>
      <c r="B20">
        <v>1</v>
      </c>
      <c r="D20" s="1">
        <v>3.9069999999999965</v>
      </c>
      <c r="E20">
        <v>0.1</v>
      </c>
      <c r="G20">
        <v>359744</v>
      </c>
      <c r="H20" s="1">
        <v>3524.52</v>
      </c>
    </row>
    <row r="21" spans="1:8" x14ac:dyDescent="0.25">
      <c r="A21">
        <v>265</v>
      </c>
      <c r="B21">
        <v>1</v>
      </c>
      <c r="D21" s="1">
        <v>4.1069999999999993</v>
      </c>
      <c r="E21">
        <v>0.1</v>
      </c>
      <c r="G21">
        <v>383363</v>
      </c>
      <c r="H21" s="1">
        <v>945.15800000000002</v>
      </c>
    </row>
    <row r="22" spans="1:8" x14ac:dyDescent="0.25">
      <c r="A22">
        <v>265</v>
      </c>
      <c r="B22">
        <v>1</v>
      </c>
      <c r="D22" s="1">
        <v>4.5069999999999908</v>
      </c>
      <c r="E22">
        <v>0.1</v>
      </c>
      <c r="G22">
        <v>483421</v>
      </c>
      <c r="H22" s="1">
        <v>1381.68</v>
      </c>
    </row>
    <row r="24" spans="1:8" x14ac:dyDescent="0.25">
      <c r="A24">
        <v>295</v>
      </c>
      <c r="B24">
        <v>1</v>
      </c>
      <c r="D24" s="1">
        <v>2.105000000000004</v>
      </c>
      <c r="E24">
        <v>0.1</v>
      </c>
      <c r="G24">
        <v>942849</v>
      </c>
      <c r="H24">
        <v>42902.7</v>
      </c>
    </row>
    <row r="25" spans="1:8" x14ac:dyDescent="0.25">
      <c r="A25">
        <v>295</v>
      </c>
      <c r="B25">
        <v>1</v>
      </c>
      <c r="D25" s="1">
        <v>2.4050000000000011</v>
      </c>
      <c r="E25">
        <v>0.1</v>
      </c>
      <c r="G25" s="2">
        <v>1242320</v>
      </c>
      <c r="H25">
        <v>16957.3</v>
      </c>
    </row>
    <row r="26" spans="1:8" x14ac:dyDescent="0.25">
      <c r="A26">
        <v>295</v>
      </c>
      <c r="B26">
        <v>1</v>
      </c>
      <c r="D26" s="1">
        <v>2.605000000000004</v>
      </c>
      <c r="E26">
        <v>0.1</v>
      </c>
      <c r="G26" s="2">
        <v>1276930</v>
      </c>
      <c r="H26">
        <v>17997.400000000001</v>
      </c>
    </row>
    <row r="27" spans="1:8" x14ac:dyDescent="0.25">
      <c r="A27">
        <v>295</v>
      </c>
      <c r="B27">
        <v>1</v>
      </c>
      <c r="D27" s="1">
        <v>2.9050000000000011</v>
      </c>
      <c r="E27">
        <v>0.1</v>
      </c>
      <c r="G27" s="2">
        <v>1483560</v>
      </c>
      <c r="H27">
        <v>5853.85</v>
      </c>
    </row>
    <row r="28" spans="1:8" x14ac:dyDescent="0.25">
      <c r="A28">
        <v>295</v>
      </c>
      <c r="B28">
        <v>1</v>
      </c>
      <c r="D28" s="1">
        <v>3.2049999999999983</v>
      </c>
      <c r="E28">
        <v>0.1</v>
      </c>
      <c r="G28" s="2">
        <v>1686020</v>
      </c>
      <c r="H28">
        <v>10920.9</v>
      </c>
    </row>
    <row r="29" spans="1:8" x14ac:dyDescent="0.25">
      <c r="A29">
        <v>295</v>
      </c>
      <c r="B29">
        <v>1</v>
      </c>
      <c r="D29" s="1">
        <v>3.605000000000004</v>
      </c>
      <c r="E29">
        <v>0.1</v>
      </c>
      <c r="G29" s="2">
        <v>2032410</v>
      </c>
      <c r="H29">
        <v>14364</v>
      </c>
    </row>
    <row r="30" spans="1:8" x14ac:dyDescent="0.25">
      <c r="A30">
        <v>295</v>
      </c>
      <c r="B30">
        <v>1</v>
      </c>
      <c r="D30" s="1">
        <v>3.9050000000000011</v>
      </c>
      <c r="E30">
        <v>0.1</v>
      </c>
      <c r="G30" s="2">
        <v>2221170</v>
      </c>
      <c r="H30">
        <v>20269.599999999999</v>
      </c>
    </row>
    <row r="31" spans="1:8" x14ac:dyDescent="0.25">
      <c r="A31">
        <v>295</v>
      </c>
      <c r="B31">
        <v>1</v>
      </c>
      <c r="D31" s="1">
        <v>4.2049999999999983</v>
      </c>
      <c r="E31">
        <v>0.1</v>
      </c>
      <c r="G31" s="2">
        <v>2639620</v>
      </c>
      <c r="H31">
        <v>24302.7</v>
      </c>
    </row>
    <row r="32" spans="1:8" x14ac:dyDescent="0.25">
      <c r="A32">
        <v>295</v>
      </c>
      <c r="B32">
        <v>1</v>
      </c>
      <c r="D32" s="1">
        <v>4.4050000000000011</v>
      </c>
      <c r="E32">
        <v>0.1</v>
      </c>
      <c r="G32" s="2">
        <v>2822010</v>
      </c>
      <c r="H32">
        <v>29656.2</v>
      </c>
    </row>
    <row r="33" spans="1:8" x14ac:dyDescent="0.25">
      <c r="A33">
        <v>295</v>
      </c>
      <c r="B33">
        <v>1</v>
      </c>
      <c r="D33" s="1">
        <v>4.605000000000004</v>
      </c>
      <c r="E33">
        <v>0.1</v>
      </c>
      <c r="G33" s="2">
        <v>2956650</v>
      </c>
      <c r="H33">
        <v>36466.699999999997</v>
      </c>
    </row>
    <row r="35" spans="1:8" x14ac:dyDescent="0.25">
      <c r="A35">
        <v>275</v>
      </c>
      <c r="B35">
        <v>1</v>
      </c>
      <c r="D35" s="1">
        <v>2.1730000000000018</v>
      </c>
      <c r="E35">
        <v>0.1</v>
      </c>
      <c r="G35">
        <v>331678</v>
      </c>
      <c r="H35">
        <v>20807.5</v>
      </c>
    </row>
    <row r="36" spans="1:8" x14ac:dyDescent="0.25">
      <c r="A36">
        <v>275</v>
      </c>
      <c r="B36">
        <v>1</v>
      </c>
      <c r="D36" s="1">
        <v>2.472999999999999</v>
      </c>
      <c r="E36">
        <v>0.1</v>
      </c>
      <c r="G36">
        <v>339916</v>
      </c>
      <c r="H36">
        <v>8325.69</v>
      </c>
    </row>
    <row r="37" spans="1:8" x14ac:dyDescent="0.25">
      <c r="A37">
        <v>275</v>
      </c>
      <c r="B37">
        <v>1</v>
      </c>
      <c r="D37" s="1">
        <v>2.6730000000000018</v>
      </c>
      <c r="E37">
        <v>0.1</v>
      </c>
      <c r="G37">
        <v>357204</v>
      </c>
      <c r="H37">
        <v>4349.3999999999996</v>
      </c>
    </row>
    <row r="38" spans="1:8" x14ac:dyDescent="0.25">
      <c r="A38">
        <v>275</v>
      </c>
      <c r="B38">
        <v>1</v>
      </c>
      <c r="D38" s="1">
        <v>3.0729999999999933</v>
      </c>
      <c r="E38">
        <v>0.1</v>
      </c>
      <c r="G38">
        <v>487448</v>
      </c>
      <c r="H38">
        <v>2560.4499999999998</v>
      </c>
    </row>
    <row r="39" spans="1:8" x14ac:dyDescent="0.25">
      <c r="A39">
        <v>275</v>
      </c>
      <c r="B39">
        <v>1</v>
      </c>
      <c r="D39" s="1">
        <v>3.472999999999999</v>
      </c>
      <c r="E39">
        <v>0.1</v>
      </c>
      <c r="G39">
        <v>592098</v>
      </c>
      <c r="H39">
        <v>2759.29</v>
      </c>
    </row>
    <row r="40" spans="1:8" x14ac:dyDescent="0.25">
      <c r="A40">
        <v>275</v>
      </c>
      <c r="B40">
        <v>1</v>
      </c>
      <c r="D40" s="1">
        <v>3.972999999999999</v>
      </c>
      <c r="E40">
        <v>0.1</v>
      </c>
      <c r="G40">
        <v>725298</v>
      </c>
      <c r="H40">
        <v>1061.8399999999999</v>
      </c>
    </row>
    <row r="41" spans="1:8" x14ac:dyDescent="0.25">
      <c r="A41">
        <v>275</v>
      </c>
      <c r="B41">
        <v>1</v>
      </c>
      <c r="D41" s="1">
        <v>4.2729999999999961</v>
      </c>
      <c r="E41">
        <v>0.1</v>
      </c>
      <c r="G41">
        <v>780000</v>
      </c>
      <c r="H41">
        <v>3174.07</v>
      </c>
    </row>
    <row r="42" spans="1:8" x14ac:dyDescent="0.25">
      <c r="A42">
        <v>275</v>
      </c>
      <c r="B42">
        <v>1</v>
      </c>
      <c r="D42" s="1">
        <v>4.5729999999999933</v>
      </c>
      <c r="E42">
        <v>0.1</v>
      </c>
      <c r="G42">
        <v>916087</v>
      </c>
      <c r="H42">
        <v>3512.77</v>
      </c>
    </row>
    <row r="43" spans="1:8" x14ac:dyDescent="0.25">
      <c r="D43" s="1"/>
    </row>
    <row r="44" spans="1:8" x14ac:dyDescent="0.25">
      <c r="A44">
        <v>290</v>
      </c>
      <c r="B44">
        <v>1</v>
      </c>
      <c r="D44" s="1">
        <v>2.1219999999999999</v>
      </c>
      <c r="E44">
        <v>0.1</v>
      </c>
      <c r="G44">
        <v>662003</v>
      </c>
      <c r="H44">
        <v>18110.2</v>
      </c>
    </row>
    <row r="45" spans="1:8" x14ac:dyDescent="0.25">
      <c r="A45">
        <v>290</v>
      </c>
      <c r="B45">
        <v>1</v>
      </c>
      <c r="D45" s="1">
        <v>2.5220000000000056</v>
      </c>
      <c r="E45">
        <v>0.1</v>
      </c>
      <c r="G45">
        <v>837914</v>
      </c>
      <c r="H45">
        <v>7538.82</v>
      </c>
    </row>
    <row r="46" spans="1:8" x14ac:dyDescent="0.25">
      <c r="A46">
        <v>290</v>
      </c>
      <c r="B46">
        <v>1</v>
      </c>
      <c r="D46" s="1">
        <v>2.8220000000000027</v>
      </c>
      <c r="E46">
        <v>0.1</v>
      </c>
      <c r="G46">
        <v>951559</v>
      </c>
      <c r="H46">
        <v>4882.49</v>
      </c>
    </row>
    <row r="47" spans="1:8" x14ac:dyDescent="0.25">
      <c r="A47">
        <v>290</v>
      </c>
      <c r="B47">
        <v>1</v>
      </c>
      <c r="D47" s="1">
        <v>3.1219999999999999</v>
      </c>
      <c r="E47">
        <v>0.1</v>
      </c>
      <c r="G47">
        <v>934597</v>
      </c>
      <c r="H47">
        <v>2801.61</v>
      </c>
    </row>
    <row r="48" spans="1:8" x14ac:dyDescent="0.25">
      <c r="A48">
        <v>290</v>
      </c>
      <c r="B48">
        <v>1</v>
      </c>
      <c r="D48" s="1">
        <v>3.2220000000000084</v>
      </c>
      <c r="E48">
        <v>0.1</v>
      </c>
      <c r="G48" s="2">
        <v>1005340</v>
      </c>
      <c r="H48">
        <v>4330.2700000000004</v>
      </c>
    </row>
    <row r="49" spans="1:8" x14ac:dyDescent="0.25">
      <c r="A49">
        <v>290</v>
      </c>
      <c r="B49">
        <v>1</v>
      </c>
      <c r="D49" s="1">
        <v>3.5220000000000056</v>
      </c>
      <c r="E49">
        <v>0.1</v>
      </c>
      <c r="G49" s="2">
        <v>1199640</v>
      </c>
      <c r="H49">
        <v>4878.1499999999996</v>
      </c>
    </row>
    <row r="50" spans="1:8" x14ac:dyDescent="0.25">
      <c r="A50">
        <v>290</v>
      </c>
      <c r="B50">
        <v>1</v>
      </c>
      <c r="D50" s="1">
        <v>3.8220000000000027</v>
      </c>
      <c r="E50">
        <v>0.1</v>
      </c>
      <c r="G50" s="2">
        <v>1430280</v>
      </c>
      <c r="H50">
        <v>14060.9</v>
      </c>
    </row>
    <row r="51" spans="1:8" x14ac:dyDescent="0.25">
      <c r="A51">
        <v>290</v>
      </c>
      <c r="B51">
        <v>1</v>
      </c>
      <c r="D51" s="1">
        <v>4.0220000000000056</v>
      </c>
      <c r="E51">
        <v>0.1</v>
      </c>
      <c r="G51" s="2">
        <v>1295260</v>
      </c>
      <c r="H51">
        <v>17900.900000000001</v>
      </c>
    </row>
    <row r="52" spans="1:8" x14ac:dyDescent="0.25">
      <c r="A52">
        <v>290</v>
      </c>
      <c r="B52">
        <v>1</v>
      </c>
      <c r="D52" s="1">
        <v>4.1219999999999999</v>
      </c>
      <c r="E52">
        <v>0.1</v>
      </c>
      <c r="G52" s="2">
        <v>1389610</v>
      </c>
      <c r="H52">
        <v>12417.8</v>
      </c>
    </row>
    <row r="53" spans="1:8" x14ac:dyDescent="0.25">
      <c r="A53">
        <v>290</v>
      </c>
      <c r="B53">
        <v>1</v>
      </c>
      <c r="D53" s="1">
        <v>4.3220000000000027</v>
      </c>
      <c r="E53">
        <v>0.1</v>
      </c>
      <c r="G53" s="2">
        <v>1623320</v>
      </c>
      <c r="H53">
        <v>14635.3</v>
      </c>
    </row>
    <row r="54" spans="1:8" x14ac:dyDescent="0.25">
      <c r="A54">
        <v>290</v>
      </c>
      <c r="B54">
        <v>1</v>
      </c>
      <c r="D54" s="1">
        <v>4.6219999999999999</v>
      </c>
      <c r="E54">
        <v>0.1</v>
      </c>
      <c r="G54" s="2">
        <v>1763880</v>
      </c>
      <c r="H54">
        <v>20710</v>
      </c>
    </row>
    <row r="55" spans="1:8" x14ac:dyDescent="0.25">
      <c r="A55">
        <v>290</v>
      </c>
      <c r="B55">
        <v>1</v>
      </c>
      <c r="D55" s="1">
        <v>4.8220000000000027</v>
      </c>
      <c r="E55">
        <v>0.1</v>
      </c>
      <c r="G55" s="2">
        <v>1841690</v>
      </c>
      <c r="H55">
        <v>23919.1</v>
      </c>
    </row>
    <row r="57" spans="1:8" x14ac:dyDescent="0.25">
      <c r="A57">
        <v>265</v>
      </c>
      <c r="B57">
        <v>1</v>
      </c>
      <c r="D57">
        <v>3.605000000000004</v>
      </c>
      <c r="E57">
        <v>0.1</v>
      </c>
      <c r="G57">
        <v>319089</v>
      </c>
      <c r="H57">
        <v>597.00099999999998</v>
      </c>
    </row>
    <row r="58" spans="1:8" x14ac:dyDescent="0.25">
      <c r="A58">
        <v>270</v>
      </c>
      <c r="B58">
        <v>1</v>
      </c>
      <c r="D58">
        <v>3.605000000000004</v>
      </c>
      <c r="E58">
        <v>0.1</v>
      </c>
      <c r="G58">
        <v>390554</v>
      </c>
      <c r="H58">
        <v>692.53399999999999</v>
      </c>
    </row>
    <row r="59" spans="1:8" x14ac:dyDescent="0.25">
      <c r="A59">
        <v>275</v>
      </c>
      <c r="B59">
        <v>1</v>
      </c>
      <c r="D59">
        <v>3.605000000000004</v>
      </c>
      <c r="E59">
        <v>0.1</v>
      </c>
      <c r="G59">
        <v>612651</v>
      </c>
      <c r="H59">
        <v>1144.1300000000001</v>
      </c>
    </row>
    <row r="60" spans="1:8" x14ac:dyDescent="0.25">
      <c r="A60">
        <v>280</v>
      </c>
      <c r="B60">
        <v>1</v>
      </c>
      <c r="D60">
        <v>3.605000000000004</v>
      </c>
      <c r="E60">
        <v>0.1</v>
      </c>
      <c r="G60">
        <v>820102</v>
      </c>
      <c r="H60">
        <v>2435.3000000000002</v>
      </c>
    </row>
    <row r="61" spans="1:8" x14ac:dyDescent="0.25">
      <c r="A61">
        <v>285</v>
      </c>
      <c r="B61">
        <v>1</v>
      </c>
      <c r="D61">
        <v>3.605000000000004</v>
      </c>
      <c r="E61">
        <v>0.1</v>
      </c>
      <c r="G61" s="2">
        <v>1096830</v>
      </c>
      <c r="H61">
        <v>2379.04</v>
      </c>
    </row>
    <row r="62" spans="1:8" x14ac:dyDescent="0.25">
      <c r="A62">
        <v>290</v>
      </c>
      <c r="B62">
        <v>1</v>
      </c>
      <c r="D62">
        <v>3.605000000000004</v>
      </c>
      <c r="E62">
        <v>0.1</v>
      </c>
      <c r="G62" s="2">
        <v>1438770</v>
      </c>
      <c r="H62">
        <v>11496.8</v>
      </c>
    </row>
    <row r="63" spans="1:8" x14ac:dyDescent="0.25">
      <c r="A63">
        <v>295</v>
      </c>
      <c r="B63">
        <v>1</v>
      </c>
      <c r="D63">
        <v>3.605000000000004</v>
      </c>
      <c r="E63">
        <v>0.1</v>
      </c>
      <c r="G63" s="2">
        <v>1895610</v>
      </c>
      <c r="H63">
        <v>16030.1</v>
      </c>
    </row>
    <row r="65" spans="1:8" x14ac:dyDescent="0.25">
      <c r="A65">
        <v>265</v>
      </c>
      <c r="B65">
        <v>1</v>
      </c>
      <c r="D65">
        <v>2.5</v>
      </c>
      <c r="E65">
        <v>0.1</v>
      </c>
      <c r="G65">
        <v>154523</v>
      </c>
      <c r="H65">
        <v>3477.44</v>
      </c>
    </row>
    <row r="66" spans="1:8" x14ac:dyDescent="0.25">
      <c r="A66">
        <v>270</v>
      </c>
      <c r="B66">
        <v>1</v>
      </c>
      <c r="D66">
        <v>2.5</v>
      </c>
      <c r="E66">
        <v>0.1</v>
      </c>
      <c r="G66">
        <v>224340</v>
      </c>
      <c r="H66">
        <v>2704.5</v>
      </c>
    </row>
    <row r="67" spans="1:8" x14ac:dyDescent="0.25">
      <c r="A67">
        <v>275</v>
      </c>
      <c r="B67">
        <v>1</v>
      </c>
      <c r="D67">
        <v>2.5</v>
      </c>
      <c r="E67">
        <v>0.1</v>
      </c>
      <c r="G67">
        <v>348525</v>
      </c>
      <c r="H67">
        <v>7428.55</v>
      </c>
    </row>
    <row r="68" spans="1:8" x14ac:dyDescent="0.25">
      <c r="A68">
        <v>280</v>
      </c>
      <c r="B68">
        <v>1</v>
      </c>
      <c r="D68">
        <v>2.5</v>
      </c>
      <c r="E68">
        <v>0.1</v>
      </c>
      <c r="G68">
        <v>425915</v>
      </c>
      <c r="H68">
        <v>5648.43</v>
      </c>
    </row>
    <row r="69" spans="1:8" x14ac:dyDescent="0.25">
      <c r="A69">
        <v>285</v>
      </c>
      <c r="B69">
        <v>1</v>
      </c>
      <c r="D69">
        <v>2.5</v>
      </c>
      <c r="E69">
        <v>0.1</v>
      </c>
      <c r="G69">
        <v>627096</v>
      </c>
      <c r="H69">
        <v>5740.84</v>
      </c>
    </row>
    <row r="70" spans="1:8" x14ac:dyDescent="0.25">
      <c r="A70">
        <v>290</v>
      </c>
      <c r="B70">
        <v>1</v>
      </c>
      <c r="D70">
        <v>2.5</v>
      </c>
      <c r="E70">
        <v>0.1</v>
      </c>
      <c r="G70">
        <v>816650</v>
      </c>
      <c r="H70">
        <v>7392.75</v>
      </c>
    </row>
    <row r="71" spans="1:8" x14ac:dyDescent="0.25">
      <c r="A71">
        <v>295</v>
      </c>
      <c r="B71">
        <v>1</v>
      </c>
      <c r="D71">
        <v>2.5</v>
      </c>
      <c r="E71">
        <v>0.1</v>
      </c>
      <c r="G71" s="2">
        <v>1171010</v>
      </c>
      <c r="H71">
        <v>4568.3599999999997</v>
      </c>
    </row>
    <row r="73" spans="1:8" x14ac:dyDescent="0.25">
      <c r="A73">
        <v>265</v>
      </c>
      <c r="B73">
        <v>1</v>
      </c>
      <c r="D73">
        <v>4.5</v>
      </c>
      <c r="E73">
        <v>0.1</v>
      </c>
      <c r="G73">
        <v>383818</v>
      </c>
      <c r="H73">
        <v>2158.8000000000002</v>
      </c>
    </row>
    <row r="74" spans="1:8" x14ac:dyDescent="0.25">
      <c r="A74">
        <v>270</v>
      </c>
      <c r="B74">
        <v>1</v>
      </c>
      <c r="D74">
        <v>4.5</v>
      </c>
      <c r="E74">
        <v>0.1</v>
      </c>
      <c r="G74">
        <v>549801</v>
      </c>
      <c r="H74">
        <v>2301.29</v>
      </c>
    </row>
    <row r="75" spans="1:8" x14ac:dyDescent="0.25">
      <c r="A75">
        <v>275</v>
      </c>
      <c r="B75">
        <v>1</v>
      </c>
      <c r="D75">
        <v>4.5</v>
      </c>
      <c r="E75">
        <v>0.1</v>
      </c>
      <c r="G75">
        <v>732550</v>
      </c>
      <c r="H75">
        <v>6386.57</v>
      </c>
    </row>
    <row r="76" spans="1:8" x14ac:dyDescent="0.25">
      <c r="A76">
        <v>280</v>
      </c>
      <c r="B76">
        <v>1</v>
      </c>
      <c r="D76">
        <v>4.5</v>
      </c>
      <c r="E76">
        <v>0.1</v>
      </c>
      <c r="G76">
        <v>941204</v>
      </c>
      <c r="H76">
        <v>7660.05</v>
      </c>
    </row>
    <row r="77" spans="1:8" x14ac:dyDescent="0.25">
      <c r="A77">
        <v>285</v>
      </c>
      <c r="B77">
        <v>1</v>
      </c>
      <c r="D77">
        <v>4.5</v>
      </c>
      <c r="E77">
        <v>0.1</v>
      </c>
      <c r="G77" s="2">
        <v>1226420</v>
      </c>
      <c r="H77">
        <v>13278.7</v>
      </c>
    </row>
    <row r="78" spans="1:8" x14ac:dyDescent="0.25">
      <c r="A78">
        <v>290</v>
      </c>
      <c r="B78">
        <v>1</v>
      </c>
      <c r="D78">
        <v>4.5</v>
      </c>
      <c r="E78">
        <v>0.1</v>
      </c>
      <c r="G78" s="2">
        <v>1504980</v>
      </c>
      <c r="H78">
        <v>19731.8</v>
      </c>
    </row>
    <row r="79" spans="1:8" x14ac:dyDescent="0.25">
      <c r="A79">
        <v>295</v>
      </c>
      <c r="B79">
        <v>1</v>
      </c>
      <c r="D79">
        <v>4.5</v>
      </c>
      <c r="E79">
        <v>0.1</v>
      </c>
      <c r="G79" s="2">
        <v>1911560</v>
      </c>
      <c r="H79">
        <v>30164.6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40" sqref="H40"/>
    </sheetView>
  </sheetViews>
  <sheetFormatPr defaultRowHeight="15" x14ac:dyDescent="0.25"/>
  <sheetData>
    <row r="1" spans="1:4" x14ac:dyDescent="0.25">
      <c r="A1">
        <v>265</v>
      </c>
      <c r="B1">
        <v>319089</v>
      </c>
      <c r="C1">
        <v>1</v>
      </c>
      <c r="D1">
        <v>597.00099999999998</v>
      </c>
    </row>
    <row r="2" spans="1:4" x14ac:dyDescent="0.25">
      <c r="A2">
        <v>270</v>
      </c>
      <c r="B2">
        <v>390554</v>
      </c>
      <c r="C2">
        <v>1</v>
      </c>
      <c r="D2">
        <v>692.53399999999999</v>
      </c>
    </row>
    <row r="3" spans="1:4" x14ac:dyDescent="0.25">
      <c r="A3">
        <v>275</v>
      </c>
      <c r="B3">
        <v>612651</v>
      </c>
      <c r="C3">
        <v>1</v>
      </c>
      <c r="D3">
        <v>1144.1300000000001</v>
      </c>
    </row>
    <row r="4" spans="1:4" x14ac:dyDescent="0.25">
      <c r="A4">
        <v>280</v>
      </c>
      <c r="B4">
        <v>820102</v>
      </c>
      <c r="C4">
        <v>1</v>
      </c>
      <c r="D4">
        <v>2435.3000000000002</v>
      </c>
    </row>
    <row r="5" spans="1:4" x14ac:dyDescent="0.25">
      <c r="A5">
        <v>285</v>
      </c>
      <c r="B5" s="2">
        <v>1096830</v>
      </c>
      <c r="C5">
        <v>1</v>
      </c>
      <c r="D5">
        <v>2379.04</v>
      </c>
    </row>
    <row r="6" spans="1:4" x14ac:dyDescent="0.25">
      <c r="A6">
        <v>290</v>
      </c>
      <c r="B6" s="2">
        <v>1438770</v>
      </c>
      <c r="C6">
        <v>1</v>
      </c>
      <c r="D6">
        <v>11496.8</v>
      </c>
    </row>
    <row r="7" spans="1:4" x14ac:dyDescent="0.25">
      <c r="A7">
        <v>295</v>
      </c>
      <c r="B7" s="2">
        <v>1895610</v>
      </c>
      <c r="C7">
        <v>1</v>
      </c>
      <c r="D7">
        <v>16030.1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6" sqref="D16"/>
    </sheetView>
  </sheetViews>
  <sheetFormatPr defaultRowHeight="15" x14ac:dyDescent="0.25"/>
  <sheetData>
    <row r="1" spans="1:8" x14ac:dyDescent="0.25">
      <c r="B1" t="s">
        <v>8</v>
      </c>
      <c r="C1" t="s">
        <v>10</v>
      </c>
      <c r="F1" t="s">
        <v>9</v>
      </c>
      <c r="G1" t="s">
        <v>11</v>
      </c>
    </row>
    <row r="2" spans="1:8" x14ac:dyDescent="0.25">
      <c r="A2">
        <v>265</v>
      </c>
      <c r="B2">
        <v>-200034.45787000001</v>
      </c>
      <c r="C2">
        <v>37107.363700000002</v>
      </c>
      <c r="D2" s="3">
        <f>C2/B2</f>
        <v>-0.18550485798859531</v>
      </c>
      <c r="F2">
        <v>145697.44704999999</v>
      </c>
      <c r="G2">
        <v>10096.16762</v>
      </c>
      <c r="H2" s="3">
        <f>G2/F2</f>
        <v>6.9295432585961714E-2</v>
      </c>
    </row>
    <row r="3" spans="1:8" x14ac:dyDescent="0.25">
      <c r="A3">
        <v>275</v>
      </c>
      <c r="B3">
        <v>-349935.81919000001</v>
      </c>
      <c r="C3">
        <v>39194.691400000003</v>
      </c>
      <c r="D3" s="3">
        <f>C3/B3</f>
        <v>-0.11200537141560517</v>
      </c>
      <c r="F3">
        <v>270723.10329</v>
      </c>
      <c r="G3">
        <v>10192.525369999999</v>
      </c>
      <c r="H3" s="3">
        <f>G3/F3</f>
        <v>3.7649263199682342E-2</v>
      </c>
    </row>
    <row r="4" spans="1:8" x14ac:dyDescent="0.25">
      <c r="A4">
        <v>285</v>
      </c>
      <c r="B4">
        <v>-326304.76848999999</v>
      </c>
      <c r="C4">
        <v>69318.464659999998</v>
      </c>
      <c r="D4" s="3">
        <f>C4/B4</f>
        <v>-0.21243472775704886</v>
      </c>
      <c r="F4">
        <v>355485.14097000001</v>
      </c>
      <c r="G4">
        <v>20836.038659999998</v>
      </c>
      <c r="H4" s="3">
        <f>G4/F4</f>
        <v>5.8612966503031383E-2</v>
      </c>
    </row>
    <row r="5" spans="1:8" x14ac:dyDescent="0.25">
      <c r="A5">
        <v>295</v>
      </c>
      <c r="B5">
        <v>-800913.52014000004</v>
      </c>
      <c r="C5">
        <v>125922.81109</v>
      </c>
      <c r="D5" s="3">
        <f>C5/B5</f>
        <v>-0.15722397977248359</v>
      </c>
      <c r="F5">
        <v>790872.27523999999</v>
      </c>
      <c r="G5">
        <v>40237.552439999999</v>
      </c>
      <c r="H5" s="3">
        <f>G5/F5</f>
        <v>5.0877434574109218E-2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7" sqref="B7"/>
    </sheetView>
  </sheetViews>
  <sheetFormatPr defaultRowHeight="15" x14ac:dyDescent="0.25"/>
  <cols>
    <col min="1" max="1" width="14.140625" bestFit="1" customWidth="1"/>
    <col min="2" max="2" width="11.7109375" bestFit="1" customWidth="1"/>
    <col min="6" max="6" width="8.5703125" bestFit="1" customWidth="1"/>
  </cols>
  <sheetData>
    <row r="1" spans="1:7" x14ac:dyDescent="0.25">
      <c r="A1" t="s">
        <v>17</v>
      </c>
      <c r="B1" t="s">
        <v>18</v>
      </c>
    </row>
    <row r="2" spans="1:7" x14ac:dyDescent="0.25">
      <c r="A2" s="4">
        <f>8.6173303*0.00001</f>
        <v>8.6173303000000012E-5</v>
      </c>
      <c r="B2">
        <f>0.54</f>
        <v>0.54</v>
      </c>
      <c r="D2">
        <f>B2/(A2*2)</f>
        <v>3133.2209698402762</v>
      </c>
      <c r="F2" s="5">
        <v>65.701899999999995</v>
      </c>
      <c r="G2" s="1">
        <f>F2*A2*2</f>
        <v>1.1323499472751401E-2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17" sqref="D17"/>
    </sheetView>
  </sheetViews>
  <sheetFormatPr defaultRowHeight="15" x14ac:dyDescent="0.25"/>
  <cols>
    <col min="1" max="1" width="11" bestFit="1" customWidth="1"/>
  </cols>
  <sheetData>
    <row r="1" spans="1:7" x14ac:dyDescent="0.25">
      <c r="A1" t="s">
        <v>26</v>
      </c>
      <c r="C1" t="s">
        <v>4</v>
      </c>
      <c r="D1" t="s">
        <v>5</v>
      </c>
      <c r="F1" t="s">
        <v>27</v>
      </c>
      <c r="G1" t="s">
        <v>28</v>
      </c>
    </row>
    <row r="2" spans="1:7" x14ac:dyDescent="0.25">
      <c r="A2">
        <f>1*4</f>
        <v>4</v>
      </c>
      <c r="C2" s="2">
        <v>2034970</v>
      </c>
    </row>
    <row r="3" spans="1:7" x14ac:dyDescent="0.25">
      <c r="A3">
        <f>4*10</f>
        <v>40</v>
      </c>
      <c r="C3" s="2">
        <v>1131830</v>
      </c>
      <c r="F3" t="s">
        <v>29</v>
      </c>
    </row>
    <row r="4" spans="1:7" x14ac:dyDescent="0.25">
      <c r="A4">
        <f>20*4</f>
        <v>80</v>
      </c>
      <c r="C4">
        <v>634311</v>
      </c>
    </row>
    <row r="5" spans="1:7" x14ac:dyDescent="0.25">
      <c r="A5">
        <f>30*4</f>
        <v>120</v>
      </c>
      <c r="C5">
        <v>394184</v>
      </c>
      <c r="F5" t="s">
        <v>32</v>
      </c>
    </row>
    <row r="6" spans="1:7" x14ac:dyDescent="0.25">
      <c r="A6">
        <f>40*4</f>
        <v>160</v>
      </c>
      <c r="C6">
        <v>300026</v>
      </c>
    </row>
    <row r="7" spans="1:7" x14ac:dyDescent="0.25">
      <c r="A7">
        <f>50*4</f>
        <v>200</v>
      </c>
      <c r="C7">
        <v>248689</v>
      </c>
    </row>
    <row r="8" spans="1:7" x14ac:dyDescent="0.25">
      <c r="A8">
        <f>60*4</f>
        <v>240</v>
      </c>
      <c r="C8">
        <v>129937</v>
      </c>
    </row>
    <row r="9" spans="1:7" x14ac:dyDescent="0.25">
      <c r="A9">
        <f>70*4</f>
        <v>280</v>
      </c>
      <c r="C9">
        <v>121735</v>
      </c>
    </row>
    <row r="10" spans="1:7" x14ac:dyDescent="0.25">
      <c r="A10">
        <f>80*4</f>
        <v>320</v>
      </c>
      <c r="C10">
        <v>70124.2</v>
      </c>
    </row>
    <row r="11" spans="1:7" x14ac:dyDescent="0.25">
      <c r="A11">
        <f>90*4</f>
        <v>360</v>
      </c>
      <c r="C11">
        <v>67924.399999999994</v>
      </c>
    </row>
    <row r="12" spans="1:7" x14ac:dyDescent="0.25">
      <c r="A12">
        <f>100*4</f>
        <v>400</v>
      </c>
      <c r="C12">
        <v>72692.399999999994</v>
      </c>
    </row>
    <row r="13" spans="1:7" x14ac:dyDescent="0.25">
      <c r="A13">
        <f>110*4</f>
        <v>440</v>
      </c>
      <c r="C13">
        <v>45140.3</v>
      </c>
    </row>
    <row r="15" spans="1:7" x14ac:dyDescent="0.25">
      <c r="A15">
        <f>150*4</f>
        <v>600</v>
      </c>
      <c r="C15">
        <v>18668</v>
      </c>
    </row>
    <row r="26" spans="1:6" x14ac:dyDescent="0.25">
      <c r="A26" t="s">
        <v>31</v>
      </c>
      <c r="C26" t="s">
        <v>4</v>
      </c>
      <c r="F26" t="s">
        <v>30</v>
      </c>
    </row>
    <row r="27" spans="1:6" x14ac:dyDescent="0.25">
      <c r="A27">
        <v>1</v>
      </c>
      <c r="C27" s="2">
        <v>2490210</v>
      </c>
      <c r="F27" t="s">
        <v>32</v>
      </c>
    </row>
    <row r="28" spans="1:6" x14ac:dyDescent="0.25">
      <c r="A28">
        <v>2</v>
      </c>
      <c r="C28" s="2">
        <v>2463570</v>
      </c>
    </row>
    <row r="29" spans="1:6" x14ac:dyDescent="0.25">
      <c r="A29">
        <v>3</v>
      </c>
      <c r="C29" s="2">
        <v>2435770</v>
      </c>
    </row>
    <row r="30" spans="1:6" x14ac:dyDescent="0.25">
      <c r="A30">
        <v>5</v>
      </c>
      <c r="C30" s="2">
        <v>2401220</v>
      </c>
    </row>
    <row r="31" spans="1:6" x14ac:dyDescent="0.25">
      <c r="A31">
        <v>7</v>
      </c>
      <c r="C31" s="2">
        <v>2325730</v>
      </c>
    </row>
    <row r="33" spans="1:3" x14ac:dyDescent="0.25">
      <c r="A33">
        <v>10</v>
      </c>
      <c r="C33" s="2">
        <v>2291830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31"/>
  <sheetViews>
    <sheetView workbookViewId="0">
      <selection activeCell="M23" sqref="M23"/>
    </sheetView>
  </sheetViews>
  <sheetFormatPr defaultRowHeight="15" x14ac:dyDescent="0.25"/>
  <sheetData>
    <row r="1" spans="4:5" x14ac:dyDescent="0.25">
      <c r="D1" s="2">
        <v>0</v>
      </c>
      <c r="E1">
        <v>1.67187E-2</v>
      </c>
    </row>
    <row r="2" spans="4:5" x14ac:dyDescent="0.25">
      <c r="D2" s="2">
        <v>1</v>
      </c>
      <c r="E2">
        <v>7.2656300000000004E-3</v>
      </c>
    </row>
    <row r="3" spans="4:5" x14ac:dyDescent="0.25">
      <c r="D3" s="2">
        <v>2</v>
      </c>
      <c r="E3">
        <v>5.5468699999999998E-3</v>
      </c>
    </row>
    <row r="4" spans="4:5" x14ac:dyDescent="0.25">
      <c r="D4" s="2">
        <v>3</v>
      </c>
      <c r="E4">
        <v>1.4062499999999999E-3</v>
      </c>
    </row>
    <row r="5" spans="4:5" x14ac:dyDescent="0.25">
      <c r="D5" s="2">
        <v>4</v>
      </c>
      <c r="E5">
        <v>2.0312500000000001E-3</v>
      </c>
    </row>
    <row r="6" spans="4:5" x14ac:dyDescent="0.25">
      <c r="D6" s="2">
        <v>5</v>
      </c>
      <c r="E6">
        <v>9.9218699999999993E-3</v>
      </c>
    </row>
    <row r="7" spans="4:5" x14ac:dyDescent="0.25">
      <c r="D7" s="2">
        <v>6</v>
      </c>
      <c r="E7">
        <v>2.25781E-2</v>
      </c>
    </row>
    <row r="8" spans="4:5" x14ac:dyDescent="0.25">
      <c r="D8" s="2">
        <v>7</v>
      </c>
      <c r="E8">
        <v>3.8828099999999997E-2</v>
      </c>
    </row>
    <row r="9" spans="4:5" x14ac:dyDescent="0.25">
      <c r="D9" s="2">
        <v>8</v>
      </c>
      <c r="E9">
        <v>7.1484400000000003E-2</v>
      </c>
    </row>
    <row r="10" spans="4:5" x14ac:dyDescent="0.25">
      <c r="D10" s="2">
        <v>9</v>
      </c>
      <c r="E10">
        <v>0.126641</v>
      </c>
    </row>
    <row r="11" spans="4:5" x14ac:dyDescent="0.25">
      <c r="D11" s="2">
        <v>10</v>
      </c>
      <c r="E11">
        <v>0.22031200000000001</v>
      </c>
    </row>
    <row r="12" spans="4:5" x14ac:dyDescent="0.25">
      <c r="D12" s="2">
        <v>11</v>
      </c>
      <c r="E12">
        <v>0.353047</v>
      </c>
    </row>
    <row r="13" spans="4:5" x14ac:dyDescent="0.25">
      <c r="D13" s="2">
        <v>12</v>
      </c>
      <c r="E13">
        <v>0.52468700000000001</v>
      </c>
    </row>
    <row r="14" spans="4:5" x14ac:dyDescent="0.25">
      <c r="D14" s="2">
        <v>13</v>
      </c>
      <c r="E14">
        <v>0.69914100000000001</v>
      </c>
    </row>
    <row r="15" spans="4:5" x14ac:dyDescent="0.25">
      <c r="D15" s="2">
        <v>14</v>
      </c>
      <c r="E15">
        <v>0.85515600000000003</v>
      </c>
    </row>
    <row r="16" spans="4:5" x14ac:dyDescent="0.25">
      <c r="D16" s="2">
        <v>15</v>
      </c>
      <c r="E16">
        <v>0.97242200000000001</v>
      </c>
    </row>
    <row r="17" spans="4:5" x14ac:dyDescent="0.25">
      <c r="D17" s="2">
        <v>16</v>
      </c>
      <c r="E17">
        <v>1.0623400000000001</v>
      </c>
    </row>
    <row r="18" spans="4:5" x14ac:dyDescent="0.25">
      <c r="D18" s="2">
        <v>17</v>
      </c>
      <c r="E18">
        <v>1.13828</v>
      </c>
    </row>
    <row r="19" spans="4:5" x14ac:dyDescent="0.25">
      <c r="D19" s="2">
        <v>18</v>
      </c>
      <c r="E19">
        <v>1.1988300000000001</v>
      </c>
    </row>
    <row r="20" spans="4:5" x14ac:dyDescent="0.25">
      <c r="D20" s="2">
        <v>19</v>
      </c>
      <c r="E20">
        <v>1.2324999999999999</v>
      </c>
    </row>
    <row r="21" spans="4:5" x14ac:dyDescent="0.25">
      <c r="D21" s="2">
        <v>20</v>
      </c>
      <c r="E21">
        <v>1.24211</v>
      </c>
    </row>
    <row r="22" spans="4:5" x14ac:dyDescent="0.25">
      <c r="D22" s="2">
        <v>21</v>
      </c>
      <c r="E22">
        <v>1.2390600000000001</v>
      </c>
    </row>
    <row r="23" spans="4:5" x14ac:dyDescent="0.25">
      <c r="D23" s="2">
        <v>22</v>
      </c>
      <c r="E23">
        <v>1.2301599999999999</v>
      </c>
    </row>
    <row r="24" spans="4:5" x14ac:dyDescent="0.25">
      <c r="D24" s="2">
        <v>23</v>
      </c>
      <c r="E24">
        <v>1.21898</v>
      </c>
    </row>
    <row r="25" spans="4:5" x14ac:dyDescent="0.25">
      <c r="D25" s="2">
        <v>24</v>
      </c>
      <c r="E25">
        <v>1.21</v>
      </c>
    </row>
    <row r="26" spans="4:5" x14ac:dyDescent="0.25">
      <c r="D26" s="2">
        <v>25</v>
      </c>
      <c r="E26">
        <v>1.19289</v>
      </c>
    </row>
    <row r="27" spans="4:5" x14ac:dyDescent="0.25">
      <c r="D27" s="2">
        <v>26</v>
      </c>
      <c r="E27">
        <v>1.18344</v>
      </c>
    </row>
    <row r="28" spans="4:5" x14ac:dyDescent="0.25">
      <c r="D28" s="2">
        <v>27</v>
      </c>
      <c r="E28">
        <v>1.18242</v>
      </c>
    </row>
    <row r="29" spans="4:5" x14ac:dyDescent="0.25">
      <c r="D29" s="2">
        <v>28</v>
      </c>
      <c r="E29">
        <v>1.1942200000000001</v>
      </c>
    </row>
    <row r="30" spans="4:5" x14ac:dyDescent="0.25">
      <c r="D30" s="2">
        <v>29</v>
      </c>
      <c r="E30">
        <v>1.2085900000000001</v>
      </c>
    </row>
    <row r="31" spans="4:5" x14ac:dyDescent="0.25">
      <c r="D31" s="2">
        <v>30</v>
      </c>
      <c r="E31">
        <v>1.22281</v>
      </c>
    </row>
    <row r="32" spans="4:5" x14ac:dyDescent="0.25">
      <c r="D32" s="2">
        <v>31</v>
      </c>
      <c r="E32">
        <v>1.2267999999999999</v>
      </c>
    </row>
    <row r="33" spans="4:5" x14ac:dyDescent="0.25">
      <c r="D33" s="2">
        <v>32</v>
      </c>
      <c r="E33">
        <v>1.2226600000000001</v>
      </c>
    </row>
    <row r="34" spans="4:5" x14ac:dyDescent="0.25">
      <c r="D34" s="2">
        <v>33</v>
      </c>
      <c r="E34">
        <v>1.21695</v>
      </c>
    </row>
    <row r="35" spans="4:5" x14ac:dyDescent="0.25">
      <c r="D35" s="2">
        <v>34</v>
      </c>
      <c r="E35">
        <v>1.21672</v>
      </c>
    </row>
    <row r="36" spans="4:5" x14ac:dyDescent="0.25">
      <c r="D36" s="2">
        <v>35</v>
      </c>
      <c r="E36">
        <v>1.2128099999999999</v>
      </c>
    </row>
    <row r="37" spans="4:5" x14ac:dyDescent="0.25">
      <c r="D37" s="2">
        <v>36</v>
      </c>
      <c r="E37">
        <v>1.21766</v>
      </c>
    </row>
    <row r="38" spans="4:5" x14ac:dyDescent="0.25">
      <c r="D38" s="2">
        <v>37</v>
      </c>
      <c r="E38">
        <v>1.22516</v>
      </c>
    </row>
    <row r="39" spans="4:5" x14ac:dyDescent="0.25">
      <c r="D39" s="2">
        <v>38</v>
      </c>
      <c r="E39">
        <v>1.23508</v>
      </c>
    </row>
    <row r="40" spans="4:5" x14ac:dyDescent="0.25">
      <c r="D40" s="2">
        <v>39</v>
      </c>
      <c r="E40">
        <v>1.23969</v>
      </c>
    </row>
    <row r="41" spans="4:5" x14ac:dyDescent="0.25">
      <c r="D41" s="2">
        <v>40</v>
      </c>
      <c r="E41">
        <v>1.24227</v>
      </c>
    </row>
    <row r="42" spans="4:5" x14ac:dyDescent="0.25">
      <c r="D42" s="2">
        <v>41</v>
      </c>
      <c r="E42">
        <v>1.2432000000000001</v>
      </c>
    </row>
    <row r="43" spans="4:5" x14ac:dyDescent="0.25">
      <c r="D43" s="2">
        <v>42</v>
      </c>
      <c r="E43">
        <v>1.2475000000000001</v>
      </c>
    </row>
    <row r="44" spans="4:5" x14ac:dyDescent="0.25">
      <c r="D44" s="2">
        <v>43</v>
      </c>
      <c r="E44">
        <v>1.25156</v>
      </c>
    </row>
    <row r="45" spans="4:5" x14ac:dyDescent="0.25">
      <c r="D45" s="2">
        <v>44</v>
      </c>
      <c r="E45">
        <v>1.2503899999999999</v>
      </c>
    </row>
    <row r="46" spans="4:5" x14ac:dyDescent="0.25">
      <c r="D46" s="2">
        <v>45</v>
      </c>
      <c r="E46">
        <v>1.2485900000000001</v>
      </c>
    </row>
    <row r="47" spans="4:5" x14ac:dyDescent="0.25">
      <c r="D47" s="2">
        <v>46</v>
      </c>
      <c r="E47">
        <v>1.24891</v>
      </c>
    </row>
    <row r="48" spans="4:5" x14ac:dyDescent="0.25">
      <c r="D48" s="2">
        <v>47</v>
      </c>
      <c r="E48">
        <v>1.24953</v>
      </c>
    </row>
    <row r="49" spans="4:5" x14ac:dyDescent="0.25">
      <c r="D49" s="2">
        <v>48</v>
      </c>
      <c r="E49">
        <v>1.2521100000000001</v>
      </c>
    </row>
    <row r="50" spans="4:5" x14ac:dyDescent="0.25">
      <c r="D50" s="2">
        <v>49</v>
      </c>
      <c r="E50">
        <v>1.25305</v>
      </c>
    </row>
    <row r="51" spans="4:5" x14ac:dyDescent="0.25">
      <c r="D51" s="2">
        <v>50</v>
      </c>
      <c r="E51">
        <v>1.2603899999999999</v>
      </c>
    </row>
    <row r="52" spans="4:5" x14ac:dyDescent="0.25">
      <c r="D52" s="2">
        <v>51</v>
      </c>
      <c r="E52">
        <v>1.26555</v>
      </c>
    </row>
    <row r="53" spans="4:5" x14ac:dyDescent="0.25">
      <c r="D53" s="2">
        <v>52</v>
      </c>
      <c r="E53">
        <v>1.2696099999999999</v>
      </c>
    </row>
    <row r="54" spans="4:5" x14ac:dyDescent="0.25">
      <c r="D54" s="2">
        <v>53</v>
      </c>
      <c r="E54">
        <v>1.2678100000000001</v>
      </c>
    </row>
    <row r="55" spans="4:5" x14ac:dyDescent="0.25">
      <c r="D55" s="2">
        <v>54</v>
      </c>
      <c r="E55">
        <v>1.2685200000000001</v>
      </c>
    </row>
    <row r="56" spans="4:5" x14ac:dyDescent="0.25">
      <c r="D56" s="2">
        <v>55</v>
      </c>
      <c r="E56">
        <v>1.26156</v>
      </c>
    </row>
    <row r="57" spans="4:5" x14ac:dyDescent="0.25">
      <c r="D57" s="2">
        <v>56</v>
      </c>
      <c r="E57">
        <v>1.25648</v>
      </c>
    </row>
    <row r="58" spans="4:5" x14ac:dyDescent="0.25">
      <c r="D58" s="2">
        <v>57</v>
      </c>
      <c r="E58">
        <v>1.25258</v>
      </c>
    </row>
    <row r="59" spans="4:5" x14ac:dyDescent="0.25">
      <c r="D59" s="2">
        <v>58</v>
      </c>
      <c r="E59">
        <v>1.2511699999999999</v>
      </c>
    </row>
    <row r="60" spans="4:5" x14ac:dyDescent="0.25">
      <c r="D60" s="2">
        <v>59</v>
      </c>
      <c r="E60">
        <v>1.25227</v>
      </c>
    </row>
    <row r="61" spans="4:5" x14ac:dyDescent="0.25">
      <c r="D61" s="2">
        <v>60</v>
      </c>
      <c r="E61">
        <v>1.2567999999999999</v>
      </c>
    </row>
    <row r="62" spans="4:5" x14ac:dyDescent="0.25">
      <c r="D62" s="2">
        <v>61</v>
      </c>
      <c r="E62">
        <v>1.25875</v>
      </c>
    </row>
    <row r="63" spans="4:5" x14ac:dyDescent="0.25">
      <c r="D63" s="2">
        <v>62</v>
      </c>
      <c r="E63">
        <v>1.2599199999999999</v>
      </c>
    </row>
    <row r="64" spans="4:5" x14ac:dyDescent="0.25">
      <c r="D64" s="2">
        <v>63</v>
      </c>
      <c r="E64">
        <v>1.26078</v>
      </c>
    </row>
    <row r="65" spans="4:5" x14ac:dyDescent="0.25">
      <c r="D65" s="2">
        <v>64</v>
      </c>
      <c r="E65">
        <v>1.2591399999999999</v>
      </c>
    </row>
    <row r="66" spans="4:5" x14ac:dyDescent="0.25">
      <c r="D66" s="2">
        <v>65</v>
      </c>
      <c r="E66">
        <v>1.2567999999999999</v>
      </c>
    </row>
    <row r="67" spans="4:5" x14ac:dyDescent="0.25">
      <c r="D67" s="2">
        <v>66</v>
      </c>
      <c r="E67">
        <v>1.2568699999999999</v>
      </c>
    </row>
    <row r="68" spans="4:5" x14ac:dyDescent="0.25">
      <c r="D68" s="2">
        <v>67</v>
      </c>
      <c r="E68">
        <v>1.2544500000000001</v>
      </c>
    </row>
    <row r="69" spans="4:5" x14ac:dyDescent="0.25">
      <c r="D69" s="2">
        <v>68</v>
      </c>
      <c r="E69">
        <v>1.2565599999999999</v>
      </c>
    </row>
    <row r="70" spans="4:5" x14ac:dyDescent="0.25">
      <c r="D70" s="2">
        <v>69</v>
      </c>
      <c r="E70">
        <v>1.2598400000000001</v>
      </c>
    </row>
    <row r="71" spans="4:5" x14ac:dyDescent="0.25">
      <c r="D71" s="2">
        <v>70</v>
      </c>
      <c r="E71">
        <v>1.26125</v>
      </c>
    </row>
    <row r="72" spans="4:5" x14ac:dyDescent="0.25">
      <c r="D72" s="2">
        <v>71</v>
      </c>
      <c r="E72">
        <v>1.2613300000000001</v>
      </c>
    </row>
    <row r="73" spans="4:5" x14ac:dyDescent="0.25">
      <c r="D73" s="2">
        <v>72</v>
      </c>
      <c r="E73">
        <v>1.25539</v>
      </c>
    </row>
    <row r="74" spans="4:5" x14ac:dyDescent="0.25">
      <c r="D74" s="2">
        <v>73</v>
      </c>
      <c r="E74">
        <v>1.24492</v>
      </c>
    </row>
    <row r="75" spans="4:5" x14ac:dyDescent="0.25">
      <c r="D75" s="2">
        <v>74</v>
      </c>
      <c r="E75">
        <v>1.2385200000000001</v>
      </c>
    </row>
    <row r="76" spans="4:5" x14ac:dyDescent="0.25">
      <c r="D76" s="2">
        <v>75</v>
      </c>
      <c r="E76">
        <v>1.2354700000000001</v>
      </c>
    </row>
    <row r="77" spans="4:5" x14ac:dyDescent="0.25">
      <c r="D77" s="2">
        <v>76</v>
      </c>
      <c r="E77">
        <v>1.2353099999999999</v>
      </c>
    </row>
    <row r="78" spans="4:5" x14ac:dyDescent="0.25">
      <c r="D78" s="2">
        <v>77</v>
      </c>
      <c r="E78">
        <v>1.2383599999999999</v>
      </c>
    </row>
    <row r="79" spans="4:5" x14ac:dyDescent="0.25">
      <c r="D79" s="2">
        <v>78</v>
      </c>
      <c r="E79">
        <v>1.24305</v>
      </c>
    </row>
    <row r="80" spans="4:5" x14ac:dyDescent="0.25">
      <c r="D80" s="2">
        <v>79</v>
      </c>
      <c r="E80">
        <v>1.2478899999999999</v>
      </c>
    </row>
    <row r="81" spans="4:5" x14ac:dyDescent="0.25">
      <c r="D81" s="2">
        <v>80</v>
      </c>
      <c r="E81">
        <v>1.25617</v>
      </c>
    </row>
    <row r="82" spans="4:5" x14ac:dyDescent="0.25">
      <c r="D82" s="2">
        <v>81</v>
      </c>
      <c r="E82">
        <v>1.2646900000000001</v>
      </c>
    </row>
    <row r="83" spans="4:5" x14ac:dyDescent="0.25">
      <c r="D83" s="2">
        <v>82</v>
      </c>
      <c r="E83">
        <v>1.27508</v>
      </c>
    </row>
    <row r="84" spans="4:5" x14ac:dyDescent="0.25">
      <c r="D84" s="2">
        <v>83</v>
      </c>
      <c r="E84">
        <v>1.2764800000000001</v>
      </c>
    </row>
    <row r="85" spans="4:5" x14ac:dyDescent="0.25">
      <c r="D85" s="2">
        <v>84</v>
      </c>
      <c r="E85">
        <v>1.2775000000000001</v>
      </c>
    </row>
    <row r="86" spans="4:5" x14ac:dyDescent="0.25">
      <c r="D86" s="2">
        <v>85</v>
      </c>
      <c r="E86">
        <v>1.27688</v>
      </c>
    </row>
    <row r="87" spans="4:5" x14ac:dyDescent="0.25">
      <c r="D87" s="2">
        <v>86</v>
      </c>
      <c r="E87">
        <v>1.27539</v>
      </c>
    </row>
    <row r="88" spans="4:5" x14ac:dyDescent="0.25">
      <c r="D88" s="2">
        <v>87</v>
      </c>
      <c r="E88">
        <v>1.2708600000000001</v>
      </c>
    </row>
    <row r="89" spans="4:5" x14ac:dyDescent="0.25">
      <c r="D89" s="2">
        <v>88</v>
      </c>
      <c r="E89">
        <v>1.27078</v>
      </c>
    </row>
    <row r="90" spans="4:5" x14ac:dyDescent="0.25">
      <c r="D90" s="2">
        <v>89</v>
      </c>
      <c r="E90">
        <v>1.2629699999999999</v>
      </c>
    </row>
    <row r="91" spans="4:5" x14ac:dyDescent="0.25">
      <c r="D91" s="2">
        <v>90</v>
      </c>
      <c r="E91">
        <v>1.26</v>
      </c>
    </row>
    <row r="92" spans="4:5" x14ac:dyDescent="0.25">
      <c r="D92" s="2">
        <v>91</v>
      </c>
      <c r="E92">
        <v>1.2552300000000001</v>
      </c>
    </row>
    <row r="93" spans="4:5" x14ac:dyDescent="0.25">
      <c r="D93" s="2">
        <v>92</v>
      </c>
      <c r="E93">
        <v>1.2560899999999999</v>
      </c>
    </row>
    <row r="94" spans="4:5" x14ac:dyDescent="0.25">
      <c r="D94" s="2">
        <v>93</v>
      </c>
      <c r="E94">
        <v>1.2528900000000001</v>
      </c>
    </row>
    <row r="95" spans="4:5" x14ac:dyDescent="0.25">
      <c r="D95" s="2">
        <v>94</v>
      </c>
      <c r="E95">
        <v>1.2513300000000001</v>
      </c>
    </row>
    <row r="96" spans="4:5" x14ac:dyDescent="0.25">
      <c r="D96" s="2">
        <v>95</v>
      </c>
      <c r="E96">
        <v>1.2527299999999999</v>
      </c>
    </row>
    <row r="97" spans="4:5" x14ac:dyDescent="0.25">
      <c r="D97" s="2">
        <v>96</v>
      </c>
      <c r="E97">
        <v>1.2501599999999999</v>
      </c>
    </row>
    <row r="98" spans="4:5" x14ac:dyDescent="0.25">
      <c r="D98" s="2">
        <v>97</v>
      </c>
      <c r="E98">
        <v>1.2460899999999999</v>
      </c>
    </row>
    <row r="99" spans="4:5" x14ac:dyDescent="0.25">
      <c r="D99" s="2">
        <v>98</v>
      </c>
      <c r="E99">
        <v>1.2490600000000001</v>
      </c>
    </row>
    <row r="100" spans="4:5" x14ac:dyDescent="0.25">
      <c r="D100" s="2">
        <v>99</v>
      </c>
      <c r="E100">
        <v>1.2493700000000001</v>
      </c>
    </row>
    <row r="101" spans="4:5" x14ac:dyDescent="0.25">
      <c r="D101" s="2">
        <v>100</v>
      </c>
      <c r="E101">
        <v>1.2509399999999999</v>
      </c>
    </row>
    <row r="102" spans="4:5" x14ac:dyDescent="0.25">
      <c r="D102" s="2">
        <v>101</v>
      </c>
      <c r="E102">
        <v>1.25031</v>
      </c>
    </row>
    <row r="103" spans="4:5" x14ac:dyDescent="0.25">
      <c r="D103" s="2">
        <v>102</v>
      </c>
      <c r="E103">
        <v>1.2567200000000001</v>
      </c>
    </row>
    <row r="104" spans="4:5" x14ac:dyDescent="0.25">
      <c r="D104" s="2">
        <v>103</v>
      </c>
      <c r="E104">
        <v>1.25891</v>
      </c>
    </row>
    <row r="105" spans="4:5" x14ac:dyDescent="0.25">
      <c r="D105" s="2">
        <v>104</v>
      </c>
      <c r="E105">
        <v>1.2621100000000001</v>
      </c>
    </row>
    <row r="106" spans="4:5" x14ac:dyDescent="0.25">
      <c r="D106" s="2">
        <v>105</v>
      </c>
      <c r="E106">
        <v>1.26203</v>
      </c>
    </row>
    <row r="107" spans="4:5" x14ac:dyDescent="0.25">
      <c r="D107" s="2">
        <v>106</v>
      </c>
      <c r="E107">
        <v>1.26172</v>
      </c>
    </row>
    <row r="108" spans="4:5" x14ac:dyDescent="0.25">
      <c r="D108" s="2">
        <v>107</v>
      </c>
      <c r="E108">
        <v>1.26359</v>
      </c>
    </row>
    <row r="109" spans="4:5" x14ac:dyDescent="0.25">
      <c r="D109" s="2">
        <v>108</v>
      </c>
      <c r="E109">
        <v>1.26234</v>
      </c>
    </row>
    <row r="110" spans="4:5" x14ac:dyDescent="0.25">
      <c r="D110" s="2">
        <v>109</v>
      </c>
      <c r="E110">
        <v>1.26203</v>
      </c>
    </row>
    <row r="111" spans="4:5" x14ac:dyDescent="0.25">
      <c r="D111" s="2">
        <v>110</v>
      </c>
      <c r="E111">
        <v>1.2645299999999999</v>
      </c>
    </row>
    <row r="112" spans="4:5" x14ac:dyDescent="0.25">
      <c r="D112" s="2">
        <v>111</v>
      </c>
      <c r="E112">
        <v>1.26328</v>
      </c>
    </row>
    <row r="113" spans="4:5" x14ac:dyDescent="0.25">
      <c r="D113" s="2">
        <v>112</v>
      </c>
      <c r="E113">
        <v>1.26203</v>
      </c>
    </row>
    <row r="114" spans="4:5" x14ac:dyDescent="0.25">
      <c r="D114" s="2">
        <v>113</v>
      </c>
      <c r="E114">
        <v>1.26203</v>
      </c>
    </row>
    <row r="115" spans="4:5" x14ac:dyDescent="0.25">
      <c r="D115" s="2">
        <v>114</v>
      </c>
      <c r="E115">
        <v>1.26125</v>
      </c>
    </row>
    <row r="116" spans="4:5" x14ac:dyDescent="0.25">
      <c r="D116" s="2">
        <v>115</v>
      </c>
      <c r="E116">
        <v>1.2619499999999999</v>
      </c>
    </row>
    <row r="117" spans="4:5" x14ac:dyDescent="0.25">
      <c r="D117" s="2">
        <v>116</v>
      </c>
      <c r="E117">
        <v>1.26227</v>
      </c>
    </row>
    <row r="118" spans="4:5" x14ac:dyDescent="0.25">
      <c r="D118" s="2">
        <v>117</v>
      </c>
      <c r="E118">
        <v>1.2613300000000001</v>
      </c>
    </row>
    <row r="119" spans="4:5" x14ac:dyDescent="0.25">
      <c r="D119" s="2">
        <v>118</v>
      </c>
      <c r="E119">
        <v>1.2596099999999999</v>
      </c>
    </row>
    <row r="120" spans="4:5" x14ac:dyDescent="0.25">
      <c r="D120" s="2">
        <v>119</v>
      </c>
      <c r="E120">
        <v>1.26023</v>
      </c>
    </row>
    <row r="121" spans="4:5" x14ac:dyDescent="0.25">
      <c r="D121" s="2">
        <v>120</v>
      </c>
      <c r="E121">
        <v>1.25898</v>
      </c>
    </row>
    <row r="122" spans="4:5" x14ac:dyDescent="0.25">
      <c r="D122" s="2">
        <v>121</v>
      </c>
      <c r="E122">
        <v>1.2580499999999999</v>
      </c>
    </row>
    <row r="123" spans="4:5" x14ac:dyDescent="0.25">
      <c r="D123" s="2">
        <v>122</v>
      </c>
      <c r="E123">
        <v>1.25797</v>
      </c>
    </row>
    <row r="124" spans="4:5" x14ac:dyDescent="0.25">
      <c r="D124" s="2">
        <v>123</v>
      </c>
      <c r="E124">
        <v>1.25461</v>
      </c>
    </row>
    <row r="125" spans="4:5" x14ac:dyDescent="0.25">
      <c r="D125" s="2">
        <v>124</v>
      </c>
      <c r="E125">
        <v>1.2568699999999999</v>
      </c>
    </row>
    <row r="126" spans="4:5" x14ac:dyDescent="0.25">
      <c r="D126" s="2">
        <v>125</v>
      </c>
      <c r="E126">
        <v>1.2565599999999999</v>
      </c>
    </row>
    <row r="127" spans="4:5" x14ac:dyDescent="0.25">
      <c r="D127" s="2">
        <v>126</v>
      </c>
      <c r="E127">
        <v>1.25742</v>
      </c>
    </row>
    <row r="128" spans="4:5" x14ac:dyDescent="0.25">
      <c r="D128" s="2">
        <v>127</v>
      </c>
      <c r="E128">
        <v>1.2575000000000001</v>
      </c>
    </row>
    <row r="129" spans="4:5" x14ac:dyDescent="0.25">
      <c r="D129" s="2">
        <v>128</v>
      </c>
      <c r="E129">
        <v>1.25586</v>
      </c>
    </row>
    <row r="130" spans="4:5" x14ac:dyDescent="0.25">
      <c r="D130" s="2">
        <v>129</v>
      </c>
      <c r="E130">
        <v>1.2544500000000001</v>
      </c>
    </row>
    <row r="131" spans="4:5" x14ac:dyDescent="0.25">
      <c r="D131" s="2">
        <v>130</v>
      </c>
      <c r="E131">
        <v>1.25406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4" sqref="B14"/>
    </sheetView>
  </sheetViews>
  <sheetFormatPr defaultRowHeight="15" x14ac:dyDescent="0.25"/>
  <sheetData>
    <row r="1" spans="1:13" x14ac:dyDescent="0.25">
      <c r="B1" t="s">
        <v>12</v>
      </c>
      <c r="C1" t="s">
        <v>13</v>
      </c>
      <c r="D1" t="s">
        <v>15</v>
      </c>
      <c r="F1" t="s">
        <v>7</v>
      </c>
      <c r="G1" t="s">
        <v>14</v>
      </c>
      <c r="H1" t="s">
        <v>16</v>
      </c>
      <c r="J1" t="s">
        <v>19</v>
      </c>
      <c r="L1" t="s">
        <v>21</v>
      </c>
      <c r="M1" t="s">
        <v>20</v>
      </c>
    </row>
    <row r="2" spans="1:13" x14ac:dyDescent="0.25">
      <c r="A2">
        <v>265</v>
      </c>
      <c r="B2">
        <v>63771.392099999997</v>
      </c>
      <c r="C2">
        <v>5213.1763099999998</v>
      </c>
      <c r="D2" s="3">
        <f t="shared" ref="D2:D3" si="0">C2/B2</f>
        <v>8.174788315464733E-2</v>
      </c>
      <c r="F2">
        <v>0.44395000000000001</v>
      </c>
      <c r="G2">
        <v>2.085E-2</v>
      </c>
      <c r="H2" s="3">
        <f t="shared" ref="H2:H3" si="1">G2/F2</f>
        <v>4.696474828246424E-2</v>
      </c>
      <c r="J2">
        <v>4100</v>
      </c>
      <c r="L2">
        <f>A2^(1.5)*EXP(-$J$2/A2)</f>
        <v>8.2337124276335677E-4</v>
      </c>
      <c r="M2">
        <f>B2/L2</f>
        <v>77451565.937588111</v>
      </c>
    </row>
    <row r="3" spans="1:13" x14ac:dyDescent="0.25">
      <c r="A3">
        <v>275</v>
      </c>
      <c r="B3">
        <v>131069.02881</v>
      </c>
      <c r="C3">
        <v>13811.1543</v>
      </c>
      <c r="D3" s="3">
        <f t="shared" si="0"/>
        <v>0.10537313372498468</v>
      </c>
      <c r="F3">
        <v>0.42817</v>
      </c>
      <c r="G3">
        <v>2.649E-2</v>
      </c>
      <c r="H3" s="3">
        <f t="shared" si="1"/>
        <v>6.1867949646168575E-2</v>
      </c>
      <c r="L3">
        <f t="shared" ref="L3:L5" si="2">A3^(1.5)*EXP(-$J$2/A3)</f>
        <v>1.5277881202797267E-3</v>
      </c>
      <c r="M3">
        <f t="shared" ref="M3:M6" si="3">B3/L3</f>
        <v>85790056.271678716</v>
      </c>
    </row>
    <row r="4" spans="1:13" x14ac:dyDescent="0.25">
      <c r="A4">
        <v>285</v>
      </c>
      <c r="B4">
        <v>222266.05481999999</v>
      </c>
      <c r="C4">
        <v>16978.10615</v>
      </c>
      <c r="D4" s="3">
        <f>C4/B4</f>
        <v>7.6386410708326802E-2</v>
      </c>
      <c r="F4">
        <v>0.39990999999999999</v>
      </c>
      <c r="G4">
        <v>2.171E-2</v>
      </c>
      <c r="H4" s="3">
        <f>G4/F4</f>
        <v>5.4287214623290239E-2</v>
      </c>
      <c r="L4">
        <f t="shared" si="2"/>
        <v>2.7197069542736177E-3</v>
      </c>
      <c r="M4">
        <f t="shared" si="3"/>
        <v>81724266.090779275</v>
      </c>
    </row>
    <row r="5" spans="1:13" x14ac:dyDescent="0.25">
      <c r="A5">
        <v>290</v>
      </c>
      <c r="B5">
        <v>297000.76160999999</v>
      </c>
      <c r="C5">
        <v>34631.16936</v>
      </c>
      <c r="D5" s="3">
        <f>C5/B5</f>
        <v>0.11660296482833656</v>
      </c>
      <c r="F5">
        <v>0.38303999999999999</v>
      </c>
      <c r="G5">
        <v>3.4630000000000001E-2</v>
      </c>
      <c r="H5" s="3">
        <f>G5/F5</f>
        <v>9.0408312447786132E-2</v>
      </c>
      <c r="L5">
        <f t="shared" si="2"/>
        <v>3.5774334466754107E-3</v>
      </c>
      <c r="M5">
        <f t="shared" si="3"/>
        <v>83020625.271452487</v>
      </c>
    </row>
    <row r="6" spans="1:13" x14ac:dyDescent="0.25">
      <c r="A6">
        <v>295</v>
      </c>
      <c r="B6">
        <v>433744.08481999999</v>
      </c>
      <c r="C6">
        <v>14117.659379999999</v>
      </c>
      <c r="D6" s="3">
        <f>C6/B6</f>
        <v>3.254836175082066E-2</v>
      </c>
      <c r="F6">
        <v>0.42386000000000001</v>
      </c>
      <c r="G6">
        <v>9.5999999999999992E-3</v>
      </c>
      <c r="H6" s="3">
        <f>G6/F6</f>
        <v>2.2648987873354405E-2</v>
      </c>
      <c r="L6">
        <f>A6^(1.5)*EXP(-$J$2/A6)</f>
        <v>4.6641855362013259E-3</v>
      </c>
      <c r="M6">
        <f t="shared" si="3"/>
        <v>92994603.549424022</v>
      </c>
    </row>
    <row r="8" spans="1:13" x14ac:dyDescent="0.25">
      <c r="F8">
        <v>0.42201</v>
      </c>
      <c r="G8">
        <v>7.0699999999999999E-3</v>
      </c>
      <c r="H8" s="3">
        <f>G8/F8</f>
        <v>1.6753157508115922E-2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Hz vs overvoltage</vt:lpstr>
      <vt:lpstr>Hz vs temperature</vt:lpstr>
      <vt:lpstr>total</vt:lpstr>
      <vt:lpstr>Лист3</vt:lpstr>
      <vt:lpstr>line</vt:lpstr>
      <vt:lpstr>Лист2</vt:lpstr>
      <vt:lpstr>t_dead</vt:lpstr>
      <vt:lpstr>Лист4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2015-08-21T07:19:18Z</dcterms:modified>
</cp:coreProperties>
</file>