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Лист1" sheetId="1" r:id="rId1"/>
    <sheet name="295k" sheetId="2" r:id="rId2"/>
    <sheet name="Лист3" sheetId="3" r:id="rId3"/>
    <sheet name="test_signal" sheetId="4" r:id="rId4"/>
  </sheets>
  <calcPr calcId="152511"/>
</workbook>
</file>

<file path=xl/calcChain.xml><?xml version="1.0" encoding="utf-8"?>
<calcChain xmlns="http://schemas.openxmlformats.org/spreadsheetml/2006/main">
  <c r="N16" i="4" l="1"/>
  <c r="N15" i="4"/>
  <c r="N14" i="4"/>
  <c r="N23" i="2"/>
  <c r="M23" i="2"/>
  <c r="L23" i="2"/>
  <c r="M22" i="2"/>
  <c r="L22" i="2"/>
  <c r="G9" i="2"/>
  <c r="F11" i="2"/>
  <c r="F10" i="2"/>
  <c r="F9" i="2"/>
  <c r="H7" i="1"/>
  <c r="G7" i="1"/>
  <c r="F7" i="1"/>
  <c r="H4" i="1"/>
  <c r="G4" i="1"/>
  <c r="H3" i="1"/>
  <c r="G3" i="1"/>
  <c r="F3" i="1"/>
  <c r="F4" i="1"/>
  <c r="H5" i="1"/>
  <c r="G5" i="1"/>
  <c r="F5" i="1"/>
  <c r="H6" i="1"/>
  <c r="G6" i="1"/>
  <c r="F6" i="1"/>
  <c r="H8" i="1"/>
  <c r="H2" i="1"/>
  <c r="G8" i="1"/>
  <c r="F8" i="1"/>
  <c r="G2" i="1"/>
  <c r="F2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<sst xmlns="http://schemas.openxmlformats.org/spreadsheetml/2006/main" count="121" uniqueCount="30">
  <si>
    <t>T</t>
  </si>
  <si>
    <t>V</t>
  </si>
  <si>
    <t>V_Bd</t>
  </si>
  <si>
    <t>dV</t>
  </si>
  <si>
    <t>DC [Hz]</t>
  </si>
  <si>
    <t>dDC</t>
  </si>
  <si>
    <t>all</t>
  </si>
  <si>
    <t>f2_bad</t>
  </si>
  <si>
    <t>f3_bad</t>
  </si>
  <si>
    <t>chi2_per_dof_th</t>
  </si>
  <si>
    <t>f1_good</t>
  </si>
  <si>
    <t>f1_bad</t>
  </si>
  <si>
    <t>шумы</t>
  </si>
  <si>
    <t>одиночные</t>
  </si>
  <si>
    <t>двойные</t>
  </si>
  <si>
    <t>тройные</t>
  </si>
  <si>
    <t>f2_good</t>
  </si>
  <si>
    <t>всего</t>
  </si>
  <si>
    <t>f3_good</t>
  </si>
  <si>
    <t>одиночное, принятое за 2-е</t>
  </si>
  <si>
    <t>двойных</t>
  </si>
  <si>
    <t>тройных</t>
  </si>
  <si>
    <t xml:space="preserve"> одиночных</t>
  </si>
  <si>
    <t>правильное нахождение</t>
  </si>
  <si>
    <t>количество</t>
  </si>
  <si>
    <t>tau ns</t>
  </si>
  <si>
    <t>f4_good</t>
  </si>
  <si>
    <t>f4_bad</t>
  </si>
  <si>
    <t>f5_good</t>
  </si>
  <si>
    <t>f5_bad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</si>
</sst>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459689413823272"/>
                  <c:y val="2.690580344123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Лист1!$A$2:$A$8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Лист1!$F$2:$F$8</c:f>
              <c:numCache>
                <c:formatCode>#,##0</c:formatCode>
                <c:ptCount val="7"/>
                <c:pt idx="0">
                  <c:v>740000</c:v>
                </c:pt>
                <c:pt idx="1">
                  <c:v>1048000</c:v>
                </c:pt>
                <c:pt idx="2">
                  <c:v>1389000</c:v>
                </c:pt>
                <c:pt idx="3">
                  <c:v>1859000</c:v>
                </c:pt>
                <c:pt idx="4">
                  <c:v>2863000</c:v>
                </c:pt>
                <c:pt idx="5">
                  <c:v>3853000</c:v>
                </c:pt>
                <c:pt idx="6">
                  <c:v>4981000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69352"/>
        <c:axId val="224371312"/>
      </c:scatterChart>
      <c:valAx>
        <c:axId val="22436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371312"/>
        <c:crosses val="autoZero"/>
        <c:crossBetween val="midCat"/>
      </c:valAx>
      <c:valAx>
        <c:axId val="2243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36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2</xdr:row>
      <xdr:rowOff>76200</xdr:rowOff>
    </xdr:from>
    <xdr:to>
      <xdr:col>16</xdr:col>
      <xdr:colOff>147637</xdr:colOff>
      <xdr:row>16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3" sqref="E13"/>
    </sheetView>
  </sheetViews>
  <sheetFormatPr defaultRowHeight="15" x14ac:dyDescent="0.25"/>
  <cols>
    <col min="6" max="6" width="10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8" x14ac:dyDescent="0.25">
      <c r="A2">
        <v>265</v>
      </c>
      <c r="B2" s="1">
        <f>C2+D2</f>
        <v>72.593000000000004</v>
      </c>
      <c r="C2">
        <v>68.093000000000004</v>
      </c>
      <c r="D2">
        <v>4.5</v>
      </c>
      <c r="F2" s="2">
        <f>740/(5*1000000*0.0000000002)</f>
        <v>740000</v>
      </c>
      <c r="G2" s="2">
        <f>57/(5*1000000*0.0000000002)</f>
        <v>57000</v>
      </c>
      <c r="H2" s="3">
        <f>G2/F2</f>
        <v>7.7027027027027031E-2</v>
      </c>
    </row>
    <row r="3" spans="1:8" x14ac:dyDescent="0.25">
      <c r="A3">
        <v>270</v>
      </c>
      <c r="B3" s="1">
        <f t="shared" ref="B3:B8" si="0">C3+D3</f>
        <v>72.81</v>
      </c>
      <c r="C3">
        <v>68.31</v>
      </c>
      <c r="D3">
        <v>4.5</v>
      </c>
      <c r="F3" s="2">
        <f>1048/(5*1000000*0.0000000002)</f>
        <v>1048000</v>
      </c>
      <c r="G3" s="2">
        <f>40/(5*1000000*0.0000000002)</f>
        <v>40000</v>
      </c>
      <c r="H3" s="3">
        <f>G3/F3</f>
        <v>3.8167938931297711E-2</v>
      </c>
    </row>
    <row r="4" spans="1:8" x14ac:dyDescent="0.25">
      <c r="A4">
        <v>275</v>
      </c>
      <c r="B4" s="1">
        <f t="shared" si="0"/>
        <v>73.027000000000001</v>
      </c>
      <c r="C4">
        <v>68.527000000000001</v>
      </c>
      <c r="D4">
        <v>4.5</v>
      </c>
      <c r="F4" s="2">
        <f>1389/(5*1000000*0.0000000002)</f>
        <v>1389000</v>
      </c>
      <c r="G4" s="2">
        <f>30/(5*1000000*0.0000000002)</f>
        <v>30000</v>
      </c>
      <c r="H4" s="3">
        <f>G4/F4</f>
        <v>2.159827213822894E-2</v>
      </c>
    </row>
    <row r="5" spans="1:8" x14ac:dyDescent="0.25">
      <c r="A5">
        <v>280</v>
      </c>
      <c r="B5" s="1">
        <f t="shared" si="0"/>
        <v>73.244</v>
      </c>
      <c r="C5">
        <v>68.744</v>
      </c>
      <c r="D5">
        <v>4.5</v>
      </c>
      <c r="F5" s="2">
        <f>1859/(5*1000000*0.0000000002)</f>
        <v>1859000</v>
      </c>
      <c r="G5" s="2">
        <f>79/(5*1000000*0.0000000002)</f>
        <v>79000</v>
      </c>
      <c r="H5" s="3">
        <f>G5/F5</f>
        <v>4.249596557288865E-2</v>
      </c>
    </row>
    <row r="6" spans="1:8" x14ac:dyDescent="0.25">
      <c r="A6">
        <v>285</v>
      </c>
      <c r="B6" s="1">
        <f t="shared" si="0"/>
        <v>73.460999999999999</v>
      </c>
      <c r="C6">
        <v>68.960999999999999</v>
      </c>
      <c r="D6">
        <v>4.5</v>
      </c>
      <c r="F6" s="2">
        <f>2863/(5*1000000*0.0000000002)</f>
        <v>2863000</v>
      </c>
      <c r="G6" s="2">
        <f>114/(5*1000000*0.0000000002)</f>
        <v>114000</v>
      </c>
      <c r="H6" s="3">
        <f>G6/F6</f>
        <v>3.9818372336709748E-2</v>
      </c>
    </row>
    <row r="7" spans="1:8" x14ac:dyDescent="0.25">
      <c r="A7">
        <v>290</v>
      </c>
      <c r="B7" s="1">
        <f t="shared" si="0"/>
        <v>73.677999999999997</v>
      </c>
      <c r="C7">
        <v>69.177999999999997</v>
      </c>
      <c r="D7">
        <v>4.5</v>
      </c>
      <c r="F7" s="2">
        <f>3853/(5*1000000*0.0000000002)</f>
        <v>3853000</v>
      </c>
      <c r="G7" s="2">
        <f>169/(5*1000000*0.0000000002)</f>
        <v>169000</v>
      </c>
      <c r="H7" s="3">
        <f>G7/F7</f>
        <v>4.3861925772125616E-2</v>
      </c>
    </row>
    <row r="8" spans="1:8" x14ac:dyDescent="0.25">
      <c r="A8">
        <v>295</v>
      </c>
      <c r="B8" s="1">
        <f t="shared" si="0"/>
        <v>73.894999999999996</v>
      </c>
      <c r="C8">
        <v>69.394999999999996</v>
      </c>
      <c r="D8">
        <v>4.5</v>
      </c>
      <c r="F8" s="2">
        <f>4981/(5*1000000*0.0000000002)</f>
        <v>4981000</v>
      </c>
      <c r="G8" s="2">
        <f>237/(5*1000000*0.0000000002)</f>
        <v>237000</v>
      </c>
      <c r="H8" s="3">
        <f>G8/F8</f>
        <v>4.7580807066854046E-2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34" workbookViewId="0">
      <selection activeCell="A45" sqref="A45:J50"/>
    </sheetView>
  </sheetViews>
  <sheetFormatPr defaultRowHeight="15" x14ac:dyDescent="0.25"/>
  <cols>
    <col min="1" max="1" width="11.42578125" bestFit="1" customWidth="1"/>
    <col min="3" max="4" width="22.42578125" bestFit="1" customWidth="1"/>
    <col min="5" max="5" width="12.5703125" customWidth="1"/>
    <col min="6" max="6" width="11.140625" customWidth="1"/>
    <col min="7" max="7" width="27" bestFit="1" customWidth="1"/>
    <col min="8" max="8" width="15.5703125" bestFit="1" customWidth="1"/>
    <col min="9" max="9" width="15.5703125" customWidth="1"/>
    <col min="10" max="10" width="15.5703125" bestFit="1" customWidth="1"/>
    <col min="11" max="11" width="23.7109375" bestFit="1" customWidth="1"/>
    <col min="12" max="12" width="33.42578125" bestFit="1" customWidth="1"/>
    <col min="13" max="13" width="8.85546875" bestFit="1" customWidth="1"/>
    <col min="14" max="14" width="15.5703125" bestFit="1" customWidth="1"/>
  </cols>
  <sheetData>
    <row r="1" spans="1:12" x14ac:dyDescent="0.25">
      <c r="B1" t="s">
        <v>6</v>
      </c>
      <c r="C1" t="s">
        <v>10</v>
      </c>
      <c r="D1" t="s">
        <v>11</v>
      </c>
      <c r="E1" t="s">
        <v>16</v>
      </c>
      <c r="F1" t="s">
        <v>7</v>
      </c>
      <c r="G1" t="s">
        <v>18</v>
      </c>
      <c r="H1" t="s">
        <v>8</v>
      </c>
      <c r="J1" t="s">
        <v>9</v>
      </c>
    </row>
    <row r="2" spans="1:12" x14ac:dyDescent="0.25">
      <c r="A2" t="s">
        <v>17</v>
      </c>
      <c r="B2">
        <v>72</v>
      </c>
      <c r="C2">
        <v>51</v>
      </c>
      <c r="D2">
        <v>21</v>
      </c>
      <c r="E2">
        <v>10</v>
      </c>
      <c r="F2">
        <v>11</v>
      </c>
      <c r="G2">
        <v>0</v>
      </c>
      <c r="H2">
        <v>11</v>
      </c>
      <c r="J2">
        <v>3</v>
      </c>
    </row>
    <row r="3" spans="1:12" x14ac:dyDescent="0.25">
      <c r="A3" t="s">
        <v>12</v>
      </c>
      <c r="C3">
        <v>1</v>
      </c>
      <c r="D3">
        <v>0</v>
      </c>
      <c r="E3">
        <v>0</v>
      </c>
      <c r="F3">
        <v>0</v>
      </c>
      <c r="G3">
        <v>0</v>
      </c>
    </row>
    <row r="4" spans="1:12" x14ac:dyDescent="0.25">
      <c r="A4" t="s">
        <v>13</v>
      </c>
      <c r="C4">
        <v>50</v>
      </c>
      <c r="D4">
        <v>4</v>
      </c>
      <c r="E4">
        <v>3</v>
      </c>
      <c r="F4">
        <v>1</v>
      </c>
      <c r="G4">
        <v>0</v>
      </c>
      <c r="K4" s="4"/>
      <c r="L4" s="4"/>
    </row>
    <row r="5" spans="1:12" x14ac:dyDescent="0.25">
      <c r="A5" t="s">
        <v>14</v>
      </c>
      <c r="C5">
        <v>0</v>
      </c>
      <c r="D5">
        <v>11</v>
      </c>
      <c r="E5">
        <v>7</v>
      </c>
      <c r="F5">
        <v>4</v>
      </c>
      <c r="G5">
        <v>0</v>
      </c>
    </row>
    <row r="6" spans="1:12" x14ac:dyDescent="0.25">
      <c r="A6" t="s">
        <v>15</v>
      </c>
      <c r="C6">
        <v>0</v>
      </c>
      <c r="D6">
        <v>6</v>
      </c>
      <c r="E6">
        <v>0</v>
      </c>
      <c r="F6">
        <v>7</v>
      </c>
      <c r="G6">
        <v>0</v>
      </c>
    </row>
    <row r="8" spans="1:12" x14ac:dyDescent="0.25">
      <c r="E8" t="s">
        <v>7</v>
      </c>
      <c r="F8" t="s">
        <v>14</v>
      </c>
      <c r="G8" t="s">
        <v>19</v>
      </c>
    </row>
    <row r="9" spans="1:12" x14ac:dyDescent="0.25">
      <c r="F9">
        <f>1261/398</f>
        <v>3.1683417085427137</v>
      </c>
      <c r="G9">
        <f>5313/398</f>
        <v>13.349246231155778</v>
      </c>
    </row>
    <row r="10" spans="1:12" x14ac:dyDescent="0.25">
      <c r="F10">
        <f>1619/499</f>
        <v>3.2444889779559118</v>
      </c>
    </row>
    <row r="11" spans="1:12" x14ac:dyDescent="0.25">
      <c r="F11">
        <f>1413/461</f>
        <v>3.0650759219088939</v>
      </c>
    </row>
    <row r="13" spans="1:12" x14ac:dyDescent="0.25">
      <c r="B13" t="s">
        <v>6</v>
      </c>
      <c r="C13" t="s">
        <v>10</v>
      </c>
      <c r="D13" t="s">
        <v>11</v>
      </c>
      <c r="E13" t="s">
        <v>16</v>
      </c>
      <c r="F13" t="s">
        <v>7</v>
      </c>
      <c r="G13" t="s">
        <v>18</v>
      </c>
      <c r="H13" t="s">
        <v>8</v>
      </c>
      <c r="J13" t="s">
        <v>9</v>
      </c>
    </row>
    <row r="14" spans="1:12" x14ac:dyDescent="0.25">
      <c r="A14" t="s">
        <v>17</v>
      </c>
      <c r="B14">
        <v>72</v>
      </c>
      <c r="C14">
        <v>53</v>
      </c>
      <c r="D14">
        <v>19</v>
      </c>
      <c r="E14">
        <v>10</v>
      </c>
      <c r="F14">
        <v>9</v>
      </c>
      <c r="J14">
        <v>4</v>
      </c>
    </row>
    <row r="15" spans="1:12" x14ac:dyDescent="0.25">
      <c r="A15" t="s">
        <v>12</v>
      </c>
      <c r="C15">
        <v>1</v>
      </c>
      <c r="D15">
        <v>0</v>
      </c>
      <c r="E15">
        <v>0</v>
      </c>
      <c r="F15">
        <v>0</v>
      </c>
    </row>
    <row r="16" spans="1:12" x14ac:dyDescent="0.25">
      <c r="A16" t="s">
        <v>13</v>
      </c>
      <c r="C16">
        <v>52</v>
      </c>
      <c r="D16">
        <v>2</v>
      </c>
      <c r="E16">
        <v>1</v>
      </c>
      <c r="F16">
        <v>1</v>
      </c>
    </row>
    <row r="17" spans="1:14" x14ac:dyDescent="0.25">
      <c r="A17" t="s">
        <v>14</v>
      </c>
      <c r="C17">
        <v>0</v>
      </c>
      <c r="D17">
        <v>11</v>
      </c>
      <c r="E17">
        <v>9</v>
      </c>
      <c r="F17">
        <v>1</v>
      </c>
    </row>
    <row r="18" spans="1:14" x14ac:dyDescent="0.25">
      <c r="A18" t="s">
        <v>15</v>
      </c>
      <c r="C18">
        <v>0</v>
      </c>
      <c r="D18">
        <v>6</v>
      </c>
      <c r="E18">
        <v>0</v>
      </c>
      <c r="F18">
        <v>7</v>
      </c>
    </row>
    <row r="21" spans="1:14" x14ac:dyDescent="0.25">
      <c r="B21" t="s">
        <v>6</v>
      </c>
      <c r="C21" t="s">
        <v>10</v>
      </c>
      <c r="D21" t="s">
        <v>11</v>
      </c>
      <c r="E21" t="s">
        <v>16</v>
      </c>
      <c r="F21" t="s">
        <v>7</v>
      </c>
      <c r="G21" t="s">
        <v>18</v>
      </c>
      <c r="H21" t="s">
        <v>8</v>
      </c>
      <c r="J21" t="s">
        <v>9</v>
      </c>
      <c r="L21" t="s">
        <v>22</v>
      </c>
      <c r="M21" t="s">
        <v>20</v>
      </c>
      <c r="N21" t="s">
        <v>21</v>
      </c>
    </row>
    <row r="22" spans="1:14" x14ac:dyDescent="0.25">
      <c r="A22" t="s">
        <v>17</v>
      </c>
      <c r="B22">
        <v>72</v>
      </c>
      <c r="C22">
        <v>54</v>
      </c>
      <c r="D22">
        <v>18</v>
      </c>
      <c r="E22">
        <v>10</v>
      </c>
      <c r="F22">
        <v>8</v>
      </c>
      <c r="G22">
        <v>0</v>
      </c>
      <c r="J22">
        <v>5</v>
      </c>
      <c r="K22" t="s">
        <v>23</v>
      </c>
      <c r="L22" s="4">
        <f>C24/(C24+C23)</f>
        <v>0.98148148148148151</v>
      </c>
      <c r="M22" s="4">
        <f>E25/(E25 + F25)</f>
        <v>0.9</v>
      </c>
      <c r="N22" s="4">
        <v>0</v>
      </c>
    </row>
    <row r="23" spans="1:14" x14ac:dyDescent="0.25">
      <c r="A23" t="s">
        <v>12</v>
      </c>
      <c r="C23">
        <v>1</v>
      </c>
      <c r="D23">
        <v>0</v>
      </c>
      <c r="E23">
        <v>0</v>
      </c>
      <c r="F23">
        <v>0</v>
      </c>
      <c r="G23">
        <v>0</v>
      </c>
      <c r="K23" t="s">
        <v>24</v>
      </c>
      <c r="L23" s="4">
        <f>C24/B22</f>
        <v>0.73611111111111116</v>
      </c>
      <c r="M23" s="4">
        <f>D25/B22</f>
        <v>0.15277777777777779</v>
      </c>
      <c r="N23" s="4">
        <f>D26/B22</f>
        <v>8.3333333333333329E-2</v>
      </c>
    </row>
    <row r="24" spans="1:14" x14ac:dyDescent="0.25">
      <c r="A24" t="s">
        <v>13</v>
      </c>
      <c r="C24">
        <v>53</v>
      </c>
      <c r="D24">
        <v>1</v>
      </c>
      <c r="E24">
        <v>1</v>
      </c>
      <c r="F24">
        <v>0</v>
      </c>
      <c r="G24">
        <v>0</v>
      </c>
    </row>
    <row r="25" spans="1:14" x14ac:dyDescent="0.25">
      <c r="A25" t="s">
        <v>14</v>
      </c>
      <c r="C25">
        <v>0</v>
      </c>
      <c r="D25">
        <v>11</v>
      </c>
      <c r="E25">
        <v>9</v>
      </c>
      <c r="F25">
        <v>1</v>
      </c>
      <c r="G25">
        <v>0</v>
      </c>
      <c r="H25">
        <v>1</v>
      </c>
    </row>
    <row r="26" spans="1:14" x14ac:dyDescent="0.25">
      <c r="A26" t="s">
        <v>15</v>
      </c>
      <c r="C26">
        <v>0</v>
      </c>
      <c r="D26">
        <v>6</v>
      </c>
      <c r="E26">
        <v>0</v>
      </c>
      <c r="F26">
        <v>7</v>
      </c>
      <c r="G26">
        <v>0</v>
      </c>
    </row>
    <row r="29" spans="1:14" x14ac:dyDescent="0.25">
      <c r="B29" t="s">
        <v>6</v>
      </c>
      <c r="C29" t="s">
        <v>10</v>
      </c>
      <c r="D29" t="s">
        <v>11</v>
      </c>
      <c r="E29" t="s">
        <v>16</v>
      </c>
      <c r="F29" t="s">
        <v>7</v>
      </c>
      <c r="G29" t="s">
        <v>18</v>
      </c>
      <c r="H29" t="s">
        <v>8</v>
      </c>
      <c r="J29" t="s">
        <v>9</v>
      </c>
    </row>
    <row r="30" spans="1:14" x14ac:dyDescent="0.25">
      <c r="A30" t="s">
        <v>17</v>
      </c>
      <c r="B30">
        <v>79</v>
      </c>
      <c r="D30">
        <v>19</v>
      </c>
      <c r="F30">
        <v>8</v>
      </c>
      <c r="H30">
        <v>8</v>
      </c>
      <c r="J30">
        <v>5</v>
      </c>
    </row>
    <row r="31" spans="1:14" x14ac:dyDescent="0.25">
      <c r="A31" t="s">
        <v>12</v>
      </c>
    </row>
    <row r="32" spans="1:14" x14ac:dyDescent="0.25">
      <c r="A32" t="s">
        <v>13</v>
      </c>
      <c r="D32">
        <v>2</v>
      </c>
      <c r="F32">
        <v>2</v>
      </c>
    </row>
    <row r="33" spans="1:10" x14ac:dyDescent="0.25">
      <c r="A33" t="s">
        <v>14</v>
      </c>
      <c r="D33">
        <v>11</v>
      </c>
    </row>
    <row r="34" spans="1:10" x14ac:dyDescent="0.25">
      <c r="A34" t="s">
        <v>15</v>
      </c>
      <c r="D34">
        <v>6</v>
      </c>
      <c r="F34">
        <v>6</v>
      </c>
    </row>
    <row r="37" spans="1:10" x14ac:dyDescent="0.25">
      <c r="B37" t="s">
        <v>6</v>
      </c>
      <c r="C37" t="s">
        <v>10</v>
      </c>
      <c r="D37" t="s">
        <v>11</v>
      </c>
      <c r="E37" t="s">
        <v>16</v>
      </c>
      <c r="F37" t="s">
        <v>7</v>
      </c>
      <c r="G37" t="s">
        <v>18</v>
      </c>
      <c r="H37" t="s">
        <v>8</v>
      </c>
      <c r="J37" t="s">
        <v>9</v>
      </c>
    </row>
    <row r="38" spans="1:10" x14ac:dyDescent="0.25">
      <c r="A38" t="s">
        <v>17</v>
      </c>
      <c r="B38">
        <v>78</v>
      </c>
      <c r="C38">
        <v>58</v>
      </c>
      <c r="D38">
        <v>20</v>
      </c>
      <c r="E38">
        <v>11</v>
      </c>
      <c r="F38">
        <v>9</v>
      </c>
      <c r="J38">
        <v>5</v>
      </c>
    </row>
    <row r="39" spans="1:10" x14ac:dyDescent="0.25">
      <c r="A39" t="s">
        <v>12</v>
      </c>
      <c r="C39">
        <v>7</v>
      </c>
      <c r="D39">
        <v>0</v>
      </c>
      <c r="E39">
        <v>0</v>
      </c>
    </row>
    <row r="40" spans="1:10" x14ac:dyDescent="0.25">
      <c r="A40" t="s">
        <v>13</v>
      </c>
      <c r="C40">
        <v>49</v>
      </c>
      <c r="D40">
        <v>2</v>
      </c>
      <c r="E40">
        <v>1</v>
      </c>
      <c r="F40">
        <v>2</v>
      </c>
    </row>
    <row r="41" spans="1:10" x14ac:dyDescent="0.25">
      <c r="A41" t="s">
        <v>14</v>
      </c>
      <c r="C41">
        <v>2</v>
      </c>
      <c r="D41">
        <v>11</v>
      </c>
      <c r="E41">
        <v>9</v>
      </c>
      <c r="F41">
        <v>1</v>
      </c>
    </row>
    <row r="42" spans="1:10" x14ac:dyDescent="0.25">
      <c r="A42" t="s">
        <v>15</v>
      </c>
      <c r="C42">
        <v>0</v>
      </c>
      <c r="D42">
        <v>8</v>
      </c>
      <c r="E42">
        <v>1</v>
      </c>
      <c r="F42">
        <v>6</v>
      </c>
    </row>
    <row r="45" spans="1:10" x14ac:dyDescent="0.25">
      <c r="B45" t="s">
        <v>6</v>
      </c>
      <c r="C45" t="s">
        <v>10</v>
      </c>
      <c r="D45" t="s">
        <v>11</v>
      </c>
      <c r="E45" t="s">
        <v>16</v>
      </c>
      <c r="F45" t="s">
        <v>7</v>
      </c>
      <c r="G45" t="s">
        <v>18</v>
      </c>
      <c r="H45" t="s">
        <v>8</v>
      </c>
      <c r="J45" t="s">
        <v>9</v>
      </c>
    </row>
    <row r="46" spans="1:10" x14ac:dyDescent="0.25">
      <c r="A46" t="s">
        <v>17</v>
      </c>
      <c r="B46">
        <v>78</v>
      </c>
      <c r="C46">
        <v>58</v>
      </c>
      <c r="D46">
        <v>20</v>
      </c>
      <c r="E46">
        <v>10</v>
      </c>
      <c r="F46">
        <v>10</v>
      </c>
      <c r="G46">
        <v>7</v>
      </c>
      <c r="H46">
        <v>3</v>
      </c>
      <c r="J46">
        <v>5</v>
      </c>
    </row>
    <row r="47" spans="1:10" x14ac:dyDescent="0.25">
      <c r="A47" t="s">
        <v>12</v>
      </c>
    </row>
    <row r="48" spans="1:10" x14ac:dyDescent="0.25">
      <c r="A48" t="s">
        <v>13</v>
      </c>
    </row>
    <row r="49" spans="1:1" x14ac:dyDescent="0.25">
      <c r="A49" t="s">
        <v>14</v>
      </c>
    </row>
    <row r="50" spans="1:1" x14ac:dyDescent="0.25">
      <c r="A5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2"/>
  <sheetViews>
    <sheetView workbookViewId="0">
      <selection activeCell="K8" sqref="K8"/>
    </sheetView>
  </sheetViews>
  <sheetFormatPr defaultRowHeight="15" x14ac:dyDescent="0.25"/>
  <sheetData>
    <row r="1" spans="4:15" x14ac:dyDescent="0.25">
      <c r="D1">
        <v>1</v>
      </c>
      <c r="E1">
        <v>2</v>
      </c>
      <c r="F1">
        <v>3</v>
      </c>
      <c r="I1">
        <v>2</v>
      </c>
      <c r="J1">
        <v>1</v>
      </c>
      <c r="K1">
        <v>3</v>
      </c>
      <c r="M1">
        <v>2</v>
      </c>
      <c r="N1">
        <v>3</v>
      </c>
      <c r="O1">
        <v>1</v>
      </c>
    </row>
    <row r="2" spans="4:15" x14ac:dyDescent="0.25">
      <c r="I2">
        <v>7984.48</v>
      </c>
      <c r="J2">
        <v>7959.53</v>
      </c>
      <c r="K2">
        <v>7984.59</v>
      </c>
      <c r="M2">
        <v>8928.1299999999992</v>
      </c>
      <c r="N2">
        <v>8885.02</v>
      </c>
      <c r="O2">
        <v>8906.4599999999991</v>
      </c>
    </row>
    <row r="3" spans="4:15" x14ac:dyDescent="0.25">
      <c r="H3">
        <v>1</v>
      </c>
      <c r="M3">
        <v>18714.900000000001</v>
      </c>
      <c r="N3">
        <v>18704.400000000001</v>
      </c>
      <c r="O3">
        <v>18713.7</v>
      </c>
    </row>
    <row r="4" spans="4:15" x14ac:dyDescent="0.25">
      <c r="M4">
        <v>770.43600000000004</v>
      </c>
      <c r="N4">
        <v>681.42</v>
      </c>
      <c r="O4">
        <v>710.86</v>
      </c>
    </row>
    <row r="5" spans="4:15" x14ac:dyDescent="0.25">
      <c r="D5">
        <v>1</v>
      </c>
      <c r="E5">
        <v>3</v>
      </c>
      <c r="F5">
        <v>2</v>
      </c>
      <c r="I5">
        <v>3</v>
      </c>
      <c r="J5">
        <v>1</v>
      </c>
      <c r="K5">
        <v>2</v>
      </c>
      <c r="M5">
        <v>3</v>
      </c>
      <c r="N5">
        <v>2</v>
      </c>
      <c r="O5">
        <v>1</v>
      </c>
    </row>
    <row r="6" spans="4:15" x14ac:dyDescent="0.25">
      <c r="H6">
        <v>1</v>
      </c>
      <c r="I6">
        <v>13797.4</v>
      </c>
      <c r="J6">
        <v>13804.4</v>
      </c>
      <c r="K6">
        <v>13796.5</v>
      </c>
      <c r="M6">
        <v>8127.42</v>
      </c>
      <c r="N6">
        <v>8084.45</v>
      </c>
      <c r="O6">
        <v>8075.6</v>
      </c>
    </row>
    <row r="7" spans="4:15" x14ac:dyDescent="0.25">
      <c r="M7">
        <v>7494.43</v>
      </c>
      <c r="N7">
        <v>7459.88</v>
      </c>
      <c r="O7">
        <v>7439.11</v>
      </c>
    </row>
    <row r="8" spans="4:15" x14ac:dyDescent="0.25">
      <c r="D8">
        <v>0</v>
      </c>
      <c r="M8">
        <v>12625.9</v>
      </c>
      <c r="N8">
        <v>12603.7</v>
      </c>
      <c r="O8">
        <v>12591.1</v>
      </c>
    </row>
    <row r="9" spans="4:15" x14ac:dyDescent="0.25">
      <c r="M9">
        <v>13944.7</v>
      </c>
      <c r="N9">
        <v>13936.7</v>
      </c>
      <c r="O9">
        <v>13933.7</v>
      </c>
    </row>
    <row r="12" spans="4:15" x14ac:dyDescent="0.25">
      <c r="M1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B22" sqref="B22"/>
    </sheetView>
  </sheetViews>
  <sheetFormatPr defaultRowHeight="15" x14ac:dyDescent="0.25"/>
  <cols>
    <col min="1" max="1" width="11.42578125" bestFit="1" customWidth="1"/>
    <col min="10" max="10" width="15.5703125" bestFit="1" customWidth="1"/>
    <col min="15" max="15" width="15.5703125" bestFit="1" customWidth="1"/>
  </cols>
  <sheetData>
    <row r="1" spans="1:17" x14ac:dyDescent="0.25">
      <c r="B1" t="s">
        <v>6</v>
      </c>
      <c r="C1" t="s">
        <v>10</v>
      </c>
      <c r="D1" t="s">
        <v>11</v>
      </c>
      <c r="E1" t="s">
        <v>16</v>
      </c>
      <c r="F1" t="s">
        <v>7</v>
      </c>
      <c r="G1" t="s">
        <v>18</v>
      </c>
      <c r="H1" t="s">
        <v>8</v>
      </c>
      <c r="I1" t="s">
        <v>26</v>
      </c>
      <c r="J1" t="s">
        <v>27</v>
      </c>
      <c r="K1" t="s">
        <v>28</v>
      </c>
      <c r="L1" t="s">
        <v>29</v>
      </c>
      <c r="O1" t="s">
        <v>9</v>
      </c>
      <c r="Q1" t="s">
        <v>25</v>
      </c>
    </row>
    <row r="2" spans="1:17" x14ac:dyDescent="0.25">
      <c r="A2" t="s">
        <v>17</v>
      </c>
      <c r="B2">
        <v>39</v>
      </c>
      <c r="C2">
        <v>29</v>
      </c>
      <c r="E2">
        <v>6</v>
      </c>
      <c r="G2">
        <v>1</v>
      </c>
      <c r="I2">
        <v>1</v>
      </c>
      <c r="K2">
        <v>1</v>
      </c>
      <c r="L2">
        <v>1</v>
      </c>
      <c r="O2">
        <v>1</v>
      </c>
      <c r="Q2">
        <v>150</v>
      </c>
    </row>
    <row r="3" spans="1:17" x14ac:dyDescent="0.25">
      <c r="A3" t="s">
        <v>12</v>
      </c>
    </row>
    <row r="4" spans="1:17" x14ac:dyDescent="0.25">
      <c r="A4">
        <v>1</v>
      </c>
      <c r="C4">
        <v>29</v>
      </c>
    </row>
    <row r="5" spans="1:17" x14ac:dyDescent="0.25">
      <c r="A5">
        <v>2</v>
      </c>
      <c r="E5">
        <v>6</v>
      </c>
      <c r="G5">
        <v>1</v>
      </c>
    </row>
    <row r="6" spans="1:17" x14ac:dyDescent="0.25">
      <c r="A6">
        <v>3</v>
      </c>
    </row>
    <row r="7" spans="1:17" x14ac:dyDescent="0.25">
      <c r="A7">
        <v>4</v>
      </c>
    </row>
    <row r="8" spans="1:17" x14ac:dyDescent="0.25">
      <c r="A8">
        <v>5</v>
      </c>
      <c r="I8">
        <v>1</v>
      </c>
      <c r="K8">
        <v>1</v>
      </c>
    </row>
    <row r="9" spans="1:17" x14ac:dyDescent="0.25">
      <c r="A9">
        <v>6</v>
      </c>
      <c r="L9">
        <v>1</v>
      </c>
    </row>
    <row r="13" spans="1:17" x14ac:dyDescent="0.25">
      <c r="B13" t="s">
        <v>6</v>
      </c>
      <c r="C13" t="s">
        <v>10</v>
      </c>
      <c r="D13" t="s">
        <v>11</v>
      </c>
      <c r="E13" t="s">
        <v>16</v>
      </c>
      <c r="F13" t="s">
        <v>7</v>
      </c>
      <c r="G13" t="s">
        <v>18</v>
      </c>
      <c r="H13" t="s">
        <v>8</v>
      </c>
      <c r="I13" t="s">
        <v>26</v>
      </c>
      <c r="J13" t="s">
        <v>27</v>
      </c>
      <c r="K13" t="s">
        <v>28</v>
      </c>
      <c r="L13" t="s">
        <v>29</v>
      </c>
      <c r="O13" t="s">
        <v>9</v>
      </c>
      <c r="Q13" t="s">
        <v>25</v>
      </c>
    </row>
    <row r="14" spans="1:17" x14ac:dyDescent="0.25">
      <c r="A14" t="s">
        <v>17</v>
      </c>
      <c r="B14">
        <v>1080</v>
      </c>
      <c r="C14">
        <v>604</v>
      </c>
      <c r="E14">
        <v>258</v>
      </c>
      <c r="G14">
        <v>133</v>
      </c>
      <c r="I14">
        <v>52</v>
      </c>
      <c r="K14">
        <v>20</v>
      </c>
      <c r="N14">
        <f>SUM(C14:K14)/B14</f>
        <v>0.98796296296296293</v>
      </c>
      <c r="O14">
        <v>1</v>
      </c>
      <c r="Q14">
        <v>150</v>
      </c>
    </row>
    <row r="15" spans="1:17" x14ac:dyDescent="0.25">
      <c r="B15">
        <v>1080</v>
      </c>
      <c r="C15">
        <v>596</v>
      </c>
      <c r="E15">
        <v>246</v>
      </c>
      <c r="G15">
        <v>134</v>
      </c>
      <c r="I15">
        <v>53</v>
      </c>
      <c r="K15">
        <v>29</v>
      </c>
      <c r="N15">
        <f>SUM(C15:K15)/B15</f>
        <v>0.97962962962962963</v>
      </c>
      <c r="O15">
        <v>0.1</v>
      </c>
    </row>
    <row r="16" spans="1:17" x14ac:dyDescent="0.25">
      <c r="B16">
        <v>1080</v>
      </c>
      <c r="C16">
        <v>576</v>
      </c>
      <c r="E16">
        <v>234</v>
      </c>
      <c r="G16">
        <v>128</v>
      </c>
      <c r="I16">
        <v>61</v>
      </c>
      <c r="K16">
        <v>41</v>
      </c>
      <c r="N16">
        <f>SUM(C16:K16)/B16</f>
        <v>0.96296296296296291</v>
      </c>
      <c r="O16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295k</vt:lpstr>
      <vt:lpstr>Лист3</vt:lpstr>
      <vt:lpstr>test_signal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2015-09-03T08:24:04Z</dcterms:modified>
</cp:coreProperties>
</file>