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filterPrivacy="1" defaultThemeVersion="124226"/>
  <bookViews>
    <workbookView xWindow="240" yWindow="105" windowWidth="14805" windowHeight="8010"/>
  </bookViews>
  <sheets>
    <sheet name="Лист1" sheetId="1" r:id="rId1"/>
    <sheet name="Лист3" sheetId="3" r:id="rId2"/>
    <sheet name="Лист2" sheetId="2" r:id="rId3"/>
    <sheet name="Лист4" sheetId="4" r:id="rId4"/>
  </sheets>
  <calcPr calcId="152511"/>
</workbook>
</file>

<file path=xl/calcChain.xml><?xml version="1.0" encoding="utf-8"?>
<calcChain xmlns="http://schemas.openxmlformats.org/spreadsheetml/2006/main">
  <c r="AY15" i="1" l="1"/>
  <c r="AU15" i="1"/>
  <c r="AR15" i="1"/>
  <c r="AQ15" i="1"/>
  <c r="AY16" i="1"/>
  <c r="AU16" i="1"/>
  <c r="AR16" i="1"/>
  <c r="AR17" i="1"/>
  <c r="AQ16" i="1"/>
  <c r="AU17" i="1"/>
  <c r="AY17" i="1"/>
  <c r="AQ17" i="1"/>
  <c r="AY18" i="1"/>
  <c r="AU18" i="1"/>
  <c r="AR18" i="1"/>
  <c r="AQ18" i="1"/>
  <c r="AY19" i="1"/>
  <c r="AR19" i="1"/>
  <c r="AU19" i="1"/>
  <c r="AQ19" i="1"/>
  <c r="AY20" i="1"/>
  <c r="AR20" i="1"/>
  <c r="AU20" i="1"/>
  <c r="AQ20" i="1"/>
  <c r="AY21" i="1"/>
  <c r="AU21" i="1"/>
  <c r="AR21" i="1"/>
  <c r="AQ21" i="1"/>
  <c r="AY22" i="1"/>
  <c r="AU22" i="1"/>
  <c r="AR22" i="1"/>
  <c r="AQ22" i="1"/>
  <c r="AM15" i="1"/>
  <c r="AI15" i="1"/>
  <c r="AE15" i="1"/>
  <c r="AB15" i="1"/>
  <c r="AA15" i="1"/>
  <c r="V15" i="1"/>
  <c r="U15" i="1"/>
  <c r="Y15" i="1"/>
  <c r="S15" i="1"/>
  <c r="P15" i="1"/>
  <c r="P17" i="1"/>
  <c r="P18" i="1"/>
  <c r="P19" i="1"/>
  <c r="P20" i="1"/>
  <c r="P21" i="1"/>
  <c r="P22" i="1"/>
  <c r="N15" i="1"/>
  <c r="M15" i="1"/>
  <c r="M16" i="1"/>
  <c r="L15" i="1"/>
  <c r="K15" i="1"/>
  <c r="J15" i="1"/>
  <c r="I15" i="1"/>
  <c r="AM22" i="1"/>
  <c r="AI22" i="1"/>
  <c r="AB22" i="1"/>
  <c r="AA22" i="1"/>
  <c r="AE22" i="1"/>
  <c r="V22" i="1"/>
  <c r="Y22" i="1"/>
  <c r="U22" i="1"/>
  <c r="S22" i="1"/>
  <c r="I22" i="1"/>
  <c r="J22" i="1"/>
  <c r="K22" i="1"/>
  <c r="M22" i="1" s="1"/>
  <c r="N22" i="1" s="1"/>
  <c r="L22" i="1"/>
  <c r="AM21" i="1"/>
  <c r="AI21" i="1"/>
  <c r="AE21" i="1"/>
  <c r="AB21" i="1"/>
  <c r="AA21" i="1"/>
  <c r="V21" i="1"/>
  <c r="U21" i="1"/>
  <c r="Y21" i="1"/>
  <c r="S21" i="1"/>
  <c r="I21" i="1"/>
  <c r="J21" i="1"/>
  <c r="K21" i="1"/>
  <c r="M21" i="1" s="1"/>
  <c r="N21" i="1" s="1"/>
  <c r="L21" i="1"/>
  <c r="AM20" i="1"/>
  <c r="AI20" i="1"/>
  <c r="AB20" i="1"/>
  <c r="AA20" i="1"/>
  <c r="AE20" i="1"/>
  <c r="U20" i="1"/>
  <c r="V20" i="1"/>
  <c r="Y20" i="1"/>
  <c r="S20" i="1"/>
  <c r="I20" i="1"/>
  <c r="J20" i="1"/>
  <c r="K20" i="1"/>
  <c r="M20" i="1" s="1"/>
  <c r="N20" i="1" s="1"/>
  <c r="L20" i="1"/>
  <c r="AM19" i="1"/>
  <c r="AI19" i="1"/>
  <c r="AB19" i="1"/>
  <c r="AA19" i="1"/>
  <c r="AE19" i="1"/>
  <c r="V19" i="1"/>
  <c r="U19" i="1"/>
  <c r="Y19" i="1"/>
  <c r="S19" i="1"/>
  <c r="N19" i="1"/>
  <c r="M19" i="1"/>
  <c r="L19" i="1"/>
  <c r="K19" i="1"/>
  <c r="J19" i="1"/>
  <c r="I19" i="1"/>
  <c r="AM18" i="1"/>
  <c r="AI18" i="1"/>
  <c r="AB18" i="1"/>
  <c r="AE18" i="1"/>
  <c r="AA18" i="1"/>
  <c r="V18" i="1"/>
  <c r="U18" i="1"/>
  <c r="Y18" i="1"/>
  <c r="S18" i="1"/>
  <c r="N18" i="1"/>
  <c r="M18" i="1"/>
  <c r="L18" i="1"/>
  <c r="K18" i="1"/>
  <c r="J18" i="1"/>
  <c r="I18" i="1"/>
  <c r="I31" i="1"/>
  <c r="AM17" i="1"/>
  <c r="AI17" i="1"/>
  <c r="AE17" i="1"/>
  <c r="AB17" i="1"/>
  <c r="AA17" i="1"/>
  <c r="U17" i="1"/>
  <c r="Y17" i="1"/>
  <c r="V17" i="1" s="1"/>
  <c r="S17" i="1"/>
  <c r="S16" i="1"/>
  <c r="N17" i="1"/>
  <c r="M17" i="1"/>
  <c r="L17" i="1"/>
  <c r="K17" i="1"/>
  <c r="J17" i="1"/>
  <c r="I17" i="1"/>
  <c r="AM16" i="1"/>
  <c r="AI16" i="1"/>
  <c r="AB16" i="1"/>
  <c r="AA16" i="1"/>
  <c r="AE16" i="1"/>
  <c r="V16" i="1"/>
  <c r="Y16" i="1"/>
  <c r="U16" i="1"/>
  <c r="P16" i="1"/>
  <c r="N16" i="1"/>
  <c r="L16" i="1"/>
  <c r="K16" i="1"/>
  <c r="J16" i="1"/>
  <c r="I16" i="1"/>
  <c r="P30" i="1"/>
  <c r="N30" i="1"/>
  <c r="M30" i="1"/>
  <c r="L30" i="1"/>
  <c r="K30" i="1"/>
  <c r="J30" i="1"/>
  <c r="I30" i="1" l="1"/>
  <c r="D28" i="1" l="1"/>
  <c r="D29" i="1"/>
  <c r="D30" i="1"/>
  <c r="D31" i="1"/>
  <c r="D32" i="1"/>
  <c r="D33" i="1"/>
  <c r="D34" i="1"/>
  <c r="D35" i="1"/>
  <c r="D36" i="1"/>
  <c r="D27" i="1"/>
  <c r="D21" i="1" l="1"/>
  <c r="D17" i="1"/>
  <c r="D13" i="1"/>
  <c r="D15" i="1"/>
  <c r="D18" i="1"/>
  <c r="D20" i="1"/>
  <c r="D22" i="1" l="1"/>
  <c r="D19" i="1"/>
  <c r="D14" i="1"/>
  <c r="D16" i="1" l="1"/>
  <c r="H8" i="1"/>
  <c r="H3" i="1"/>
  <c r="H4" i="1"/>
  <c r="H5" i="1"/>
  <c r="H6" i="1"/>
  <c r="H7" i="1"/>
  <c r="H2" i="1"/>
  <c r="E2" i="1"/>
  <c r="D2" i="1"/>
</calcChain>
</file>

<file path=xl/sharedStrings.xml><?xml version="1.0" encoding="utf-8"?>
<sst xmlns="http://schemas.openxmlformats.org/spreadsheetml/2006/main" count="86" uniqueCount="37">
  <si>
    <t>T</t>
  </si>
  <si>
    <t>V</t>
  </si>
  <si>
    <t>k</t>
  </si>
  <si>
    <t>v_0</t>
  </si>
  <si>
    <t>V_BD</t>
  </si>
  <si>
    <t>T, K</t>
  </si>
  <si>
    <t>V_BD, V</t>
  </si>
  <si>
    <t>V_OV, V</t>
  </si>
  <si>
    <t>V_work, V</t>
  </si>
  <si>
    <t>N_1e</t>
  </si>
  <si>
    <t>N_2e</t>
  </si>
  <si>
    <t>N_3e</t>
  </si>
  <si>
    <t>P_x-talk_tot</t>
  </si>
  <si>
    <t>err_abs</t>
  </si>
  <si>
    <t>p</t>
  </si>
  <si>
    <t>p2_exp</t>
  </si>
  <si>
    <t>p2_theory</t>
  </si>
  <si>
    <t>p2_exp / p2_theory</t>
  </si>
  <si>
    <t>nu_dc, kHz</t>
  </si>
  <si>
    <t>nu_dc</t>
  </si>
  <si>
    <t>err nu_dc</t>
  </si>
  <si>
    <t>rel</t>
  </si>
  <si>
    <t>1 / nu_f</t>
  </si>
  <si>
    <t>err abs [kHz]</t>
  </si>
  <si>
    <t>nu_f, [1 / ns]</t>
  </si>
  <si>
    <t xml:space="preserve"> err nu_f, [1 / ns]</t>
  </si>
  <si>
    <t>1 / nu_s</t>
  </si>
  <si>
    <t>nu_s, [1 / ns]</t>
  </si>
  <si>
    <t xml:space="preserve"> err nu_s, [1 / ns]</t>
  </si>
  <si>
    <t>p_s</t>
  </si>
  <si>
    <t>err p_s</t>
  </si>
  <si>
    <t>p_f</t>
  </si>
  <si>
    <t>err p_f</t>
  </si>
  <si>
    <t>th_amp</t>
  </si>
  <si>
    <t>th_der</t>
  </si>
  <si>
    <t>слишком мало данных</t>
  </si>
  <si>
    <t>err abs [ns]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</si>
</sst>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0.0"/>
  </numFmts>
  <fonts count="3" x14ac:knownFonts="1">
    <font>
      <sz val="11"/>
      <color theme="1"/>
      <name val="Calibri"/>
      <family val="2"/>
      <scheme val="minor"/>
    </font>
    <font>
      <sz val="11"/>
      <name val="Calibri"/>
      <family val="2"/>
      <scheme val="minor"/>
    </font>
    <font>
      <sz val="11"/>
      <color rgb="FFFFC000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10" fontId="0" fillId="0" borderId="0" xfId="0" applyNumberFormat="1"/>
    <xf numFmtId="2" fontId="0" fillId="0" borderId="0" xfId="0" applyNumberFormat="1"/>
    <xf numFmtId="11" fontId="0" fillId="0" borderId="0" xfId="0" applyNumberFormat="1"/>
    <xf numFmtId="164" fontId="0" fillId="0" borderId="0" xfId="0" applyNumberFormat="1"/>
    <xf numFmtId="10" fontId="0" fillId="0" borderId="0" xfId="0" applyNumberFormat="1" applyAlignment="1"/>
    <xf numFmtId="0" fontId="1" fillId="0" borderId="0" xfId="0" applyFont="1"/>
    <xf numFmtId="2" fontId="1" fillId="0" borderId="0" xfId="0" applyNumberFormat="1" applyFont="1"/>
    <xf numFmtId="0" fontId="2" fillId="0" borderId="0" xfId="0" applyFont="1"/>
    <xf numFmtId="2" fontId="1" fillId="2" borderId="0" xfId="0" applyNumberFormat="1" applyFont="1" applyFill="1"/>
  </cellXfs>
  <cellStyles count="1">
    <cellStyle name="Обычный" xfId="0" builtinId="0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Лист1!$A$12</c:f>
              <c:strCache>
                <c:ptCount val="1"/>
                <c:pt idx="0">
                  <c:v>290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intercept val="0"/>
            <c:dispRSqr val="1"/>
            <c:dispEq val="0"/>
            <c:trendlineLbl>
              <c:layout>
                <c:manualLayout>
                  <c:x val="-0.37435323709536306"/>
                  <c:y val="-5.2862715077282005E-2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/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Лист1!$C$12:$C$22</c:f>
              <c:numCache>
                <c:formatCode>General</c:formatCode>
                <c:ptCount val="11"/>
                <c:pt idx="0">
                  <c:v>2</c:v>
                </c:pt>
                <c:pt idx="1">
                  <c:v>2.2999999999999998</c:v>
                </c:pt>
                <c:pt idx="2">
                  <c:v>2.5</c:v>
                </c:pt>
                <c:pt idx="3">
                  <c:v>2.7</c:v>
                </c:pt>
                <c:pt idx="4">
                  <c:v>3</c:v>
                </c:pt>
                <c:pt idx="5">
                  <c:v>3.1</c:v>
                </c:pt>
                <c:pt idx="6">
                  <c:v>3.2</c:v>
                </c:pt>
                <c:pt idx="7">
                  <c:v>3.5</c:v>
                </c:pt>
                <c:pt idx="8">
                  <c:v>3.7</c:v>
                </c:pt>
                <c:pt idx="9">
                  <c:v>3.9</c:v>
                </c:pt>
                <c:pt idx="10">
                  <c:v>4</c:v>
                </c:pt>
              </c:numCache>
            </c:numRef>
          </c:xVal>
          <c:yVal>
            <c:numRef>
              <c:f>Лист1!$I$12:$I$22</c:f>
              <c:numCache>
                <c:formatCode>0.00%</c:formatCode>
                <c:ptCount val="11"/>
                <c:pt idx="3">
                  <c:v>3.135259037665844E-2</c:v>
                </c:pt>
                <c:pt idx="4">
                  <c:v>3.582716879623403E-2</c:v>
                </c:pt>
                <c:pt idx="5">
                  <c:v>3.8621892716964673E-2</c:v>
                </c:pt>
                <c:pt idx="6">
                  <c:v>3.9294620010756717E-2</c:v>
                </c:pt>
                <c:pt idx="7">
                  <c:v>4.6656178666173116E-2</c:v>
                </c:pt>
                <c:pt idx="8">
                  <c:v>5.0737829877299703E-2</c:v>
                </c:pt>
                <c:pt idx="9">
                  <c:v>5.5872434322827763E-2</c:v>
                </c:pt>
                <c:pt idx="10">
                  <c:v>5.8083620853595586E-2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69424"/>
        <c:axId val="309661192"/>
      </c:scatterChart>
      <c:valAx>
        <c:axId val="30966942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661192"/>
        <c:crosses val="autoZero"/>
        <c:crossBetween val="midCat"/>
      </c:valAx>
      <c:valAx>
        <c:axId val="30966119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66942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Лист1!$A$12</c:f>
              <c:strCache>
                <c:ptCount val="1"/>
                <c:pt idx="0">
                  <c:v>290</c:v>
                </c:pt>
              </c:strCache>
            </c:strRef>
          </c:tx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1"/>
            <c:dispEq val="1"/>
            <c:trendlineLbl>
              <c:layout>
                <c:manualLayout>
                  <c:x val="-8.4371828521434822E-2"/>
                  <c:y val="-3.5104986876640417E-4"/>
                </c:manualLayout>
              </c:layout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ru-RU"/>
                </a:p>
              </c:txPr>
            </c:trendlineLbl>
          </c:trendline>
          <c:xVal>
            <c:numRef>
              <c:f>Лист1!$C$12:$C$22</c:f>
              <c:numCache>
                <c:formatCode>General</c:formatCode>
                <c:ptCount val="11"/>
                <c:pt idx="0">
                  <c:v>2</c:v>
                </c:pt>
                <c:pt idx="1">
                  <c:v>2.2999999999999998</c:v>
                </c:pt>
                <c:pt idx="2">
                  <c:v>2.5</c:v>
                </c:pt>
                <c:pt idx="3">
                  <c:v>2.7</c:v>
                </c:pt>
                <c:pt idx="4">
                  <c:v>3</c:v>
                </c:pt>
                <c:pt idx="5">
                  <c:v>3.1</c:v>
                </c:pt>
                <c:pt idx="6">
                  <c:v>3.2</c:v>
                </c:pt>
                <c:pt idx="7">
                  <c:v>3.5</c:v>
                </c:pt>
                <c:pt idx="8">
                  <c:v>3.7</c:v>
                </c:pt>
                <c:pt idx="9">
                  <c:v>3.9</c:v>
                </c:pt>
                <c:pt idx="10">
                  <c:v>4</c:v>
                </c:pt>
              </c:numCache>
            </c:numRef>
          </c:xVal>
          <c:yVal>
            <c:numRef>
              <c:f>Лист1!$AK$12:$AK$22</c:f>
              <c:numCache>
                <c:formatCode>0.00%</c:formatCode>
                <c:ptCount val="11"/>
                <c:pt idx="3">
                  <c:v>5.13365E-2</c:v>
                </c:pt>
                <c:pt idx="4">
                  <c:v>5.6616399999999997E-2</c:v>
                </c:pt>
                <c:pt idx="5">
                  <c:v>6.0072100000000003E-2</c:v>
                </c:pt>
                <c:pt idx="6">
                  <c:v>6.8254400000000007E-2</c:v>
                </c:pt>
                <c:pt idx="7">
                  <c:v>7.0890300000000003E-2</c:v>
                </c:pt>
                <c:pt idx="8">
                  <c:v>9.0021100000000007E-2</c:v>
                </c:pt>
                <c:pt idx="9">
                  <c:v>9.3016799999999997E-2</c:v>
                </c:pt>
                <c:pt idx="10">
                  <c:v>9.17486E-2</c:v>
                </c:pt>
              </c:numCache>
            </c:numRef>
          </c:yVal>
          <c:smooth val="0"/>
        </c:ser>
        <c:ser>
          <c:idx val="1"/>
          <c:order val="1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2"/>
                </a:solidFill>
                <a:prstDash val="sysDot"/>
              </a:ln>
              <a:effectLst/>
            </c:spPr>
            <c:trendlineType val="poly"/>
            <c:order val="2"/>
            <c:intercept val="0"/>
            <c:dispRSqr val="0"/>
            <c:dispEq val="0"/>
          </c:trendline>
          <c:xVal>
            <c:numRef>
              <c:f>Лист1!$C$12:$C$22</c:f>
              <c:numCache>
                <c:formatCode>General</c:formatCode>
                <c:ptCount val="11"/>
                <c:pt idx="0">
                  <c:v>2</c:v>
                </c:pt>
                <c:pt idx="1">
                  <c:v>2.2999999999999998</c:v>
                </c:pt>
                <c:pt idx="2">
                  <c:v>2.5</c:v>
                </c:pt>
                <c:pt idx="3">
                  <c:v>2.7</c:v>
                </c:pt>
                <c:pt idx="4">
                  <c:v>3</c:v>
                </c:pt>
                <c:pt idx="5">
                  <c:v>3.1</c:v>
                </c:pt>
                <c:pt idx="6">
                  <c:v>3.2</c:v>
                </c:pt>
                <c:pt idx="7">
                  <c:v>3.5</c:v>
                </c:pt>
                <c:pt idx="8">
                  <c:v>3.7</c:v>
                </c:pt>
                <c:pt idx="9">
                  <c:v>3.9</c:v>
                </c:pt>
                <c:pt idx="10">
                  <c:v>4</c:v>
                </c:pt>
              </c:numCache>
            </c:numRef>
          </c:xVal>
          <c:yVal>
            <c:numRef>
              <c:f>Лист1!$AW$12:$AW$22</c:f>
              <c:numCache>
                <c:formatCode>0.00%</c:formatCode>
                <c:ptCount val="11"/>
                <c:pt idx="3">
                  <c:v>4.32103E-2</c:v>
                </c:pt>
                <c:pt idx="4">
                  <c:v>5.73749E-2</c:v>
                </c:pt>
                <c:pt idx="5">
                  <c:v>5.0734500000000002E-2</c:v>
                </c:pt>
                <c:pt idx="6">
                  <c:v>6.2619800000000003E-2</c:v>
                </c:pt>
                <c:pt idx="7">
                  <c:v>6.7571099999999995E-2</c:v>
                </c:pt>
                <c:pt idx="8">
                  <c:v>8.1472100000000006E-2</c:v>
                </c:pt>
                <c:pt idx="9">
                  <c:v>9.0225799999999995E-2</c:v>
                </c:pt>
                <c:pt idx="10">
                  <c:v>9.1406899999999999E-2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10942936"/>
        <c:axId val="310939800"/>
      </c:scatterChart>
      <c:valAx>
        <c:axId val="31094293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939800"/>
        <c:crosses val="autoZero"/>
        <c:crossBetween val="midCat"/>
      </c:valAx>
      <c:valAx>
        <c:axId val="31093980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%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1094293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xVal>
            <c:numRef>
              <c:f>Лист1!$C$12:$C$22</c:f>
              <c:numCache>
                <c:formatCode>General</c:formatCode>
                <c:ptCount val="11"/>
                <c:pt idx="0">
                  <c:v>2</c:v>
                </c:pt>
                <c:pt idx="1">
                  <c:v>2.2999999999999998</c:v>
                </c:pt>
                <c:pt idx="2">
                  <c:v>2.5</c:v>
                </c:pt>
                <c:pt idx="3">
                  <c:v>2.7</c:v>
                </c:pt>
                <c:pt idx="4">
                  <c:v>3</c:v>
                </c:pt>
                <c:pt idx="5">
                  <c:v>3.1</c:v>
                </c:pt>
                <c:pt idx="6">
                  <c:v>3.2</c:v>
                </c:pt>
                <c:pt idx="7">
                  <c:v>3.5</c:v>
                </c:pt>
                <c:pt idx="8">
                  <c:v>3.7</c:v>
                </c:pt>
                <c:pt idx="9">
                  <c:v>3.9</c:v>
                </c:pt>
                <c:pt idx="10">
                  <c:v>4</c:v>
                </c:pt>
              </c:numCache>
            </c:numRef>
          </c:xVal>
          <c:yVal>
            <c:numRef>
              <c:f>Лист1!$F$12:$F$22</c:f>
              <c:numCache>
                <c:formatCode>General</c:formatCode>
                <c:ptCount val="11"/>
                <c:pt idx="2">
                  <c:v>44441</c:v>
                </c:pt>
                <c:pt idx="3">
                  <c:v>49865</c:v>
                </c:pt>
                <c:pt idx="4">
                  <c:v>57349</c:v>
                </c:pt>
                <c:pt idx="5">
                  <c:v>55111</c:v>
                </c:pt>
                <c:pt idx="6">
                  <c:v>58946</c:v>
                </c:pt>
                <c:pt idx="7">
                  <c:v>61811</c:v>
                </c:pt>
                <c:pt idx="8">
                  <c:v>64135</c:v>
                </c:pt>
                <c:pt idx="9">
                  <c:v>68031</c:v>
                </c:pt>
                <c:pt idx="10">
                  <c:v>69342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62760"/>
        <c:axId val="309654920"/>
      </c:scatterChart>
      <c:valAx>
        <c:axId val="309662760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654920"/>
        <c:crosses val="autoZero"/>
        <c:crossBetween val="midCat"/>
      </c:valAx>
      <c:valAx>
        <c:axId val="30965492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662760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Лист1!$C$12:$C$22</c:f>
              <c:numCache>
                <c:formatCode>General</c:formatCode>
                <c:ptCount val="11"/>
                <c:pt idx="0">
                  <c:v>2</c:v>
                </c:pt>
                <c:pt idx="1">
                  <c:v>2.2999999999999998</c:v>
                </c:pt>
                <c:pt idx="2">
                  <c:v>2.5</c:v>
                </c:pt>
                <c:pt idx="3">
                  <c:v>2.7</c:v>
                </c:pt>
                <c:pt idx="4">
                  <c:v>3</c:v>
                </c:pt>
                <c:pt idx="5">
                  <c:v>3.1</c:v>
                </c:pt>
                <c:pt idx="6">
                  <c:v>3.2</c:v>
                </c:pt>
                <c:pt idx="7">
                  <c:v>3.5</c:v>
                </c:pt>
                <c:pt idx="8">
                  <c:v>3.7</c:v>
                </c:pt>
                <c:pt idx="9">
                  <c:v>3.9</c:v>
                </c:pt>
                <c:pt idx="10">
                  <c:v>4</c:v>
                </c:pt>
              </c:numCache>
            </c:numRef>
          </c:xVal>
          <c:yVal>
            <c:numRef>
              <c:f>Лист1!$G$12:$G$22</c:f>
              <c:numCache>
                <c:formatCode>General</c:formatCode>
                <c:ptCount val="11"/>
                <c:pt idx="2">
                  <c:v>1584</c:v>
                </c:pt>
                <c:pt idx="3">
                  <c:v>1559</c:v>
                </c:pt>
                <c:pt idx="4">
                  <c:v>2056</c:v>
                </c:pt>
                <c:pt idx="5">
                  <c:v>2120</c:v>
                </c:pt>
                <c:pt idx="6">
                  <c:v>2298</c:v>
                </c:pt>
                <c:pt idx="7">
                  <c:v>2872</c:v>
                </c:pt>
                <c:pt idx="8">
                  <c:v>3192</c:v>
                </c:pt>
                <c:pt idx="9">
                  <c:v>3764</c:v>
                </c:pt>
                <c:pt idx="10">
                  <c:v>4026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63544"/>
        <c:axId val="309655312"/>
      </c:scatterChart>
      <c:valAx>
        <c:axId val="309663544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655312"/>
        <c:crosses val="autoZero"/>
        <c:crossBetween val="midCat"/>
      </c:valAx>
      <c:valAx>
        <c:axId val="30965531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663544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spPr>
            <a:ln w="25400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Лист1!$C$12:$C$22</c:f>
              <c:numCache>
                <c:formatCode>General</c:formatCode>
                <c:ptCount val="11"/>
                <c:pt idx="0">
                  <c:v>2</c:v>
                </c:pt>
                <c:pt idx="1">
                  <c:v>2.2999999999999998</c:v>
                </c:pt>
                <c:pt idx="2">
                  <c:v>2.5</c:v>
                </c:pt>
                <c:pt idx="3">
                  <c:v>2.7</c:v>
                </c:pt>
                <c:pt idx="4">
                  <c:v>3</c:v>
                </c:pt>
                <c:pt idx="5">
                  <c:v>3.1</c:v>
                </c:pt>
                <c:pt idx="6">
                  <c:v>3.2</c:v>
                </c:pt>
                <c:pt idx="7">
                  <c:v>3.5</c:v>
                </c:pt>
                <c:pt idx="8">
                  <c:v>3.7</c:v>
                </c:pt>
                <c:pt idx="9">
                  <c:v>3.9</c:v>
                </c:pt>
                <c:pt idx="10">
                  <c:v>4</c:v>
                </c:pt>
              </c:numCache>
            </c:numRef>
          </c:xVal>
          <c:yVal>
            <c:numRef>
              <c:f>Лист1!$H$12:$H$22</c:f>
              <c:numCache>
                <c:formatCode>General</c:formatCode>
                <c:ptCount val="11"/>
                <c:pt idx="3">
                  <c:v>55</c:v>
                </c:pt>
                <c:pt idx="4">
                  <c:v>75</c:v>
                </c:pt>
                <c:pt idx="5">
                  <c:v>94</c:v>
                </c:pt>
                <c:pt idx="6">
                  <c:v>113</c:v>
                </c:pt>
                <c:pt idx="7">
                  <c:v>153</c:v>
                </c:pt>
                <c:pt idx="8">
                  <c:v>236</c:v>
                </c:pt>
                <c:pt idx="9">
                  <c:v>262</c:v>
                </c:pt>
                <c:pt idx="10">
                  <c:v>250</c:v>
                </c:pt>
              </c:numCache>
            </c:numRef>
          </c:y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09669816"/>
        <c:axId val="309669032"/>
      </c:scatterChart>
      <c:valAx>
        <c:axId val="30966981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669032"/>
        <c:crosses val="autoZero"/>
        <c:crossBetween val="midCat"/>
      </c:valAx>
      <c:valAx>
        <c:axId val="30966903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309669816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21</xdr:col>
      <xdr:colOff>666750</xdr:colOff>
      <xdr:row>31</xdr:row>
      <xdr:rowOff>138112</xdr:rowOff>
    </xdr:from>
    <xdr:to>
      <xdr:col>27</xdr:col>
      <xdr:colOff>752475</xdr:colOff>
      <xdr:row>46</xdr:row>
      <xdr:rowOff>23812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28</xdr:col>
      <xdr:colOff>9525</xdr:colOff>
      <xdr:row>31</xdr:row>
      <xdr:rowOff>166687</xdr:rowOff>
    </xdr:from>
    <xdr:to>
      <xdr:col>34</xdr:col>
      <xdr:colOff>266700</xdr:colOff>
      <xdr:row>46</xdr:row>
      <xdr:rowOff>52387</xdr:rowOff>
    </xdr:to>
    <xdr:graphicFrame macro="">
      <xdr:nvGraphicFramePr>
        <xdr:cNvPr id="3" name="Диаграмма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361950</xdr:colOff>
      <xdr:row>35</xdr:row>
      <xdr:rowOff>14287</xdr:rowOff>
    </xdr:from>
    <xdr:to>
      <xdr:col>13</xdr:col>
      <xdr:colOff>438150</xdr:colOff>
      <xdr:row>49</xdr:row>
      <xdr:rowOff>90487</xdr:rowOff>
    </xdr:to>
    <xdr:graphicFrame macro="">
      <xdr:nvGraphicFramePr>
        <xdr:cNvPr id="4" name="Диаграмма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361950</xdr:colOff>
      <xdr:row>49</xdr:row>
      <xdr:rowOff>119062</xdr:rowOff>
    </xdr:from>
    <xdr:to>
      <xdr:col>13</xdr:col>
      <xdr:colOff>438150</xdr:colOff>
      <xdr:row>64</xdr:row>
      <xdr:rowOff>4762</xdr:rowOff>
    </xdr:to>
    <xdr:graphicFrame macro="">
      <xdr:nvGraphicFramePr>
        <xdr:cNvPr id="5" name="Диаграмма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6</xdr:col>
      <xdr:colOff>381000</xdr:colOff>
      <xdr:row>64</xdr:row>
      <xdr:rowOff>71437</xdr:rowOff>
    </xdr:from>
    <xdr:to>
      <xdr:col>13</xdr:col>
      <xdr:colOff>457200</xdr:colOff>
      <xdr:row>78</xdr:row>
      <xdr:rowOff>147637</xdr:rowOff>
    </xdr:to>
    <xdr:graphicFrame macro="">
      <xdr:nvGraphicFramePr>
        <xdr:cNvPr id="6" name="Диаграмма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Y40"/>
  <sheetViews>
    <sheetView tabSelected="1" topLeftCell="Q6" workbookViewId="0">
      <selection activeCell="X29" sqref="X29"/>
    </sheetView>
  </sheetViews>
  <sheetFormatPr defaultRowHeight="15" x14ac:dyDescent="0.25"/>
  <cols>
    <col min="3" max="3" width="8.28515625" bestFit="1" customWidth="1"/>
    <col min="4" max="4" width="10" bestFit="1" customWidth="1"/>
    <col min="5" max="5" width="22.140625" bestFit="1" customWidth="1"/>
    <col min="9" max="9" width="11.7109375" style="1" bestFit="1" customWidth="1"/>
    <col min="10" max="10" width="9.140625" style="1"/>
    <col min="13" max="13" width="10" bestFit="1" customWidth="1"/>
    <col min="14" max="14" width="18.42578125" bestFit="1" customWidth="1"/>
    <col min="16" max="16" width="10.42578125" style="2" bestFit="1" customWidth="1"/>
    <col min="17" max="17" width="10.28515625" customWidth="1"/>
    <col min="18" max="18" width="9.28515625" bestFit="1" customWidth="1"/>
    <col min="19" max="19" width="9.140625" style="1"/>
    <col min="22" max="22" width="12" bestFit="1" customWidth="1"/>
    <col min="23" max="23" width="12.140625" bestFit="1" customWidth="1"/>
    <col min="24" max="24" width="15.7109375" bestFit="1" customWidth="1"/>
    <col min="28" max="28" width="12" bestFit="1" customWidth="1"/>
    <col min="29" max="29" width="12.28515625" bestFit="1" customWidth="1"/>
    <col min="30" max="30" width="15.85546875" bestFit="1" customWidth="1"/>
    <col min="31" max="31" width="9.140625" style="1"/>
    <col min="33" max="39" width="9.140625" style="1"/>
    <col min="44" max="44" width="10.85546875" bestFit="1" customWidth="1"/>
    <col min="45" max="45" width="12.140625" bestFit="1" customWidth="1"/>
    <col min="46" max="46" width="15.7109375" bestFit="1" customWidth="1"/>
    <col min="47" max="47" width="9.140625" style="1"/>
    <col min="49" max="49" width="9.140625" style="1"/>
  </cols>
  <sheetData>
    <row r="1" spans="1:51" x14ac:dyDescent="0.25">
      <c r="A1" t="s">
        <v>0</v>
      </c>
      <c r="B1" t="s">
        <v>1</v>
      </c>
      <c r="D1" t="s">
        <v>2</v>
      </c>
      <c r="E1" t="s">
        <v>3</v>
      </c>
      <c r="G1" t="s">
        <v>0</v>
      </c>
      <c r="H1" t="s">
        <v>4</v>
      </c>
    </row>
    <row r="2" spans="1:51" x14ac:dyDescent="0.25">
      <c r="A2">
        <v>291</v>
      </c>
      <c r="B2">
        <v>27.091000000000001</v>
      </c>
      <c r="D2">
        <f>(B2-B3) / (A2-A3)</f>
        <v>2.100000000000013E-2</v>
      </c>
      <c r="E2">
        <f>B2-A2*D2</f>
        <v>20.979999999999961</v>
      </c>
      <c r="G2">
        <v>260</v>
      </c>
      <c r="H2">
        <f>$D$2*G2+$E$2</f>
        <v>26.439999999999994</v>
      </c>
    </row>
    <row r="3" spans="1:51" x14ac:dyDescent="0.25">
      <c r="A3">
        <v>275</v>
      </c>
      <c r="B3">
        <v>26.754999999999999</v>
      </c>
      <c r="G3">
        <v>270</v>
      </c>
      <c r="H3">
        <f t="shared" ref="H3:H8" si="0">$D$2*G3+$E$2</f>
        <v>26.65</v>
      </c>
    </row>
    <row r="4" spans="1:51" x14ac:dyDescent="0.25">
      <c r="G4">
        <v>275</v>
      </c>
      <c r="H4">
        <f t="shared" si="0"/>
        <v>26.754999999999995</v>
      </c>
    </row>
    <row r="5" spans="1:51" x14ac:dyDescent="0.25">
      <c r="G5">
        <v>280</v>
      </c>
      <c r="H5">
        <f t="shared" si="0"/>
        <v>26.86</v>
      </c>
    </row>
    <row r="6" spans="1:51" x14ac:dyDescent="0.25">
      <c r="G6">
        <v>285</v>
      </c>
      <c r="H6">
        <f t="shared" si="0"/>
        <v>26.964999999999996</v>
      </c>
    </row>
    <row r="7" spans="1:51" x14ac:dyDescent="0.25">
      <c r="G7">
        <v>290</v>
      </c>
      <c r="H7">
        <f t="shared" si="0"/>
        <v>27.07</v>
      </c>
    </row>
    <row r="8" spans="1:51" x14ac:dyDescent="0.25">
      <c r="G8">
        <v>291</v>
      </c>
      <c r="H8">
        <f t="shared" si="0"/>
        <v>27.091000000000001</v>
      </c>
    </row>
    <row r="11" spans="1:51" x14ac:dyDescent="0.25">
      <c r="A11" t="s">
        <v>5</v>
      </c>
      <c r="B11" t="s">
        <v>6</v>
      </c>
      <c r="C11" t="s">
        <v>7</v>
      </c>
      <c r="D11" t="s">
        <v>8</v>
      </c>
      <c r="F11" t="s">
        <v>9</v>
      </c>
      <c r="G11" t="s">
        <v>10</v>
      </c>
      <c r="H11" t="s">
        <v>11</v>
      </c>
      <c r="I11" s="1" t="s">
        <v>12</v>
      </c>
      <c r="J11" s="1" t="s">
        <v>13</v>
      </c>
      <c r="K11" s="1" t="s">
        <v>14</v>
      </c>
      <c r="L11" s="1" t="s">
        <v>15</v>
      </c>
      <c r="M11" s="1" t="s">
        <v>16</v>
      </c>
      <c r="N11" s="2" t="s">
        <v>17</v>
      </c>
      <c r="P11" s="2" t="s">
        <v>18</v>
      </c>
      <c r="Q11" s="3" t="s">
        <v>19</v>
      </c>
      <c r="R11" t="s">
        <v>20</v>
      </c>
      <c r="S11" s="1" t="s">
        <v>21</v>
      </c>
      <c r="T11" s="1"/>
      <c r="U11" t="s">
        <v>22</v>
      </c>
      <c r="V11" t="s">
        <v>36</v>
      </c>
      <c r="W11" t="s">
        <v>24</v>
      </c>
      <c r="X11" t="s">
        <v>25</v>
      </c>
      <c r="Y11" s="1" t="s">
        <v>21</v>
      </c>
      <c r="AA11" s="4" t="s">
        <v>26</v>
      </c>
      <c r="AB11" t="s">
        <v>23</v>
      </c>
      <c r="AC11" t="s">
        <v>27</v>
      </c>
      <c r="AD11" t="s">
        <v>28</v>
      </c>
      <c r="AE11" s="1" t="s">
        <v>21</v>
      </c>
      <c r="AG11" s="1" t="s">
        <v>29</v>
      </c>
      <c r="AH11" s="1" t="s">
        <v>30</v>
      </c>
      <c r="AI11" s="1" t="s">
        <v>21</v>
      </c>
      <c r="AK11" s="1" t="s">
        <v>31</v>
      </c>
      <c r="AL11" s="1" t="s">
        <v>32</v>
      </c>
      <c r="AM11" s="5" t="s">
        <v>21</v>
      </c>
      <c r="AQ11" t="s">
        <v>22</v>
      </c>
      <c r="AR11" t="s">
        <v>36</v>
      </c>
      <c r="AS11" t="s">
        <v>24</v>
      </c>
      <c r="AT11" t="s">
        <v>25</v>
      </c>
      <c r="AU11" s="1" t="s">
        <v>21</v>
      </c>
      <c r="AW11" s="1" t="s">
        <v>31</v>
      </c>
      <c r="AX11" s="1" t="s">
        <v>32</v>
      </c>
      <c r="AY11" s="5" t="s">
        <v>21</v>
      </c>
    </row>
    <row r="12" spans="1:51" x14ac:dyDescent="0.25">
      <c r="A12">
        <v>290</v>
      </c>
      <c r="B12">
        <v>27.07</v>
      </c>
      <c r="C12">
        <v>2</v>
      </c>
    </row>
    <row r="13" spans="1:51" x14ac:dyDescent="0.25">
      <c r="C13">
        <v>2.2999999999999998</v>
      </c>
      <c r="D13" s="8">
        <f t="shared" ref="D13:D22" si="1">$B$12+C13</f>
        <v>29.37</v>
      </c>
    </row>
    <row r="14" spans="1:51" x14ac:dyDescent="0.25">
      <c r="C14">
        <v>2.5</v>
      </c>
      <c r="D14" s="6">
        <f t="shared" si="1"/>
        <v>29.57</v>
      </c>
      <c r="F14">
        <v>44441</v>
      </c>
      <c r="G14">
        <v>1584</v>
      </c>
    </row>
    <row r="15" spans="1:51" x14ac:dyDescent="0.25">
      <c r="C15">
        <v>2.7</v>
      </c>
      <c r="D15" s="6">
        <f t="shared" si="1"/>
        <v>29.77</v>
      </c>
      <c r="F15">
        <v>49865</v>
      </c>
      <c r="G15">
        <v>1559</v>
      </c>
      <c r="H15">
        <v>55</v>
      </c>
      <c r="I15" s="1">
        <f>(G15+H15) / (F15+ G15 +H15)</f>
        <v>3.135259037665844E-2</v>
      </c>
      <c r="J15" s="1">
        <f>((1 / F15 + 1 / (G15+H15) )^0.5)*I15</f>
        <v>7.929372175631942E-4</v>
      </c>
      <c r="K15">
        <f>1 - (1 -I15 )^(1/4)</f>
        <v>7.9320250566606854E-3</v>
      </c>
      <c r="L15">
        <f>G15 / (F15+G15+H15)</f>
        <v>3.0284193554653355E-2</v>
      </c>
      <c r="M15">
        <f>4*K15*(1 - K15)^6</f>
        <v>3.0247720467979109E-2</v>
      </c>
      <c r="N15">
        <f>L15/M15</f>
        <v>1.0012058127392727</v>
      </c>
      <c r="P15" s="2">
        <f>Q15*1000*1000</f>
        <v>57.042700000000004</v>
      </c>
      <c r="Q15" s="3">
        <v>5.7042700000000002E-5</v>
      </c>
      <c r="R15" s="3">
        <v>6.7725600000000001E-7</v>
      </c>
      <c r="S15" s="1">
        <f>R15/Q15</f>
        <v>1.1872790032729867E-2</v>
      </c>
      <c r="U15">
        <f>1 / W15</f>
        <v>27.678289703122665</v>
      </c>
      <c r="V15">
        <f>U15*Y15</f>
        <v>2.3033346633822505</v>
      </c>
      <c r="W15">
        <v>3.6129399999999999E-2</v>
      </c>
      <c r="X15">
        <v>3.0066200000000002E-3</v>
      </c>
      <c r="Y15">
        <f>X15/W15</f>
        <v>8.3218099387202676E-2</v>
      </c>
      <c r="AA15">
        <f>1 / AC15</f>
        <v>249.99375015624608</v>
      </c>
      <c r="AB15">
        <f>AA15*AE15</f>
        <v>67.202889813507511</v>
      </c>
      <c r="AC15">
        <v>4.0001000000000004E-3</v>
      </c>
      <c r="AD15">
        <v>1.0753E-3</v>
      </c>
      <c r="AE15" s="1">
        <f>AD15/AC15</f>
        <v>0.26881827954301141</v>
      </c>
      <c r="AG15" s="1">
        <v>7.6503099999999996E-3</v>
      </c>
      <c r="AH15" s="1">
        <v>1.6710799999999999E-3</v>
      </c>
      <c r="AI15" s="1">
        <f>AH15/AG15</f>
        <v>0.21843297853289606</v>
      </c>
      <c r="AK15" s="1">
        <v>5.13365E-2</v>
      </c>
      <c r="AL15" s="1">
        <v>3.9663500000000004E-3</v>
      </c>
      <c r="AM15" s="1">
        <f>AL15/AK15</f>
        <v>7.7261792292033935E-2</v>
      </c>
      <c r="AQ15">
        <f>1 / AS15</f>
        <v>38.36915733656658</v>
      </c>
      <c r="AR15">
        <f>AQ15*AU15</f>
        <v>1.988342832210402</v>
      </c>
      <c r="AS15">
        <v>2.6062599999999998E-2</v>
      </c>
      <c r="AT15">
        <v>1.3506E-3</v>
      </c>
      <c r="AU15" s="1">
        <f>AT15/AS15</f>
        <v>5.1821383898766817E-2</v>
      </c>
      <c r="AW15" s="1">
        <v>4.32103E-2</v>
      </c>
      <c r="AX15">
        <v>1.6838700000000001E-3</v>
      </c>
      <c r="AY15" s="1">
        <f>AX15/AW15</f>
        <v>3.8969180959169458E-2</v>
      </c>
    </row>
    <row r="16" spans="1:51" x14ac:dyDescent="0.25">
      <c r="C16">
        <v>3</v>
      </c>
      <c r="D16" s="6">
        <f t="shared" si="1"/>
        <v>30.07</v>
      </c>
      <c r="F16">
        <v>57349</v>
      </c>
      <c r="G16">
        <v>2056</v>
      </c>
      <c r="H16">
        <v>75</v>
      </c>
      <c r="I16" s="1">
        <f>(G16+H16) / (F16+ G16 +H16)</f>
        <v>3.582716879623403E-2</v>
      </c>
      <c r="J16" s="1">
        <f>((1 / F16 + 1 / (G16+H16) )^0.5)*I16</f>
        <v>7.9039342744501972E-4</v>
      </c>
      <c r="K16">
        <f>1 - (1 -I16 )^(1/4)</f>
        <v>9.0797069754947612E-3</v>
      </c>
      <c r="L16">
        <f>G16 / (F16+G16+H16)</f>
        <v>3.4566240753194352E-2</v>
      </c>
      <c r="M16">
        <f>4*K16*(1 - K16)^6</f>
        <v>3.4384614428678524E-2</v>
      </c>
      <c r="N16">
        <f>L16/M16</f>
        <v>1.0052821975041355</v>
      </c>
      <c r="P16" s="2">
        <f>Q16*1000*1000</f>
        <v>65.807199999999995</v>
      </c>
      <c r="Q16" s="3">
        <v>6.5807200000000002E-5</v>
      </c>
      <c r="R16" s="3">
        <v>5.9865900000000001E-7</v>
      </c>
      <c r="S16" s="1">
        <f>R16/Q16</f>
        <v>9.0971656596846549E-3</v>
      </c>
      <c r="U16">
        <f>1 / W16</f>
        <v>20.46173961617869</v>
      </c>
      <c r="V16">
        <f>U16*Y16</f>
        <v>4.3270447469444511</v>
      </c>
      <c r="W16">
        <v>4.8871699999999997E-2</v>
      </c>
      <c r="X16">
        <v>1.0334899999999999E-2</v>
      </c>
      <c r="Y16">
        <f>X16/W16</f>
        <v>0.21147003275924511</v>
      </c>
      <c r="AA16">
        <f>1 / AC16</f>
        <v>77.142041641274076</v>
      </c>
      <c r="AB16">
        <f>AA16*AE16</f>
        <v>22.669099809968589</v>
      </c>
      <c r="AC16">
        <v>1.29631E-2</v>
      </c>
      <c r="AD16">
        <v>3.8093599999999999E-3</v>
      </c>
      <c r="AE16" s="1">
        <f>AD16/AC16</f>
        <v>0.29386180774660381</v>
      </c>
      <c r="AG16" s="1">
        <v>1.9710700000000001E-2</v>
      </c>
      <c r="AH16" s="1">
        <v>7.5993199999999997E-3</v>
      </c>
      <c r="AI16" s="1">
        <f>AH16/AG16</f>
        <v>0.38554287772631107</v>
      </c>
      <c r="AK16" s="1">
        <v>5.6616399999999997E-2</v>
      </c>
      <c r="AL16" s="1">
        <v>5.6832100000000002E-3</v>
      </c>
      <c r="AM16" s="1">
        <f>AL16/AK16</f>
        <v>0.10038098501494268</v>
      </c>
      <c r="AQ16">
        <f>1 / AS16</f>
        <v>34.895366244316413</v>
      </c>
      <c r="AR16">
        <f>AQ16*AU16</f>
        <v>1.4812548467185689</v>
      </c>
      <c r="AS16">
        <v>2.8657100000000001E-2</v>
      </c>
      <c r="AT16">
        <v>1.21645E-3</v>
      </c>
      <c r="AU16" s="1">
        <f>AT16/AS16</f>
        <v>4.2448468267898706E-2</v>
      </c>
      <c r="AW16" s="1">
        <v>5.73749E-2</v>
      </c>
      <c r="AX16">
        <v>1.8770600000000001E-3</v>
      </c>
      <c r="AY16" s="1">
        <f>AX16/AW16</f>
        <v>3.2715699722352456E-2</v>
      </c>
    </row>
    <row r="17" spans="1:51" x14ac:dyDescent="0.25">
      <c r="C17">
        <v>3.1</v>
      </c>
      <c r="D17" s="6">
        <f t="shared" si="1"/>
        <v>30.17</v>
      </c>
      <c r="F17">
        <v>55111</v>
      </c>
      <c r="G17">
        <v>2120</v>
      </c>
      <c r="H17">
        <v>94</v>
      </c>
      <c r="I17" s="1">
        <f>(G17+H17) / (F17+ G17 +H17)</f>
        <v>3.8621892716964673E-2</v>
      </c>
      <c r="J17" s="1">
        <f>((1 / F17 + 1 / (G17+H17) )^0.5)*I17</f>
        <v>8.3713910767200834E-4</v>
      </c>
      <c r="K17">
        <f>1 - (1 -I17 )^(1/4)</f>
        <v>9.7985521451039448E-3</v>
      </c>
      <c r="L17">
        <f>G17 / (F17+G17+H17)</f>
        <v>3.6982119494112516E-2</v>
      </c>
      <c r="M17">
        <f>4*K17*(1 - K17)^6</f>
        <v>3.6945644035143881E-2</v>
      </c>
      <c r="N17">
        <f>L17/M17</f>
        <v>1.0009872735993974</v>
      </c>
      <c r="P17" s="2">
        <f t="shared" ref="P17:P22" si="2">Q17*1000*1000</f>
        <v>63.466799999999992</v>
      </c>
      <c r="Q17" s="3">
        <v>6.3466799999999993E-5</v>
      </c>
      <c r="R17" s="3">
        <v>3.9820200000000001E-7</v>
      </c>
      <c r="S17" s="1">
        <f>R17/Q17</f>
        <v>6.2741779954243798E-3</v>
      </c>
      <c r="U17">
        <f>1 / W17</f>
        <v>27.471923693984749</v>
      </c>
      <c r="V17">
        <f>U17*Y17</f>
        <v>6.9286442393167889</v>
      </c>
      <c r="W17">
        <v>3.6400799999999997E-2</v>
      </c>
      <c r="X17">
        <v>9.1805800000000007E-3</v>
      </c>
      <c r="Y17">
        <f>X17/W17</f>
        <v>0.25220819322652255</v>
      </c>
      <c r="AA17">
        <f>1 / AC17</f>
        <v>76.826748000583891</v>
      </c>
      <c r="AB17">
        <f>AA17*AE17</f>
        <v>25.900216608123827</v>
      </c>
      <c r="AC17">
        <v>1.30163E-2</v>
      </c>
      <c r="AD17">
        <v>4.3881199999999997E-3</v>
      </c>
      <c r="AE17" s="1">
        <f>AD17/AC17</f>
        <v>0.33712498943632213</v>
      </c>
      <c r="AG17" s="1">
        <v>2.1388299999999999E-2</v>
      </c>
      <c r="AH17" s="1">
        <v>8.6555899999999995E-3</v>
      </c>
      <c r="AI17" s="1">
        <f>AH17/AG17</f>
        <v>0.4046880771262793</v>
      </c>
      <c r="AK17" s="1">
        <v>6.0072100000000003E-2</v>
      </c>
      <c r="AL17" s="1">
        <v>1.27762E-2</v>
      </c>
      <c r="AM17" s="1">
        <f>AL17/AK17</f>
        <v>0.212681094884314</v>
      </c>
      <c r="AQ17">
        <f>1 / AS17</f>
        <v>35.421050021606838</v>
      </c>
      <c r="AR17">
        <f>AQ17*AU17</f>
        <v>1.7162368082997184</v>
      </c>
      <c r="AS17">
        <v>2.8231800000000001E-2</v>
      </c>
      <c r="AT17">
        <v>1.3679E-3</v>
      </c>
      <c r="AU17" s="1">
        <f>AT17/AS17</f>
        <v>4.8452454324555992E-2</v>
      </c>
      <c r="AW17" s="1">
        <v>5.0734500000000002E-2</v>
      </c>
      <c r="AX17">
        <v>1.8115799999999999E-3</v>
      </c>
      <c r="AY17" s="1">
        <f>AX17/AW17</f>
        <v>3.5707063240989857E-2</v>
      </c>
    </row>
    <row r="18" spans="1:51" x14ac:dyDescent="0.25">
      <c r="C18">
        <v>3.2</v>
      </c>
      <c r="D18" s="6">
        <f t="shared" si="1"/>
        <v>30.27</v>
      </c>
      <c r="F18">
        <v>58946</v>
      </c>
      <c r="G18">
        <v>2298</v>
      </c>
      <c r="H18">
        <v>113</v>
      </c>
      <c r="I18" s="1">
        <f>(G18+H18) / (F18+ G18 +H18)</f>
        <v>3.9294620010756717E-2</v>
      </c>
      <c r="J18" s="1">
        <f>((1 / F18 + 1 / (G18+H18) )^0.5)*I18</f>
        <v>8.164683925411156E-4</v>
      </c>
      <c r="K18">
        <f>1 - (1 -I18 )^(1/4)</f>
        <v>9.9718217477611226E-3</v>
      </c>
      <c r="L18">
        <f>G18 / (F18+G18+H18)</f>
        <v>3.7452939354922832E-2</v>
      </c>
      <c r="M18">
        <f>4*K18*(1 - K18)^6</f>
        <v>3.7559502586509891E-2</v>
      </c>
      <c r="N18">
        <f>L18/M18</f>
        <v>0.99716281568581444</v>
      </c>
      <c r="P18" s="2">
        <f t="shared" si="2"/>
        <v>67.640500000000003</v>
      </c>
      <c r="Q18" s="3">
        <v>6.7640500000000004E-5</v>
      </c>
      <c r="R18" s="3">
        <v>5.8769800000000005E-7</v>
      </c>
      <c r="S18" s="1">
        <f>R18/Q18</f>
        <v>8.6885519769960302E-3</v>
      </c>
      <c r="U18">
        <f>1 / W18</f>
        <v>17.493251978049468</v>
      </c>
      <c r="V18">
        <f>U18*Y18</f>
        <v>1.9926980244545647</v>
      </c>
      <c r="W18">
        <v>5.7164899999999998E-2</v>
      </c>
      <c r="X18">
        <v>6.5117899999999999E-3</v>
      </c>
      <c r="Y18">
        <f>X18/W18</f>
        <v>0.11391238329814274</v>
      </c>
      <c r="AA18">
        <f>1 / AC18</f>
        <v>84.330541992393393</v>
      </c>
      <c r="AB18">
        <f>AA18*AE18</f>
        <v>17.949424567316964</v>
      </c>
      <c r="AC18">
        <v>1.18581E-2</v>
      </c>
      <c r="AD18">
        <v>2.5239500000000001E-3</v>
      </c>
      <c r="AE18" s="1">
        <f>AD18/AC18</f>
        <v>0.21284607146170129</v>
      </c>
      <c r="AG18" s="1">
        <v>1.77777E-2</v>
      </c>
      <c r="AH18" s="1">
        <v>3.6905200000000001E-3</v>
      </c>
      <c r="AI18" s="1">
        <f>AH18/AG18</f>
        <v>0.2075926582178797</v>
      </c>
      <c r="AK18" s="1">
        <v>6.8254400000000007E-2</v>
      </c>
      <c r="AL18" s="1">
        <v>5.1036500000000004E-3</v>
      </c>
      <c r="AM18" s="1">
        <f>AL18/AK18</f>
        <v>7.4773933988138488E-2</v>
      </c>
      <c r="AQ18">
        <f>1 / AS18</f>
        <v>28.930078892325138</v>
      </c>
      <c r="AR18">
        <f>AQ18*AU18</f>
        <v>1.2938987639672366</v>
      </c>
      <c r="AS18">
        <v>3.4566100000000002E-2</v>
      </c>
      <c r="AT18">
        <v>1.54597E-3</v>
      </c>
      <c r="AU18" s="1">
        <f>AT18/AS18</f>
        <v>4.4725034065167896E-2</v>
      </c>
      <c r="AW18" s="1">
        <v>6.2619800000000003E-2</v>
      </c>
      <c r="AX18">
        <v>2.2695100000000002E-3</v>
      </c>
      <c r="AY18" s="1">
        <f>AX18/AW18</f>
        <v>3.6242690011785414E-2</v>
      </c>
    </row>
    <row r="19" spans="1:51" x14ac:dyDescent="0.25">
      <c r="C19">
        <v>3.5</v>
      </c>
      <c r="D19" s="6">
        <f t="shared" si="1"/>
        <v>30.57</v>
      </c>
      <c r="F19">
        <v>61811</v>
      </c>
      <c r="G19">
        <v>2872</v>
      </c>
      <c r="H19">
        <v>153</v>
      </c>
      <c r="I19" s="1">
        <f>(G19+H19) / (F19+ G19 +H19)</f>
        <v>4.6656178666173116E-2</v>
      </c>
      <c r="J19" s="1">
        <f>((1 / F19 + 1 / (G19+H19) )^0.5)*I19</f>
        <v>8.6880377201970351E-4</v>
      </c>
      <c r="K19">
        <f>1 - (1 -I19 )^(1/4)</f>
        <v>1.1873858325679221E-2</v>
      </c>
      <c r="L19">
        <f>G19 / (F19+G19+H19)</f>
        <v>4.4296378555123694E-2</v>
      </c>
      <c r="M19">
        <f>4*K19*(1 - K19)^6</f>
        <v>4.4210577556074916E-2</v>
      </c>
      <c r="N19">
        <f>L19/M19</f>
        <v>1.0019407346339222</v>
      </c>
      <c r="P19" s="2">
        <f t="shared" si="2"/>
        <v>71.623199999999997</v>
      </c>
      <c r="Q19" s="3">
        <v>7.1623200000000002E-5</v>
      </c>
      <c r="R19" s="3">
        <v>5.9697500000000001E-7</v>
      </c>
      <c r="S19" s="1">
        <f>R19/Q19</f>
        <v>8.3349389583263524E-3</v>
      </c>
      <c r="U19">
        <f>1 / W19</f>
        <v>21.939543394222881</v>
      </c>
      <c r="V19">
        <f>U19*Y19</f>
        <v>1.6849287066897038</v>
      </c>
      <c r="W19">
        <v>4.5579799999999997E-2</v>
      </c>
      <c r="X19">
        <v>3.5004699999999999E-3</v>
      </c>
      <c r="Y19">
        <f>X19/W19</f>
        <v>7.6798713465175361E-2</v>
      </c>
      <c r="AA19">
        <f>1 / AC19</f>
        <v>160.58916954522752</v>
      </c>
      <c r="AB19">
        <f>AA19*AE19</f>
        <v>44.668147763587399</v>
      </c>
      <c r="AC19">
        <v>6.2270700000000003E-3</v>
      </c>
      <c r="AD19">
        <v>1.7320700000000001E-3</v>
      </c>
      <c r="AE19" s="1">
        <f>AD19/AC19</f>
        <v>0.27815168289420222</v>
      </c>
      <c r="AG19" s="1">
        <v>1.33011E-2</v>
      </c>
      <c r="AH19" s="1">
        <v>2.05427E-3</v>
      </c>
      <c r="AI19" s="1">
        <f>AH19/AG19</f>
        <v>0.15444361744517371</v>
      </c>
      <c r="AK19" s="1">
        <v>7.0890300000000003E-2</v>
      </c>
      <c r="AL19" s="1">
        <v>3.3710300000000001E-3</v>
      </c>
      <c r="AM19" s="1">
        <f>AL19/AK19</f>
        <v>4.7552768150226479E-2</v>
      </c>
      <c r="AQ19">
        <f>1 / AS19</f>
        <v>29.614624886353877</v>
      </c>
      <c r="AR19">
        <f>AQ19*AU19</f>
        <v>1.2021921695738882</v>
      </c>
      <c r="AS19">
        <v>3.3767100000000001E-2</v>
      </c>
      <c r="AT19">
        <v>1.3707599999999999E-3</v>
      </c>
      <c r="AU19" s="1">
        <f>AT19/AS19</f>
        <v>4.0594543209218438E-2</v>
      </c>
      <c r="AW19" s="1">
        <v>6.7571099999999995E-2</v>
      </c>
      <c r="AX19">
        <v>2.2695100000000002E-3</v>
      </c>
      <c r="AY19" s="1">
        <f>AX19/AW19</f>
        <v>3.3586992072054477E-2</v>
      </c>
    </row>
    <row r="20" spans="1:51" x14ac:dyDescent="0.25">
      <c r="C20">
        <v>3.7</v>
      </c>
      <c r="D20" s="6">
        <f t="shared" si="1"/>
        <v>30.77</v>
      </c>
      <c r="F20">
        <v>64135</v>
      </c>
      <c r="G20">
        <v>3192</v>
      </c>
      <c r="H20">
        <v>236</v>
      </c>
      <c r="I20" s="1">
        <f>(G20+H20) / (F20+ G20 +H20)</f>
        <v>5.0737829877299703E-2</v>
      </c>
      <c r="J20" s="1">
        <f>((1 / F20 + 1 / (G20+H20) )^0.5)*I20</f>
        <v>8.8944355892015773E-4</v>
      </c>
      <c r="K20">
        <f>1 - (1 -I20 )^(1/4)</f>
        <v>1.2933202756757023E-2</v>
      </c>
      <c r="L20">
        <f>G20 / (F20+G20+H20)</f>
        <v>4.7244793748057366E-2</v>
      </c>
      <c r="M20">
        <f>4*K20*(1 - K20)^6</f>
        <v>4.7845967192090992E-2</v>
      </c>
      <c r="N20">
        <f>L20/M20</f>
        <v>0.98743523269954925</v>
      </c>
      <c r="P20" s="2">
        <f t="shared" si="2"/>
        <v>75.922599999999989</v>
      </c>
      <c r="Q20" s="3">
        <v>7.5922599999999997E-5</v>
      </c>
      <c r="R20" s="3">
        <v>5.8039100000000005E-7</v>
      </c>
      <c r="S20" s="1">
        <f>R20/Q20</f>
        <v>7.6445090131265275E-3</v>
      </c>
      <c r="U20">
        <f>1 / W20</f>
        <v>19.136411999295781</v>
      </c>
      <c r="V20">
        <f>U20*Y20</f>
        <v>1.1233510796128274</v>
      </c>
      <c r="W20">
        <v>5.2256400000000001E-2</v>
      </c>
      <c r="X20">
        <v>3.0675699999999999E-3</v>
      </c>
      <c r="Y20">
        <f>X20/W20</f>
        <v>5.8702283356679756E-2</v>
      </c>
      <c r="AA20">
        <f>1 / AC20</f>
        <v>157.14103879655107</v>
      </c>
      <c r="AB20">
        <f>AA20*AE20</f>
        <v>26.23342757389824</v>
      </c>
      <c r="AC20">
        <v>6.3637099999999999E-3</v>
      </c>
      <c r="AD20">
        <v>1.06237E-3</v>
      </c>
      <c r="AE20" s="1">
        <f>AD20/AC20</f>
        <v>0.16694192538629196</v>
      </c>
      <c r="AG20" s="1">
        <v>1.6685200000000001E-2</v>
      </c>
      <c r="AH20" s="1">
        <v>1.7427499999999999E-3</v>
      </c>
      <c r="AI20" s="1">
        <f>AH20/AG20</f>
        <v>0.10444885287560232</v>
      </c>
      <c r="AK20" s="1">
        <v>9.0021100000000007E-2</v>
      </c>
      <c r="AL20" s="1">
        <v>4.4093400000000003E-3</v>
      </c>
      <c r="AM20" s="1">
        <f>AL20/AK20</f>
        <v>4.8981183300359582E-2</v>
      </c>
      <c r="AQ20">
        <f>1 / AS20</f>
        <v>26.690581427625823</v>
      </c>
      <c r="AR20">
        <f>AQ20*AU20</f>
        <v>0.9991229595649761</v>
      </c>
      <c r="AS20">
        <v>3.7466399999999997E-2</v>
      </c>
      <c r="AT20">
        <v>1.4025000000000001E-3</v>
      </c>
      <c r="AU20" s="1">
        <f>AT20/AS20</f>
        <v>3.7433540452245215E-2</v>
      </c>
      <c r="AW20" s="1">
        <v>8.1472100000000006E-2</v>
      </c>
      <c r="AX20">
        <v>2.6816800000000001E-3</v>
      </c>
      <c r="AY20" s="1">
        <f>AX20/AW20</f>
        <v>3.2915317022637197E-2</v>
      </c>
    </row>
    <row r="21" spans="1:51" x14ac:dyDescent="0.25">
      <c r="C21">
        <v>3.9</v>
      </c>
      <c r="D21" s="6">
        <f t="shared" si="1"/>
        <v>30.97</v>
      </c>
      <c r="F21">
        <v>68031</v>
      </c>
      <c r="G21">
        <v>3764</v>
      </c>
      <c r="H21">
        <v>262</v>
      </c>
      <c r="I21" s="1">
        <f>(G21+H21) / (F21+ G21 +H21)</f>
        <v>5.5872434322827763E-2</v>
      </c>
      <c r="J21" s="1">
        <f>((1 / F21 + 1 / (G21+H21) )^0.5)*I21</f>
        <v>9.0624446994344696E-4</v>
      </c>
      <c r="K21">
        <f>1 - (1 -I21 )^(1/4)</f>
        <v>1.4270691645331901E-2</v>
      </c>
      <c r="L21">
        <f>G21 / (F21+G21+H21)</f>
        <v>5.2236423942156905E-2</v>
      </c>
      <c r="M21">
        <f>4*K21*(1 - K21)^6</f>
        <v>5.2366196420229209E-2</v>
      </c>
      <c r="N21">
        <f>L21/M21</f>
        <v>0.99752182730571259</v>
      </c>
      <c r="P21" s="2">
        <f t="shared" si="2"/>
        <v>81.482600000000005</v>
      </c>
      <c r="Q21" s="3">
        <v>8.1482600000000005E-5</v>
      </c>
      <c r="R21" s="3">
        <v>5.6670800000000002E-7</v>
      </c>
      <c r="S21" s="1">
        <f>R21/Q21</f>
        <v>6.9549572546776855E-3</v>
      </c>
      <c r="U21">
        <f>1 / W21</f>
        <v>19.720015223851753</v>
      </c>
      <c r="V21">
        <f>U21*Y21</f>
        <v>1.1124428237870567</v>
      </c>
      <c r="W21">
        <v>5.0709900000000002E-2</v>
      </c>
      <c r="X21">
        <v>2.8606399999999998E-3</v>
      </c>
      <c r="Y21">
        <f>X21/W21</f>
        <v>5.6411864349959269E-2</v>
      </c>
      <c r="AA21">
        <f>1 / AC21</f>
        <v>148.88374412839732</v>
      </c>
      <c r="AB21">
        <f>AA21*AE21</f>
        <v>26.078511777391732</v>
      </c>
      <c r="AC21">
        <v>6.7166500000000002E-3</v>
      </c>
      <c r="AD21">
        <v>1.1764900000000001E-3</v>
      </c>
      <c r="AE21" s="1">
        <f>AD21/AC21</f>
        <v>0.1751602361296182</v>
      </c>
      <c r="AG21" s="1">
        <v>1.7377099999999999E-2</v>
      </c>
      <c r="AH21" s="1">
        <v>1.87068E-3</v>
      </c>
      <c r="AI21" s="1">
        <f>AH21/AG21</f>
        <v>0.10765202479124826</v>
      </c>
      <c r="AK21" s="1">
        <v>9.3016799999999997E-2</v>
      </c>
      <c r="AL21" s="1">
        <v>4.0605700000000003E-3</v>
      </c>
      <c r="AM21" s="1">
        <f>AL21/AK21</f>
        <v>4.3654157098502643E-2</v>
      </c>
      <c r="AQ21">
        <f>1 / AS21</f>
        <v>26.023301263951744</v>
      </c>
      <c r="AR21">
        <f>AQ21*AU21</f>
        <v>0.81648089938828117</v>
      </c>
      <c r="AS21">
        <v>3.8427099999999999E-2</v>
      </c>
      <c r="AT21">
        <v>1.20565E-3</v>
      </c>
      <c r="AU21" s="1">
        <f>AT21/AS21</f>
        <v>3.1374993168883418E-2</v>
      </c>
      <c r="AW21" s="1">
        <v>9.0225799999999995E-2</v>
      </c>
      <c r="AX21">
        <v>2.3639799999999999E-3</v>
      </c>
      <c r="AY21" s="1">
        <f>AX21/AW21</f>
        <v>2.6200709774809424E-2</v>
      </c>
    </row>
    <row r="22" spans="1:51" x14ac:dyDescent="0.25">
      <c r="C22">
        <v>4</v>
      </c>
      <c r="D22" s="6">
        <f t="shared" si="1"/>
        <v>31.07</v>
      </c>
      <c r="F22">
        <v>69342</v>
      </c>
      <c r="G22">
        <v>4026</v>
      </c>
      <c r="H22">
        <v>250</v>
      </c>
      <c r="I22" s="1">
        <f>(G22+H22) / (F22+ G22 +H22)</f>
        <v>5.8083620853595586E-2</v>
      </c>
      <c r="J22" s="1">
        <f>((1 / F22 + 1 / (G22+H22) )^0.5)*I22</f>
        <v>9.1522665311054145E-4</v>
      </c>
      <c r="K22">
        <f>1 - (1 -I22 )^(1/4)</f>
        <v>1.484835412551988E-2</v>
      </c>
      <c r="L22">
        <f>G22 / (F22+G22+H22)</f>
        <v>5.4687712244288082E-2</v>
      </c>
      <c r="M22">
        <f>4*K22*(1 - K22)^6</f>
        <v>5.4294624199242587E-2</v>
      </c>
      <c r="N22">
        <f>L22/M22</f>
        <v>1.0072399072807465</v>
      </c>
      <c r="P22" s="2">
        <f t="shared" si="2"/>
        <v>84.695800000000006</v>
      </c>
      <c r="Q22" s="3">
        <v>8.4695800000000003E-5</v>
      </c>
      <c r="R22" s="3">
        <v>5.5837300000000002E-7</v>
      </c>
      <c r="S22" s="1">
        <f>R22/Q22</f>
        <v>6.5926881852464937E-3</v>
      </c>
      <c r="U22">
        <f>1 / W22</f>
        <v>18.148128655713666</v>
      </c>
      <c r="V22">
        <f>U22*Y22</f>
        <v>1.5676816611923186</v>
      </c>
      <c r="W22">
        <v>5.5102100000000001E-2</v>
      </c>
      <c r="X22">
        <v>4.7598600000000003E-3</v>
      </c>
      <c r="Y22">
        <f>X22/W22</f>
        <v>8.6382551663185259E-2</v>
      </c>
      <c r="AA22">
        <f>1 / AC22</f>
        <v>92.282421121600549</v>
      </c>
      <c r="AB22">
        <f>AA22*AE22</f>
        <v>16.253723960455766</v>
      </c>
      <c r="AC22">
        <v>1.08363E-2</v>
      </c>
      <c r="AD22">
        <v>1.9086000000000001E-3</v>
      </c>
      <c r="AE22" s="1">
        <f>AD22/AC22</f>
        <v>0.17613022895268682</v>
      </c>
      <c r="AG22" s="1">
        <v>2.2045800000000001E-2</v>
      </c>
      <c r="AH22" s="1">
        <v>3.6288700000000002E-3</v>
      </c>
      <c r="AI22" s="1">
        <f>AH22/AG22</f>
        <v>0.1646059566901632</v>
      </c>
      <c r="AK22" s="1">
        <v>9.17486E-2</v>
      </c>
      <c r="AL22" s="1">
        <v>4.87164E-3</v>
      </c>
      <c r="AM22" s="1">
        <f>AL22/AK22</f>
        <v>5.3097703943166437E-2</v>
      </c>
      <c r="AQ22">
        <f>1 / AS22</f>
        <v>26.53202548135727</v>
      </c>
      <c r="AR22">
        <f>AQ22*AU22</f>
        <v>0.81733334108880751</v>
      </c>
      <c r="AS22">
        <v>3.7690300000000003E-2</v>
      </c>
      <c r="AT22">
        <v>1.1610699999999999E-3</v>
      </c>
      <c r="AU22" s="1">
        <f>AT22/AS22</f>
        <v>3.0805538825639484E-2</v>
      </c>
      <c r="AW22" s="1">
        <v>9.1406899999999999E-2</v>
      </c>
      <c r="AX22">
        <v>2.3155599999999999E-3</v>
      </c>
      <c r="AY22" s="1">
        <f>AX22/AW22</f>
        <v>2.5332442080411872E-2</v>
      </c>
    </row>
    <row r="26" spans="1:51" x14ac:dyDescent="0.25">
      <c r="A26" t="s">
        <v>5</v>
      </c>
      <c r="B26" t="s">
        <v>6</v>
      </c>
      <c r="C26" t="s">
        <v>7</v>
      </c>
      <c r="D26" s="2" t="s">
        <v>8</v>
      </c>
      <c r="F26" t="s">
        <v>9</v>
      </c>
      <c r="G26" t="s">
        <v>10</v>
      </c>
      <c r="H26" t="s">
        <v>11</v>
      </c>
      <c r="I26" s="1" t="s">
        <v>12</v>
      </c>
      <c r="J26" s="1" t="s">
        <v>13</v>
      </c>
      <c r="K26" s="1" t="s">
        <v>14</v>
      </c>
      <c r="L26" s="1" t="s">
        <v>15</v>
      </c>
      <c r="M26" s="1" t="s">
        <v>16</v>
      </c>
      <c r="N26" s="2" t="s">
        <v>17</v>
      </c>
      <c r="P26" s="2" t="s">
        <v>18</v>
      </c>
      <c r="Q26" s="3" t="s">
        <v>19</v>
      </c>
      <c r="R26" t="s">
        <v>20</v>
      </c>
      <c r="S26" s="1" t="s">
        <v>21</v>
      </c>
      <c r="T26" s="1"/>
      <c r="U26" t="s">
        <v>22</v>
      </c>
      <c r="V26" t="s">
        <v>36</v>
      </c>
      <c r="W26" t="s">
        <v>24</v>
      </c>
      <c r="X26" t="s">
        <v>25</v>
      </c>
      <c r="Y26" s="1" t="s">
        <v>21</v>
      </c>
      <c r="AA26" s="4" t="s">
        <v>26</v>
      </c>
      <c r="AB26" t="s">
        <v>23</v>
      </c>
      <c r="AC26" t="s">
        <v>27</v>
      </c>
      <c r="AD26" t="s">
        <v>28</v>
      </c>
      <c r="AE26" s="1" t="s">
        <v>21</v>
      </c>
      <c r="AG26" s="1" t="s">
        <v>29</v>
      </c>
      <c r="AH26" s="1" t="s">
        <v>30</v>
      </c>
      <c r="AI26" s="1" t="s">
        <v>21</v>
      </c>
      <c r="AK26" s="1" t="s">
        <v>31</v>
      </c>
      <c r="AL26" s="1" t="s">
        <v>32</v>
      </c>
      <c r="AM26" s="5" t="s">
        <v>21</v>
      </c>
    </row>
    <row r="27" spans="1:51" x14ac:dyDescent="0.25">
      <c r="A27">
        <v>275</v>
      </c>
      <c r="B27">
        <v>26.754999999999995</v>
      </c>
      <c r="C27">
        <v>2.2999999999999998</v>
      </c>
      <c r="D27" s="7">
        <f>$B$27+C27</f>
        <v>29.054999999999996</v>
      </c>
    </row>
    <row r="28" spans="1:51" x14ac:dyDescent="0.25">
      <c r="C28">
        <v>2.5</v>
      </c>
      <c r="D28" s="7">
        <f t="shared" ref="D28:D36" si="3">$B$27+C28</f>
        <v>29.254999999999995</v>
      </c>
    </row>
    <row r="29" spans="1:51" x14ac:dyDescent="0.25">
      <c r="C29">
        <v>2.7</v>
      </c>
      <c r="D29" s="7">
        <f t="shared" si="3"/>
        <v>29.454999999999995</v>
      </c>
    </row>
    <row r="30" spans="1:51" x14ac:dyDescent="0.25">
      <c r="C30">
        <v>3</v>
      </c>
      <c r="D30" s="9">
        <f t="shared" si="3"/>
        <v>29.754999999999995</v>
      </c>
      <c r="E30" t="s">
        <v>35</v>
      </c>
      <c r="F30">
        <v>9282</v>
      </c>
      <c r="G30">
        <v>338</v>
      </c>
      <c r="H30">
        <v>13</v>
      </c>
      <c r="I30" s="1">
        <f>(G30+H30) / (F30+ G30 +H30)</f>
        <v>3.643724696356275E-2</v>
      </c>
      <c r="J30" s="1">
        <f>((1 / F30 + 1 / (G30+H30) )^0.5)*I30</f>
        <v>1.9813080134189684E-3</v>
      </c>
      <c r="K30">
        <f>1 - (1 -I30 )^(1/4)</f>
        <v>9.2364948238328193E-3</v>
      </c>
      <c r="L30">
        <f>G30 / (F30+G30+H30)</f>
        <v>3.5087719298245612E-2</v>
      </c>
      <c r="M30">
        <f>4*K30*(1 - K30)^6</f>
        <v>3.4945172466892327E-2</v>
      </c>
      <c r="N30">
        <f>L30/M30</f>
        <v>1.0040791566127865</v>
      </c>
      <c r="P30" s="2">
        <f>Q30*1000*1000</f>
        <v>17.619900000000001</v>
      </c>
      <c r="Q30" s="3">
        <v>1.76199E-5</v>
      </c>
      <c r="R30" s="3">
        <v>2.3773800000000002E-6</v>
      </c>
      <c r="AG30" s="1">
        <v>2.88331E-2</v>
      </c>
      <c r="AH30" s="1">
        <v>1.4706199999999999E-2</v>
      </c>
      <c r="AK30" s="1">
        <v>9.0376999999999999E-2</v>
      </c>
      <c r="AL30" s="1">
        <v>1.1235999999999999E-2</v>
      </c>
    </row>
    <row r="31" spans="1:51" x14ac:dyDescent="0.25">
      <c r="C31">
        <v>3.1</v>
      </c>
      <c r="D31" s="7">
        <f t="shared" si="3"/>
        <v>29.854999999999997</v>
      </c>
      <c r="F31">
        <v>9335</v>
      </c>
      <c r="G31">
        <v>959</v>
      </c>
      <c r="I31" s="1">
        <f>(G31+H31) / (F31+ G31 +H31)</f>
        <v>9.3161064697882268E-2</v>
      </c>
    </row>
    <row r="32" spans="1:51" x14ac:dyDescent="0.25">
      <c r="C32">
        <v>3.2</v>
      </c>
      <c r="D32" s="7">
        <f t="shared" si="3"/>
        <v>29.954999999999995</v>
      </c>
    </row>
    <row r="33" spans="3:4" x14ac:dyDescent="0.25">
      <c r="C33">
        <v>3.5</v>
      </c>
      <c r="D33" s="7">
        <f t="shared" si="3"/>
        <v>30.254999999999995</v>
      </c>
    </row>
    <row r="34" spans="3:4" x14ac:dyDescent="0.25">
      <c r="C34">
        <v>3.7</v>
      </c>
      <c r="D34" s="7">
        <f t="shared" si="3"/>
        <v>30.454999999999995</v>
      </c>
    </row>
    <row r="35" spans="3:4" x14ac:dyDescent="0.25">
      <c r="C35">
        <v>3.9</v>
      </c>
      <c r="D35" s="7">
        <f t="shared" si="3"/>
        <v>30.654999999999994</v>
      </c>
    </row>
    <row r="36" spans="3:4" x14ac:dyDescent="0.25">
      <c r="C36">
        <v>4</v>
      </c>
      <c r="D36" s="7">
        <f t="shared" si="3"/>
        <v>30.754999999999995</v>
      </c>
    </row>
    <row r="37" spans="3:4" x14ac:dyDescent="0.25">
      <c r="D37" s="2"/>
    </row>
    <row r="38" spans="3:4" x14ac:dyDescent="0.25">
      <c r="D38" s="2"/>
    </row>
    <row r="39" spans="3:4" x14ac:dyDescent="0.25">
      <c r="D39" s="2"/>
    </row>
    <row r="40" spans="3:4" x14ac:dyDescent="0.25">
      <c r="D40" s="2"/>
    </row>
  </sheetData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11"/>
  <sheetViews>
    <sheetView workbookViewId="0">
      <selection activeCell="D7" sqref="D7"/>
    </sheetView>
  </sheetViews>
  <sheetFormatPr defaultRowHeight="15" x14ac:dyDescent="0.25"/>
  <cols>
    <col min="2" max="2" width="11.28515625" customWidth="1"/>
    <col min="3" max="3" width="9.85546875" customWidth="1"/>
  </cols>
  <sheetData>
    <row r="1" spans="1:5" x14ac:dyDescent="0.25">
      <c r="A1" t="s">
        <v>5</v>
      </c>
      <c r="B1" s="2" t="s">
        <v>8</v>
      </c>
      <c r="C1" t="s">
        <v>7</v>
      </c>
      <c r="D1" t="s">
        <v>33</v>
      </c>
      <c r="E1" t="s">
        <v>34</v>
      </c>
    </row>
    <row r="2" spans="1:5" x14ac:dyDescent="0.25">
      <c r="A2">
        <v>275</v>
      </c>
      <c r="B2" s="2">
        <v>29.054999999999996</v>
      </c>
      <c r="C2">
        <v>2.2999999999999998</v>
      </c>
      <c r="D2">
        <v>6.0000000000000001E-3</v>
      </c>
    </row>
    <row r="3" spans="1:5" x14ac:dyDescent="0.25">
      <c r="B3" s="2">
        <v>29.254999999999995</v>
      </c>
      <c r="C3">
        <v>2.5</v>
      </c>
    </row>
    <row r="4" spans="1:5" x14ac:dyDescent="0.25">
      <c r="B4" s="2">
        <v>29.454999999999995</v>
      </c>
      <c r="C4">
        <v>2.7</v>
      </c>
    </row>
    <row r="5" spans="1:5" x14ac:dyDescent="0.25">
      <c r="B5" s="2">
        <v>29.754999999999995</v>
      </c>
      <c r="C5">
        <v>3</v>
      </c>
      <c r="D5">
        <v>6.0000000000000001E-3</v>
      </c>
    </row>
    <row r="6" spans="1:5" x14ac:dyDescent="0.25">
      <c r="B6" s="2">
        <v>29.854999999999997</v>
      </c>
      <c r="C6">
        <v>3.1</v>
      </c>
    </row>
    <row r="7" spans="1:5" x14ac:dyDescent="0.25">
      <c r="B7" s="2">
        <v>29.954999999999995</v>
      </c>
      <c r="C7">
        <v>3.2</v>
      </c>
    </row>
    <row r="8" spans="1:5" x14ac:dyDescent="0.25">
      <c r="B8" s="2">
        <v>30.254999999999995</v>
      </c>
      <c r="C8">
        <v>3.5</v>
      </c>
    </row>
    <row r="9" spans="1:5" x14ac:dyDescent="0.25">
      <c r="B9" s="2">
        <v>30.454999999999995</v>
      </c>
      <c r="C9">
        <v>3.7</v>
      </c>
    </row>
    <row r="10" spans="1:5" x14ac:dyDescent="0.25">
      <c r="B10" s="2">
        <v>30.654999999999994</v>
      </c>
      <c r="C10">
        <v>3.9</v>
      </c>
    </row>
    <row r="11" spans="1:5" x14ac:dyDescent="0.25">
      <c r="B11" s="2">
        <v>30.754999999999995</v>
      </c>
      <c r="C11">
        <v>4</v>
      </c>
      <c r="D11">
        <v>8.9999999999999993E-3</v>
      </c>
      <c r="E11" s="3">
        <v>1.2999999999999999E-4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E23" sqref="E23"/>
    </sheetView>
  </sheetViews>
  <sheetFormatPr defaultRowHeight="15" x14ac:dyDescent="0.2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4</vt:i4>
      </vt:variant>
    </vt:vector>
  </HeadingPairs>
  <TitlesOfParts>
    <vt:vector size="4" baseType="lpstr">
      <vt:lpstr>Лист1</vt:lpstr>
      <vt:lpstr>Лист3</vt:lpstr>
      <vt:lpstr>Лист2</vt:lpstr>
      <vt:lpstr>Лист4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2016-03-08T15:12:03Z</dcterms:modified>
</cp:coreProperties>
</file>