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295" sheetId="1" r:id="rId1"/>
    <sheet name="292" sheetId="9" r:id="rId2"/>
    <sheet name="290" sheetId="2" r:id="rId3"/>
    <sheet name="285" sheetId="3" r:id="rId4"/>
    <sheet name="280" sheetId="4" r:id="rId5"/>
    <sheet name="275" sheetId="5" r:id="rId6"/>
    <sheet name="270" sheetId="6" r:id="rId7"/>
    <sheet name="265" sheetId="7" r:id="rId8"/>
    <sheet name="all" sheetId="8" r:id="rId9"/>
  </sheets>
  <calcPr calcId="152511"/>
</workbook>
</file>

<file path=xl/calcChain.xml><?xml version="1.0" encoding="utf-8"?>
<calcChain xmlns="http://schemas.openxmlformats.org/spreadsheetml/2006/main">
  <c r="C41" i="1" l="1"/>
  <c r="C30" i="9"/>
  <c r="C29" i="9"/>
  <c r="C28" i="9"/>
  <c r="C27" i="9"/>
  <c r="C26" i="9"/>
  <c r="C25" i="9"/>
  <c r="C24" i="9"/>
  <c r="C42" i="2"/>
  <c r="C41" i="2"/>
  <c r="C40" i="2"/>
  <c r="C39" i="2"/>
  <c r="C38" i="2"/>
  <c r="C37" i="2"/>
  <c r="C36" i="2"/>
  <c r="C35" i="2"/>
  <c r="C34" i="2"/>
  <c r="C41" i="3"/>
  <c r="C40" i="3"/>
  <c r="C39" i="3"/>
  <c r="C38" i="3"/>
  <c r="C37" i="3"/>
  <c r="C36" i="3"/>
  <c r="C35" i="3"/>
  <c r="C37" i="4"/>
  <c r="C36" i="4"/>
  <c r="C35" i="4"/>
  <c r="C34" i="4"/>
  <c r="C33" i="4"/>
  <c r="C32" i="4"/>
  <c r="C31" i="4"/>
  <c r="C31" i="5"/>
  <c r="C30" i="5"/>
  <c r="C29" i="5"/>
  <c r="C28" i="5"/>
  <c r="C27" i="5"/>
  <c r="H29" i="9"/>
  <c r="G29" i="9"/>
  <c r="B30" i="9"/>
  <c r="C20" i="9"/>
  <c r="H28" i="9"/>
  <c r="B29" i="9"/>
  <c r="C17" i="9"/>
  <c r="H27" i="9"/>
  <c r="G27" i="9"/>
  <c r="B28" i="9"/>
  <c r="C14" i="9"/>
  <c r="H26" i="9"/>
  <c r="G26" i="9"/>
  <c r="H25" i="9"/>
  <c r="G25" i="9"/>
  <c r="B27" i="9"/>
  <c r="C11" i="9"/>
  <c r="B26" i="9"/>
  <c r="C8" i="9"/>
  <c r="H24" i="9"/>
  <c r="G24" i="9"/>
  <c r="B25" i="9"/>
  <c r="C5" i="9"/>
  <c r="B24" i="9"/>
  <c r="C2" i="9"/>
  <c r="H36" i="4" l="1"/>
  <c r="G36" i="4"/>
  <c r="G35" i="4"/>
  <c r="G34" i="4"/>
  <c r="G33" i="4"/>
  <c r="H33" i="4" s="1"/>
  <c r="G32" i="4"/>
  <c r="G31" i="4"/>
  <c r="H31" i="4" s="1"/>
  <c r="C3" i="4"/>
  <c r="B32" i="4"/>
  <c r="C6" i="4"/>
  <c r="H35" i="4"/>
  <c r="B33" i="4"/>
  <c r="C9" i="4"/>
  <c r="H34" i="4"/>
  <c r="B35" i="4"/>
  <c r="C15" i="4"/>
  <c r="C18" i="4"/>
  <c r="B36" i="4"/>
  <c r="B34" i="4"/>
  <c r="C12" i="4"/>
  <c r="B37" i="4"/>
  <c r="C21" i="4"/>
  <c r="B31" i="4"/>
  <c r="H40" i="3"/>
  <c r="G40" i="3"/>
  <c r="B37" i="3"/>
  <c r="C9" i="3"/>
  <c r="H39" i="3"/>
  <c r="G39" i="3"/>
  <c r="B38" i="3"/>
  <c r="C12" i="3"/>
  <c r="H38" i="3"/>
  <c r="G38" i="3"/>
  <c r="B39" i="3"/>
  <c r="C15" i="3"/>
  <c r="H37" i="3"/>
  <c r="G37" i="3"/>
  <c r="B40" i="3"/>
  <c r="G36" i="3"/>
  <c r="H36" i="3" s="1"/>
  <c r="C18" i="3"/>
  <c r="C22" i="3"/>
  <c r="G35" i="3"/>
  <c r="B36" i="3"/>
  <c r="C6" i="3"/>
  <c r="C3" i="3"/>
  <c r="B35" i="3" s="1"/>
  <c r="H41" i="2"/>
  <c r="G41" i="2"/>
  <c r="B38" i="2"/>
  <c r="C14" i="2"/>
  <c r="H40" i="2"/>
  <c r="G40" i="2"/>
  <c r="C20" i="2"/>
  <c r="B40" i="2" s="1"/>
  <c r="H39" i="2" l="1"/>
  <c r="G39" i="2"/>
  <c r="C26" i="2"/>
  <c r="B42" i="2" s="1"/>
  <c r="H38" i="2"/>
  <c r="G38" i="2"/>
  <c r="H37" i="2"/>
  <c r="G37" i="2"/>
  <c r="H36" i="2"/>
  <c r="G36" i="2"/>
  <c r="B37" i="2"/>
  <c r="C11" i="2"/>
  <c r="H35" i="2"/>
  <c r="G35" i="2"/>
  <c r="B36" i="2"/>
  <c r="C8" i="2"/>
  <c r="H34" i="2"/>
  <c r="G34" i="2"/>
  <c r="B35" i="2"/>
  <c r="B34" i="2"/>
  <c r="C5" i="2"/>
  <c r="C2" i="2"/>
  <c r="H48" i="1"/>
  <c r="G48" i="1"/>
  <c r="D43" i="1"/>
  <c r="C43" i="1"/>
  <c r="B43" i="1"/>
  <c r="C22" i="1"/>
  <c r="H47" i="1"/>
  <c r="G47" i="1"/>
  <c r="D41" i="1"/>
  <c r="B41" i="1"/>
  <c r="C16" i="1"/>
  <c r="H46" i="1"/>
  <c r="G46" i="1"/>
  <c r="D37" i="1"/>
  <c r="D38" i="1"/>
  <c r="C37" i="1"/>
  <c r="B37" i="1"/>
  <c r="C4" i="1"/>
  <c r="H45" i="1"/>
  <c r="G45" i="1"/>
  <c r="C38" i="1"/>
  <c r="B38" i="1"/>
  <c r="C7" i="1"/>
  <c r="H44" i="1"/>
  <c r="G44" i="1"/>
  <c r="D39" i="1"/>
  <c r="D40" i="1"/>
  <c r="C39" i="1"/>
  <c r="B39" i="1"/>
  <c r="C10" i="1"/>
  <c r="H43" i="1"/>
  <c r="G43" i="1"/>
  <c r="H42" i="1"/>
  <c r="G42" i="1"/>
  <c r="F42" i="1"/>
  <c r="H41" i="1"/>
  <c r="G41" i="1"/>
  <c r="G40" i="1"/>
  <c r="H30" i="5"/>
  <c r="G30" i="5"/>
  <c r="B31" i="5"/>
  <c r="C14" i="5"/>
  <c r="H29" i="5"/>
  <c r="G29" i="5"/>
  <c r="B30" i="5"/>
  <c r="C11" i="5"/>
  <c r="H28" i="5"/>
  <c r="G28" i="5"/>
  <c r="B29" i="5"/>
  <c r="C8" i="5"/>
  <c r="B28" i="5"/>
  <c r="B27" i="5"/>
  <c r="C5" i="5"/>
  <c r="C2" i="5"/>
  <c r="H21" i="6"/>
  <c r="G21" i="6"/>
  <c r="D21" i="6"/>
  <c r="D22" i="6"/>
  <c r="D23" i="6"/>
  <c r="C26" i="6"/>
  <c r="C25" i="6"/>
  <c r="C24" i="6"/>
  <c r="C23" i="6"/>
  <c r="C22" i="6"/>
  <c r="C21" i="6"/>
  <c r="C17" i="6"/>
  <c r="B26" i="6" s="1"/>
  <c r="C14" i="6"/>
  <c r="B25" i="6" s="1"/>
  <c r="C11" i="6"/>
  <c r="B24" i="6" s="1"/>
  <c r="C8" i="6"/>
  <c r="B23" i="6"/>
  <c r="C5" i="6"/>
  <c r="B22" i="6" s="1"/>
  <c r="B21" i="6"/>
  <c r="C2" i="6"/>
  <c r="G36" i="7"/>
  <c r="B38" i="7"/>
  <c r="C9" i="7"/>
  <c r="B37" i="7"/>
  <c r="B36" i="7"/>
  <c r="C6" i="7"/>
  <c r="C3" i="7"/>
  <c r="H40" i="1" l="1"/>
  <c r="C31" i="1"/>
  <c r="B46" i="1" s="1"/>
  <c r="H36" i="7"/>
  <c r="C47" i="7"/>
  <c r="C46" i="7"/>
  <c r="C45" i="7"/>
  <c r="C44" i="7"/>
  <c r="C43" i="7"/>
  <c r="C27" i="7"/>
  <c r="C30" i="7"/>
  <c r="C24" i="7"/>
  <c r="H35" i="3" l="1"/>
  <c r="H32" i="4"/>
  <c r="H27" i="5"/>
  <c r="B47" i="7"/>
  <c r="B46" i="7"/>
  <c r="B45" i="7"/>
  <c r="B44" i="7"/>
  <c r="B43" i="7"/>
  <c r="C34" i="5"/>
  <c r="C33" i="5"/>
  <c r="C32" i="5"/>
  <c r="D36" i="4"/>
  <c r="C46" i="1"/>
  <c r="C45" i="1"/>
  <c r="C44" i="1"/>
  <c r="C42" i="1"/>
  <c r="C40" i="1"/>
  <c r="B41" i="3"/>
  <c r="C17" i="2"/>
  <c r="B39" i="2" s="1"/>
  <c r="C23" i="2"/>
  <c r="B41" i="2" s="1"/>
  <c r="C28" i="1"/>
  <c r="B45" i="1" s="1"/>
  <c r="C25" i="1"/>
  <c r="B44" i="1" s="1"/>
  <c r="C19" i="1"/>
  <c r="B42" i="1" s="1"/>
  <c r="C13" i="1"/>
  <c r="B40" i="1" s="1"/>
  <c r="D40" i="3" l="1"/>
  <c r="D41" i="3"/>
  <c r="D41" i="2"/>
  <c r="D31" i="5"/>
  <c r="D32" i="5"/>
  <c r="D30" i="5"/>
  <c r="D34" i="5"/>
  <c r="D33" i="5"/>
  <c r="D39" i="2"/>
  <c r="D37" i="4"/>
  <c r="D39" i="3"/>
  <c r="D46" i="1"/>
  <c r="D45" i="1"/>
  <c r="D44" i="1"/>
  <c r="D42" i="1"/>
  <c r="D24" i="6"/>
  <c r="D46" i="7"/>
  <c r="D43" i="7"/>
  <c r="D44" i="7"/>
  <c r="D47" i="7"/>
  <c r="D45" i="7"/>
  <c r="D25" i="6"/>
  <c r="D26" i="6"/>
</calcChain>
</file>

<file path=xl/sharedStrings.xml><?xml version="1.0" encoding="utf-8"?>
<sst xmlns="http://schemas.openxmlformats.org/spreadsheetml/2006/main" count="169" uniqueCount="27">
  <si>
    <t>T, K</t>
  </si>
  <si>
    <t>V</t>
  </si>
  <si>
    <t>V, V</t>
  </si>
  <si>
    <t>Voltage, V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</si>
  <si>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</si>
  <si>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</si>
  <si>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</si>
  <si>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</si>
  <si>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</si>
  <si>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</si>
  <si>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</si>
  <si>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</si>
  <si>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</si>
  <si>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</si>
  <si>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</si>
  <si>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delta</t>
  </si>
  <si>
    <t>error abs</t>
  </si>
  <si>
    <t>error rel</t>
  </si>
  <si>
    <t>d</t>
  </si>
  <si>
    <t>abs error d</t>
  </si>
  <si>
    <t>k</t>
  </si>
  <si>
    <t>b</t>
  </si>
  <si>
    <t>V_bd</t>
  </si>
  <si>
    <t>V_BD, V</t>
  </si>
  <si>
    <t>V_BD trigg, V</t>
  </si>
  <si>
    <t>V_BD trigg_shim, V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</si>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</sst>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810564304461939"/>
                  <c:y val="0.28950094779819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'295'!$A$37:$A$46</c:f>
              <c:numCache>
                <c:formatCode>General</c:formatCode>
                <c:ptCount val="10"/>
                <c:pt idx="0">
                  <c:v>69.7</c:v>
                </c:pt>
                <c:pt idx="1">
                  <c:v>69.8</c:v>
                </c:pt>
                <c:pt idx="2">
                  <c:v>69.900000000000006</c:v>
                </c:pt>
                <c:pt idx="3">
                  <c:v>70</c:v>
                </c:pt>
                <c:pt idx="4">
                  <c:v>70.05</c:v>
                </c:pt>
                <c:pt idx="5">
                  <c:v>70.099999999999994</c:v>
                </c:pt>
                <c:pt idx="6">
                  <c:v>70.150000000000006</c:v>
                </c:pt>
                <c:pt idx="7">
                  <c:v>70.2</c:v>
                </c:pt>
                <c:pt idx="8">
                  <c:v>70.3</c:v>
                </c:pt>
                <c:pt idx="9">
                  <c:v>70.400000000000006</c:v>
                </c:pt>
              </c:numCache>
            </c:numRef>
          </c:xVal>
          <c:yVal>
            <c:numRef>
              <c:f>'295'!$B$37:$B$46</c:f>
              <c:numCache>
                <c:formatCode>General</c:formatCode>
                <c:ptCount val="10"/>
                <c:pt idx="0">
                  <c:v>747.29508999999996</c:v>
                </c:pt>
                <c:pt idx="1">
                  <c:v>861.87335999999993</c:v>
                </c:pt>
                <c:pt idx="2">
                  <c:v>974.14530000000002</c:v>
                </c:pt>
                <c:pt idx="3">
                  <c:v>1106.06188</c:v>
                </c:pt>
                <c:pt idx="4">
                  <c:v>1135.7899600000001</c:v>
                </c:pt>
                <c:pt idx="5">
                  <c:v>1196.682315</c:v>
                </c:pt>
                <c:pt idx="6">
                  <c:v>1236.4657300000001</c:v>
                </c:pt>
                <c:pt idx="7">
                  <c:v>1301.412413</c:v>
                </c:pt>
                <c:pt idx="8">
                  <c:v>1410.22379</c:v>
                </c:pt>
                <c:pt idx="9">
                  <c:v>1519.9543100000001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35904"/>
        <c:axId val="392932456"/>
      </c:scatterChart>
      <c:valAx>
        <c:axId val="3927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932456"/>
        <c:crosses val="autoZero"/>
        <c:crossBetween val="midCat"/>
      </c:valAx>
      <c:valAx>
        <c:axId val="3929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73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'280'!$I$31:$I$40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'280'!$H$31:$H$40</c:f>
              <c:numCache>
                <c:formatCode>General</c:formatCode>
                <c:ptCount val="10"/>
                <c:pt idx="0">
                  <c:v>68.454319624620481</c:v>
                </c:pt>
                <c:pt idx="1">
                  <c:v>68.450249215432891</c:v>
                </c:pt>
                <c:pt idx="2">
                  <c:v>68.447222222222223</c:v>
                </c:pt>
                <c:pt idx="3">
                  <c:v>68.448546377480383</c:v>
                </c:pt>
                <c:pt idx="4">
                  <c:v>68.453409299761077</c:v>
                </c:pt>
                <c:pt idx="5">
                  <c:v>68.45482121518522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87920"/>
        <c:axId val="392588312"/>
      </c:scatterChart>
      <c:valAx>
        <c:axId val="3925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8312"/>
        <c:crosses val="autoZero"/>
        <c:crossBetween val="midCat"/>
      </c:valAx>
      <c:valAx>
        <c:axId val="39258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89174856301045"/>
                  <c:y val="6.92823397075365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'275'!$A$27:$A$31</c:f>
              <c:numCache>
                <c:formatCode>General</c:formatCode>
                <c:ptCount val="5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69.8</c:v>
                </c:pt>
                <c:pt idx="4">
                  <c:v>69.900000000000006</c:v>
                </c:pt>
              </c:numCache>
            </c:numRef>
          </c:xVal>
          <c:yVal>
            <c:numRef>
              <c:f>'275'!$B$27:$B$31</c:f>
              <c:numCache>
                <c:formatCode>General</c:formatCode>
                <c:ptCount val="5"/>
                <c:pt idx="0">
                  <c:v>768.98446000000001</c:v>
                </c:pt>
                <c:pt idx="1">
                  <c:v>869.92087000000004</c:v>
                </c:pt>
                <c:pt idx="2">
                  <c:v>978.23819000000003</c:v>
                </c:pt>
                <c:pt idx="3">
                  <c:v>1610.06458</c:v>
                </c:pt>
                <c:pt idx="4">
                  <c:v>1722.7002400000001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84000"/>
        <c:axId val="392583608"/>
      </c:scatterChart>
      <c:valAx>
        <c:axId val="39258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3608"/>
        <c:crosses val="autoZero"/>
        <c:crossBetween val="midCat"/>
      </c:valAx>
      <c:valAx>
        <c:axId val="39258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611329833770778E-2"/>
                  <c:y val="0.332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'270'!$A$21:$A$26</c:f>
              <c:numCache>
                <c:formatCode>General</c:formatCode>
                <c:ptCount val="6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69.7</c:v>
                </c:pt>
                <c:pt idx="4">
                  <c:v>69.8</c:v>
                </c:pt>
                <c:pt idx="5">
                  <c:v>69.900000000000006</c:v>
                </c:pt>
              </c:numCache>
            </c:numRef>
          </c:xVal>
          <c:yVal>
            <c:numRef>
              <c:f>'270'!$B$21:$B$26</c:f>
              <c:numCache>
                <c:formatCode>General</c:formatCode>
                <c:ptCount val="6"/>
                <c:pt idx="0">
                  <c:v>932.25183399999992</c:v>
                </c:pt>
                <c:pt idx="1">
                  <c:v>1034.5616829999999</c:v>
                </c:pt>
                <c:pt idx="2">
                  <c:v>1136.47462</c:v>
                </c:pt>
                <c:pt idx="3">
                  <c:v>1644.5583100000001</c:v>
                </c:pt>
                <c:pt idx="4">
                  <c:v>1797.58556</c:v>
                </c:pt>
                <c:pt idx="5">
                  <c:v>1909.08494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82824"/>
        <c:axId val="392582432"/>
      </c:scatterChart>
      <c:valAx>
        <c:axId val="39258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2432"/>
        <c:crosses val="autoZero"/>
        <c:crossBetween val="midCat"/>
      </c:valAx>
      <c:valAx>
        <c:axId val="3925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72200349956258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'265'!$A$36:$A$45</c:f>
              <c:numCache>
                <c:formatCode>General</c:formatCode>
                <c:ptCount val="10"/>
                <c:pt idx="0">
                  <c:v>69</c:v>
                </c:pt>
                <c:pt idx="1">
                  <c:v>69.099999999999994</c:v>
                </c:pt>
                <c:pt idx="2">
                  <c:v>69.2</c:v>
                </c:pt>
                <c:pt idx="3">
                  <c:v>69.3</c:v>
                </c:pt>
                <c:pt idx="4">
                  <c:v>69.400000000000006</c:v>
                </c:pt>
                <c:pt idx="5">
                  <c:v>69.5</c:v>
                </c:pt>
                <c:pt idx="6">
                  <c:v>69.599999999999994</c:v>
                </c:pt>
                <c:pt idx="7">
                  <c:v>69.7</c:v>
                </c:pt>
                <c:pt idx="8">
                  <c:v>69.8</c:v>
                </c:pt>
                <c:pt idx="9">
                  <c:v>69.900000000000006</c:v>
                </c:pt>
              </c:numCache>
            </c:numRef>
          </c:xVal>
          <c:yVal>
            <c:numRef>
              <c:f>'265'!$B$36:$B$45</c:f>
              <c:numCache>
                <c:formatCode>General</c:formatCode>
                <c:ptCount val="10"/>
                <c:pt idx="0">
                  <c:v>1056.3350989999999</c:v>
                </c:pt>
                <c:pt idx="1">
                  <c:v>1157.9503099999999</c:v>
                </c:pt>
                <c:pt idx="2">
                  <c:v>1256.9783690000002</c:v>
                </c:pt>
                <c:pt idx="7">
                  <c:v>1929.67599</c:v>
                </c:pt>
                <c:pt idx="8">
                  <c:v>2015.1650999999999</c:v>
                </c:pt>
                <c:pt idx="9">
                  <c:v>2125.3841299999999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09248"/>
        <c:axId val="393509640"/>
      </c:scatterChart>
      <c:valAx>
        <c:axId val="39350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509640"/>
        <c:crosses val="autoZero"/>
        <c:crossBetween val="midCat"/>
      </c:valAx>
      <c:valAx>
        <c:axId val="3935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50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all!$J$1</c:f>
              <c:strCache>
                <c:ptCount val="1"/>
                <c:pt idx="0">
                  <c:v>V_BD,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all!$I$2:$I$9</c:f>
              <c:numCache>
                <c:formatCode>General</c:formatCode>
                <c:ptCount val="8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292</c:v>
                </c:pt>
                <c:pt idx="7">
                  <c:v>295</c:v>
                </c:pt>
              </c:numCache>
            </c:numRef>
          </c:xVal>
          <c:yVal>
            <c:numRef>
              <c:f>all!$J$2:$J$9</c:f>
              <c:numCache>
                <c:formatCode>General</c:formatCode>
                <c:ptCount val="8"/>
                <c:pt idx="0">
                  <c:v>68.48042769119246</c:v>
                </c:pt>
                <c:pt idx="1">
                  <c:v>68.507351572678218</c:v>
                </c:pt>
                <c:pt idx="2">
                  <c:v>68.583487940630803</c:v>
                </c:pt>
                <c:pt idx="3">
                  <c:v>68.7517135023989</c:v>
                </c:pt>
                <c:pt idx="4">
                  <c:v>68.884744837623941</c:v>
                </c:pt>
                <c:pt idx="5">
                  <c:v>68.950123738815918</c:v>
                </c:pt>
                <c:pt idx="7">
                  <c:v>69.128144582690041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all!$K$1</c:f>
              <c:strCache>
                <c:ptCount val="1"/>
                <c:pt idx="0">
                  <c:v>V_BD trigg,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all!$I$2:$I$9</c:f>
              <c:numCache>
                <c:formatCode>General</c:formatCode>
                <c:ptCount val="8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292</c:v>
                </c:pt>
                <c:pt idx="7">
                  <c:v>295</c:v>
                </c:pt>
              </c:numCache>
            </c:numRef>
          </c:xVal>
          <c:yVal>
            <c:numRef>
              <c:f>all!$K$2:$K$9</c:f>
              <c:numCache>
                <c:formatCode>General</c:formatCode>
                <c:ptCount val="8"/>
                <c:pt idx="0">
                  <c:v>68.506626345281518</c:v>
                </c:pt>
                <c:pt idx="1">
                  <c:v>68.521995214430333</c:v>
                </c:pt>
                <c:pt idx="7">
                  <c:v>69.100736184884923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V_BD trigg_shim,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711100740402404E-2"/>
                  <c:y val="0.31418102486935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all!$I$4:$I$9</c:f>
              <c:numCache>
                <c:formatCode>General</c:formatCode>
                <c:ptCount val="6"/>
                <c:pt idx="0">
                  <c:v>275</c:v>
                </c:pt>
                <c:pt idx="1">
                  <c:v>280</c:v>
                </c:pt>
                <c:pt idx="2">
                  <c:v>285</c:v>
                </c:pt>
                <c:pt idx="3">
                  <c:v>290</c:v>
                </c:pt>
                <c:pt idx="4">
                  <c:v>292</c:v>
                </c:pt>
                <c:pt idx="5">
                  <c:v>295</c:v>
                </c:pt>
              </c:numCache>
            </c:numRef>
          </c:xVal>
          <c:yVal>
            <c:numRef>
              <c:f>all!$L$4:$L$9</c:f>
              <c:numCache>
                <c:formatCode>General</c:formatCode>
                <c:ptCount val="6"/>
                <c:pt idx="0">
                  <c:v>68.276350585568565</c:v>
                </c:pt>
                <c:pt idx="1">
                  <c:v>68.45482121518522</c:v>
                </c:pt>
                <c:pt idx="2">
                  <c:v>68.655416439847571</c:v>
                </c:pt>
                <c:pt idx="3">
                  <c:v>68.849381824745066</c:v>
                </c:pt>
                <c:pt idx="4">
                  <c:v>68.913342503438784</c:v>
                </c:pt>
                <c:pt idx="5">
                  <c:v>69.011229800054778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10424"/>
        <c:axId val="393510816"/>
      </c:scatterChart>
      <c:valAx>
        <c:axId val="3935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510816"/>
        <c:crosses val="autoZero"/>
        <c:crossBetween val="midCat"/>
      </c:valAx>
      <c:valAx>
        <c:axId val="3935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51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'295'!$I$40:$I$48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'295'!$H$40:$H$48</c:f>
              <c:numCache>
                <c:formatCode>General</c:formatCode>
                <c:ptCount val="9"/>
                <c:pt idx="0">
                  <c:v>68.779518870006612</c:v>
                </c:pt>
                <c:pt idx="1">
                  <c:v>68.870232915280269</c:v>
                </c:pt>
                <c:pt idx="2">
                  <c:v>68.918600078647259</c:v>
                </c:pt>
                <c:pt idx="3">
                  <c:v>68.946509171228271</c:v>
                </c:pt>
                <c:pt idx="4">
                  <c:v>68.977952167414045</c:v>
                </c:pt>
                <c:pt idx="5">
                  <c:v>69.002117278836423</c:v>
                </c:pt>
                <c:pt idx="6">
                  <c:v>69.009107468123858</c:v>
                </c:pt>
                <c:pt idx="7">
                  <c:v>69.009107468123858</c:v>
                </c:pt>
                <c:pt idx="8">
                  <c:v>69.011229800054778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47784"/>
        <c:axId val="392448168"/>
      </c:scatterChart>
      <c:valAx>
        <c:axId val="39244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448168"/>
        <c:crosses val="autoZero"/>
        <c:crossBetween val="midCat"/>
      </c:valAx>
      <c:valAx>
        <c:axId val="39244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44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647419072615922E-2"/>
                  <c:y val="0.29151647710702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'292'!$A$24:$A$30</c:f>
              <c:numCache>
                <c:formatCode>General</c:formatCode>
                <c:ptCount val="7"/>
                <c:pt idx="0">
                  <c:v>69.599999999999994</c:v>
                </c:pt>
                <c:pt idx="1">
                  <c:v>69.7</c:v>
                </c:pt>
                <c:pt idx="2">
                  <c:v>69.8</c:v>
                </c:pt>
                <c:pt idx="3">
                  <c:v>69.900000000000006</c:v>
                </c:pt>
                <c:pt idx="4">
                  <c:v>70</c:v>
                </c:pt>
                <c:pt idx="5">
                  <c:v>70.099999999999994</c:v>
                </c:pt>
                <c:pt idx="6">
                  <c:v>70.2</c:v>
                </c:pt>
              </c:numCache>
            </c:numRef>
          </c:xVal>
          <c:yVal>
            <c:numRef>
              <c:f>'292'!$B$24:$B$30</c:f>
              <c:numCache>
                <c:formatCode>General</c:formatCode>
                <c:ptCount val="7"/>
                <c:pt idx="0">
                  <c:v>754.12932000000001</c:v>
                </c:pt>
                <c:pt idx="1">
                  <c:v>856.69928999999991</c:v>
                </c:pt>
                <c:pt idx="2">
                  <c:v>966.59875</c:v>
                </c:pt>
                <c:pt idx="3">
                  <c:v>1078.01386</c:v>
                </c:pt>
                <c:pt idx="4">
                  <c:v>1188.3849599999999</c:v>
                </c:pt>
                <c:pt idx="5">
                  <c:v>1295.9108200000001</c:v>
                </c:pt>
                <c:pt idx="6">
                  <c:v>1405.21874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176728"/>
        <c:axId val="399172416"/>
      </c:scatterChart>
      <c:valAx>
        <c:axId val="39917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172416"/>
        <c:crosses val="autoZero"/>
        <c:crossBetween val="midCat"/>
      </c:valAx>
      <c:valAx>
        <c:axId val="3991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17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'292'!$I$24:$I$34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'292'!$H$24:$H$33</c:f>
              <c:numCache>
                <c:formatCode>General</c:formatCode>
                <c:ptCount val="10"/>
                <c:pt idx="0">
                  <c:v>68.865165252997954</c:v>
                </c:pt>
                <c:pt idx="1">
                  <c:v>68.893909441777282</c:v>
                </c:pt>
                <c:pt idx="2">
                  <c:v>68.901627218934919</c:v>
                </c:pt>
                <c:pt idx="3">
                  <c:v>68.912644521930631</c:v>
                </c:pt>
                <c:pt idx="4">
                  <c:v>68.91202641959454</c:v>
                </c:pt>
                <c:pt idx="5">
                  <c:v>68.913342503438784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93792"/>
        <c:axId val="469093008"/>
      </c:scatterChart>
      <c:valAx>
        <c:axId val="46909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093008"/>
        <c:crosses val="autoZero"/>
        <c:crossBetween val="midCat"/>
      </c:valAx>
      <c:valAx>
        <c:axId val="4690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09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28433945756781"/>
                  <c:y val="0.36069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'290'!$A$34:$A$42</c:f>
              <c:numCache>
                <c:formatCode>General</c:formatCode>
                <c:ptCount val="9"/>
                <c:pt idx="0">
                  <c:v>69.599999999999994</c:v>
                </c:pt>
                <c:pt idx="1">
                  <c:v>69.7</c:v>
                </c:pt>
                <c:pt idx="2">
                  <c:v>69.8</c:v>
                </c:pt>
                <c:pt idx="3">
                  <c:v>69.900000000000006</c:v>
                </c:pt>
                <c:pt idx="4">
                  <c:v>69.95</c:v>
                </c:pt>
                <c:pt idx="5">
                  <c:v>70</c:v>
                </c:pt>
                <c:pt idx="6">
                  <c:v>70.05</c:v>
                </c:pt>
                <c:pt idx="7">
                  <c:v>70.099999999999994</c:v>
                </c:pt>
                <c:pt idx="8">
                  <c:v>70.150000000000006</c:v>
                </c:pt>
              </c:numCache>
            </c:numRef>
          </c:xVal>
          <c:yVal>
            <c:numRef>
              <c:f>'290'!$B$34:$B$42</c:f>
              <c:numCache>
                <c:formatCode>General</c:formatCode>
                <c:ptCount val="9"/>
                <c:pt idx="0">
                  <c:v>824.01392999999996</c:v>
                </c:pt>
                <c:pt idx="1">
                  <c:v>950.35554999999999</c:v>
                </c:pt>
                <c:pt idx="2">
                  <c:v>1059.50875</c:v>
                </c:pt>
                <c:pt idx="3">
                  <c:v>1170.1739299999999</c:v>
                </c:pt>
                <c:pt idx="4">
                  <c:v>1222.7382499999999</c:v>
                </c:pt>
                <c:pt idx="5">
                  <c:v>1276.9271900000001</c:v>
                </c:pt>
                <c:pt idx="6">
                  <c:v>1332.3186599999999</c:v>
                </c:pt>
                <c:pt idx="7">
                  <c:v>1383.74647</c:v>
                </c:pt>
                <c:pt idx="8">
                  <c:v>1440.8435500000001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61816"/>
        <c:axId val="391401112"/>
      </c:scatterChart>
      <c:valAx>
        <c:axId val="39206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01112"/>
        <c:crosses val="autoZero"/>
        <c:crossBetween val="midCat"/>
      </c:valAx>
      <c:valAx>
        <c:axId val="39140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06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'290'!$I$34:$I$43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'290'!$H$34:$H$43</c:f>
              <c:numCache>
                <c:formatCode>General</c:formatCode>
                <c:ptCount val="10"/>
                <c:pt idx="0">
                  <c:v>68.948868133607718</c:v>
                </c:pt>
                <c:pt idx="1">
                  <c:v>68.895966029723994</c:v>
                </c:pt>
                <c:pt idx="2">
                  <c:v>68.879400487974905</c:v>
                </c:pt>
                <c:pt idx="3">
                  <c:v>68.864605543710027</c:v>
                </c:pt>
                <c:pt idx="4">
                  <c:v>68.847192224622034</c:v>
                </c:pt>
                <c:pt idx="5">
                  <c:v>68.847264849250763</c:v>
                </c:pt>
                <c:pt idx="6">
                  <c:v>68.850979330264465</c:v>
                </c:pt>
                <c:pt idx="7">
                  <c:v>68.849381824745066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01896"/>
        <c:axId val="392581648"/>
      </c:scatterChart>
      <c:valAx>
        <c:axId val="39140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1648"/>
        <c:crosses val="autoZero"/>
        <c:crossBetween val="midCat"/>
      </c:valAx>
      <c:valAx>
        <c:axId val="3925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0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8834208223972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'285'!$A$35:$A$41</c:f>
              <c:numCache>
                <c:formatCode>General</c:formatCode>
                <c:ptCount val="7"/>
                <c:pt idx="0">
                  <c:v>69.5</c:v>
                </c:pt>
                <c:pt idx="1">
                  <c:v>69.599999999999994</c:v>
                </c:pt>
                <c:pt idx="2">
                  <c:v>69.7</c:v>
                </c:pt>
                <c:pt idx="3">
                  <c:v>69.8</c:v>
                </c:pt>
                <c:pt idx="4">
                  <c:v>69.900000000000006</c:v>
                </c:pt>
                <c:pt idx="5">
                  <c:v>70</c:v>
                </c:pt>
                <c:pt idx="6">
                  <c:v>70.099999999999994</c:v>
                </c:pt>
              </c:numCache>
            </c:numRef>
          </c:xVal>
          <c:yVal>
            <c:numRef>
              <c:f>'285'!$B$35:$B$41</c:f>
              <c:numCache>
                <c:formatCode>General</c:formatCode>
                <c:ptCount val="7"/>
                <c:pt idx="0">
                  <c:v>926.44388000000004</c:v>
                </c:pt>
                <c:pt idx="1">
                  <c:v>1044.0339199999999</c:v>
                </c:pt>
                <c:pt idx="2">
                  <c:v>1156.16257</c:v>
                </c:pt>
                <c:pt idx="3">
                  <c:v>1261.84791</c:v>
                </c:pt>
                <c:pt idx="4">
                  <c:v>1372.7508599999999</c:v>
                </c:pt>
                <c:pt idx="5">
                  <c:v>1481.6437700000001</c:v>
                </c:pt>
                <c:pt idx="6">
                  <c:v>1591.23667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84392"/>
        <c:axId val="392584784"/>
      </c:scatterChart>
      <c:valAx>
        <c:axId val="3925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4784"/>
        <c:crosses val="autoZero"/>
        <c:crossBetween val="midCat"/>
      </c:valAx>
      <c:valAx>
        <c:axId val="3925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'285'!$I$35:$I$44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'285'!$H$35:$H$44</c:f>
              <c:numCache>
                <c:formatCode>General</c:formatCode>
                <c:ptCount val="10"/>
                <c:pt idx="0">
                  <c:v>68.712475550642054</c:v>
                </c:pt>
                <c:pt idx="1">
                  <c:v>68.658028271112727</c:v>
                </c:pt>
                <c:pt idx="2">
                  <c:v>68.657243816254407</c:v>
                </c:pt>
                <c:pt idx="3">
                  <c:v>68.655134939322579</c:v>
                </c:pt>
                <c:pt idx="4">
                  <c:v>68.65773027805453</c:v>
                </c:pt>
                <c:pt idx="5">
                  <c:v>68.655416439847571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85568"/>
        <c:axId val="392585960"/>
      </c:scatterChart>
      <c:valAx>
        <c:axId val="39258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5960"/>
        <c:crosses val="autoZero"/>
        <c:crossBetween val="midCat"/>
      </c:valAx>
      <c:valAx>
        <c:axId val="39258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5748031496063E-2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'280'!$A$31:$A$37</c:f>
              <c:numCache>
                <c:formatCode>General</c:formatCode>
                <c:ptCount val="7"/>
                <c:pt idx="0">
                  <c:v>69.400000000000006</c:v>
                </c:pt>
                <c:pt idx="1">
                  <c:v>69.5</c:v>
                </c:pt>
                <c:pt idx="2">
                  <c:v>69.599999999999994</c:v>
                </c:pt>
                <c:pt idx="3">
                  <c:v>69.7</c:v>
                </c:pt>
                <c:pt idx="4">
                  <c:v>69.8</c:v>
                </c:pt>
                <c:pt idx="5">
                  <c:v>69.900000000000006</c:v>
                </c:pt>
                <c:pt idx="6">
                  <c:v>70</c:v>
                </c:pt>
              </c:numCache>
            </c:numRef>
          </c:xVal>
          <c:yVal>
            <c:numRef>
              <c:f>'280'!$B$31:$B$37</c:f>
              <c:numCache>
                <c:formatCode>General</c:formatCode>
                <c:ptCount val="7"/>
                <c:pt idx="0">
                  <c:v>1028.6236699999999</c:v>
                </c:pt>
                <c:pt idx="1">
                  <c:v>1137.3145800000002</c:v>
                </c:pt>
                <c:pt idx="2">
                  <c:v>1245.30216</c:v>
                </c:pt>
                <c:pt idx="3">
                  <c:v>1352.6279800000002</c:v>
                </c:pt>
                <c:pt idx="4">
                  <c:v>1462.7394900000002</c:v>
                </c:pt>
                <c:pt idx="5">
                  <c:v>1573.62437</c:v>
                </c:pt>
                <c:pt idx="6">
                  <c:v>1680.6351999999999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86744"/>
        <c:axId val="392587136"/>
      </c:scatterChart>
      <c:valAx>
        <c:axId val="39258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7136"/>
        <c:crosses val="autoZero"/>
        <c:crossBetween val="midCat"/>
      </c:valAx>
      <c:valAx>
        <c:axId val="3925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58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4</xdr:row>
      <xdr:rowOff>114300</xdr:rowOff>
    </xdr:from>
    <xdr:to>
      <xdr:col>15</xdr:col>
      <xdr:colOff>461962</xdr:colOff>
      <xdr:row>19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25</xdr:row>
      <xdr:rowOff>109537</xdr:rowOff>
    </xdr:from>
    <xdr:to>
      <xdr:col>17</xdr:col>
      <xdr:colOff>371475</xdr:colOff>
      <xdr:row>39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80962</xdr:rowOff>
    </xdr:from>
    <xdr:to>
      <xdr:col>15</xdr:col>
      <xdr:colOff>180975</xdr:colOff>
      <xdr:row>17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21</xdr:row>
      <xdr:rowOff>71437</xdr:rowOff>
    </xdr:from>
    <xdr:to>
      <xdr:col>17</xdr:col>
      <xdr:colOff>161925</xdr:colOff>
      <xdr:row>35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2</xdr:row>
      <xdr:rowOff>9525</xdr:rowOff>
    </xdr:from>
    <xdr:to>
      <xdr:col>16</xdr:col>
      <xdr:colOff>338137</xdr:colOff>
      <xdr:row>16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30</xdr:row>
      <xdr:rowOff>176212</xdr:rowOff>
    </xdr:from>
    <xdr:to>
      <xdr:col>17</xdr:col>
      <xdr:colOff>228600</xdr:colOff>
      <xdr:row>45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3</xdr:row>
      <xdr:rowOff>104775</xdr:rowOff>
    </xdr:from>
    <xdr:to>
      <xdr:col>16</xdr:col>
      <xdr:colOff>14287</xdr:colOff>
      <xdr:row>17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138112</xdr:rowOff>
    </xdr:from>
    <xdr:to>
      <xdr:col>17</xdr:col>
      <xdr:colOff>228600</xdr:colOff>
      <xdr:row>47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119062</xdr:colOff>
      <xdr:row>2</xdr:row>
      <xdr:rowOff>28575</xdr:rowOff>
    </xdr:from>
    <xdr:to>
      <xdr:col>17</xdr:col>
      <xdr:colOff>423862</xdr:colOff>
      <xdr:row>16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27</xdr:row>
      <xdr:rowOff>100012</xdr:rowOff>
    </xdr:from>
    <xdr:to>
      <xdr:col>16</xdr:col>
      <xdr:colOff>600075</xdr:colOff>
      <xdr:row>41</xdr:row>
      <xdr:rowOff>176212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28575</xdr:rowOff>
    </xdr:from>
    <xdr:to>
      <xdr:col>15</xdr:col>
      <xdr:colOff>319087</xdr:colOff>
      <xdr:row>19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18</xdr:row>
      <xdr:rowOff>142875</xdr:rowOff>
    </xdr:from>
    <xdr:to>
      <xdr:col>15</xdr:col>
      <xdr:colOff>566737</xdr:colOff>
      <xdr:row>33</xdr:row>
      <xdr:rowOff>28575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2</xdr:row>
      <xdr:rowOff>152400</xdr:rowOff>
    </xdr:from>
    <xdr:to>
      <xdr:col>15</xdr:col>
      <xdr:colOff>414337</xdr:colOff>
      <xdr:row>17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14</xdr:row>
      <xdr:rowOff>42862</xdr:rowOff>
    </xdr:from>
    <xdr:to>
      <xdr:col>16</xdr:col>
      <xdr:colOff>114300</xdr:colOff>
      <xdr:row>29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3" workbookViewId="0">
      <selection activeCell="A37" sqref="A37:C46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4" spans="1:15" x14ac:dyDescent="0.25">
      <c r="A4">
        <v>69.7</v>
      </c>
      <c r="C4">
        <f>F4-E4</f>
        <v>747.29508999999996</v>
      </c>
      <c r="E4">
        <v>1.1969099999999999</v>
      </c>
      <c r="F4">
        <v>748.49199999999996</v>
      </c>
    </row>
    <row r="5" spans="1:15" x14ac:dyDescent="0.25">
      <c r="E5">
        <v>8.8806399999999994E-2</v>
      </c>
      <c r="F5">
        <v>0.18193300000000001</v>
      </c>
    </row>
    <row r="7" spans="1:15" x14ac:dyDescent="0.25">
      <c r="A7">
        <v>69.8</v>
      </c>
      <c r="C7">
        <f>F7-E7</f>
        <v>861.87335999999993</v>
      </c>
      <c r="E7">
        <v>1.0416399999999999</v>
      </c>
      <c r="F7">
        <v>862.91499999999996</v>
      </c>
    </row>
    <row r="8" spans="1:15" x14ac:dyDescent="0.25">
      <c r="E8">
        <v>0.11777600000000001</v>
      </c>
      <c r="F8">
        <v>0.19935800000000001</v>
      </c>
    </row>
    <row r="10" spans="1:15" x14ac:dyDescent="0.25">
      <c r="A10">
        <v>69.900000000000006</v>
      </c>
      <c r="C10">
        <f>F10-E10</f>
        <v>974.14530000000002</v>
      </c>
      <c r="E10">
        <v>1.4056999999999999</v>
      </c>
      <c r="F10">
        <v>975.55100000000004</v>
      </c>
    </row>
    <row r="11" spans="1:15" x14ac:dyDescent="0.25">
      <c r="E11">
        <v>0.14421100000000001</v>
      </c>
      <c r="F11">
        <v>0.271428</v>
      </c>
    </row>
    <row r="13" spans="1:15" x14ac:dyDescent="0.25">
      <c r="A13">
        <v>70</v>
      </c>
      <c r="C13">
        <f>F13-E13</f>
        <v>1106.06188</v>
      </c>
      <c r="E13">
        <v>-2.0618799999999999</v>
      </c>
      <c r="F13">
        <v>1104</v>
      </c>
    </row>
    <row r="14" spans="1:15" x14ac:dyDescent="0.25">
      <c r="E14">
        <v>0.31382300000000002</v>
      </c>
      <c r="F14">
        <v>0.181001</v>
      </c>
    </row>
    <row r="16" spans="1:15" x14ac:dyDescent="0.25">
      <c r="A16">
        <v>70.05</v>
      </c>
      <c r="C16">
        <f>F16-E16</f>
        <v>1135.7899600000001</v>
      </c>
      <c r="E16">
        <v>1.6100399999999999</v>
      </c>
      <c r="F16">
        <v>1137.4000000000001</v>
      </c>
    </row>
    <row r="17" spans="1:6" x14ac:dyDescent="0.25">
      <c r="E17">
        <v>0.13827700000000001</v>
      </c>
      <c r="F17">
        <v>0.26238</v>
      </c>
    </row>
    <row r="19" spans="1:6" x14ac:dyDescent="0.25">
      <c r="A19">
        <v>70.099999999999994</v>
      </c>
      <c r="C19">
        <f>F19-E19</f>
        <v>1196.682315</v>
      </c>
      <c r="E19">
        <v>0.89768499999999996</v>
      </c>
      <c r="F19">
        <v>1197.58</v>
      </c>
    </row>
    <row r="20" spans="1:6" x14ac:dyDescent="0.25">
      <c r="E20">
        <v>0.276366</v>
      </c>
      <c r="F20">
        <v>0.17410700000000001</v>
      </c>
    </row>
    <row r="22" spans="1:6" x14ac:dyDescent="0.25">
      <c r="A22">
        <v>70.150000000000006</v>
      </c>
      <c r="C22">
        <f>F22-E22</f>
        <v>1236.4657300000001</v>
      </c>
      <c r="E22">
        <v>1.98427</v>
      </c>
      <c r="F22">
        <v>1238.45</v>
      </c>
    </row>
    <row r="23" spans="1:6" x14ac:dyDescent="0.25">
      <c r="E23">
        <v>3.2159899999999998E-2</v>
      </c>
      <c r="F23">
        <v>9.4998700000000005E-2</v>
      </c>
    </row>
    <row r="25" spans="1:6" x14ac:dyDescent="0.25">
      <c r="A25">
        <v>70.2</v>
      </c>
      <c r="C25">
        <f>F25-E25</f>
        <v>1301.412413</v>
      </c>
      <c r="E25">
        <v>0.85758699999999999</v>
      </c>
      <c r="F25">
        <v>1302.27</v>
      </c>
    </row>
    <row r="26" spans="1:6" x14ac:dyDescent="0.25">
      <c r="E26">
        <v>0.28957100000000002</v>
      </c>
      <c r="F26">
        <v>0.19326399999999999</v>
      </c>
    </row>
    <row r="28" spans="1:6" x14ac:dyDescent="0.25">
      <c r="A28">
        <v>70.3</v>
      </c>
      <c r="C28">
        <f>F28-E28</f>
        <v>1410.22379</v>
      </c>
      <c r="E28">
        <v>2.5062099999999998</v>
      </c>
      <c r="F28">
        <v>1412.73</v>
      </c>
    </row>
    <row r="29" spans="1:6" x14ac:dyDescent="0.25">
      <c r="E29">
        <v>0.22461700000000001</v>
      </c>
      <c r="F29">
        <v>0.210233</v>
      </c>
    </row>
    <row r="31" spans="1:6" x14ac:dyDescent="0.25">
      <c r="A31">
        <v>70.400000000000006</v>
      </c>
      <c r="C31">
        <f>F31-E31</f>
        <v>1519.9543100000001</v>
      </c>
      <c r="E31">
        <v>2.5756899999999998</v>
      </c>
      <c r="F31">
        <v>1522.53</v>
      </c>
    </row>
    <row r="32" spans="1:6" x14ac:dyDescent="0.25">
      <c r="E32">
        <v>0.24706700000000001</v>
      </c>
      <c r="F32">
        <v>0.19614100000000001</v>
      </c>
    </row>
    <row r="36" spans="1:9" x14ac:dyDescent="0.25">
      <c r="A36" t="s">
        <v>1</v>
      </c>
      <c r="B36" t="s">
        <v>15</v>
      </c>
      <c r="C36" t="s">
        <v>16</v>
      </c>
      <c r="D36" t="s">
        <v>17</v>
      </c>
      <c r="F36" t="s">
        <v>20</v>
      </c>
      <c r="G36" t="s">
        <v>21</v>
      </c>
      <c r="H36" t="s">
        <v>22</v>
      </c>
    </row>
    <row r="37" spans="1:9" x14ac:dyDescent="0.25">
      <c r="A37">
        <v>69.7</v>
      </c>
      <c r="B37">
        <f>C4</f>
        <v>747.29508999999996</v>
      </c>
      <c r="C37">
        <f>E5+F5</f>
        <v>0.27073940000000002</v>
      </c>
      <c r="D37" s="1">
        <f>C37/B37</f>
        <v>3.6229249144404259E-4</v>
      </c>
    </row>
    <row r="38" spans="1:9" x14ac:dyDescent="0.25">
      <c r="A38">
        <v>69.8</v>
      </c>
      <c r="B38">
        <f>C7</f>
        <v>861.87335999999993</v>
      </c>
      <c r="C38">
        <f>E8+F8</f>
        <v>0.31713400000000003</v>
      </c>
      <c r="D38" s="1">
        <f>C38/B38</f>
        <v>3.6795893076449195E-4</v>
      </c>
    </row>
    <row r="39" spans="1:9" x14ac:dyDescent="0.25">
      <c r="A39">
        <v>69.900000000000006</v>
      </c>
      <c r="B39">
        <f>C10</f>
        <v>974.14530000000002</v>
      </c>
      <c r="C39">
        <f>E11+F11</f>
        <v>0.41563899999999998</v>
      </c>
      <c r="D39" s="1">
        <f>C39/B39</f>
        <v>4.2667043612487784E-4</v>
      </c>
    </row>
    <row r="40" spans="1:9" x14ac:dyDescent="0.25">
      <c r="A40">
        <v>70</v>
      </c>
      <c r="B40">
        <f>C13</f>
        <v>1106.06188</v>
      </c>
      <c r="C40">
        <f>(F14 + E14)</f>
        <v>0.49482400000000004</v>
      </c>
      <c r="D40" s="1">
        <f>C40/B40</f>
        <v>4.4737460801017758E-4</v>
      </c>
      <c r="F40">
        <v>906.2</v>
      </c>
      <c r="G40">
        <f>-62328</f>
        <v>-62328</v>
      </c>
      <c r="H40">
        <f t="shared" ref="H40:H48" si="0">-G40/F40</f>
        <v>68.779518870006612</v>
      </c>
      <c r="I40">
        <v>1</v>
      </c>
    </row>
    <row r="41" spans="1:9" x14ac:dyDescent="0.25">
      <c r="A41">
        <v>70.05</v>
      </c>
      <c r="B41">
        <f>C16</f>
        <v>1135.7899600000001</v>
      </c>
      <c r="C41">
        <f>(F17 + E17)</f>
        <v>0.40065700000000004</v>
      </c>
      <c r="D41" s="1">
        <f>C41/B41</f>
        <v>3.527562437688743E-4</v>
      </c>
      <c r="F41">
        <v>976.75</v>
      </c>
      <c r="G41">
        <f>-67269</f>
        <v>-67269</v>
      </c>
      <c r="H41">
        <f t="shared" si="0"/>
        <v>68.870232915280269</v>
      </c>
      <c r="I41">
        <v>2</v>
      </c>
    </row>
    <row r="42" spans="1:9" x14ac:dyDescent="0.25">
      <c r="A42">
        <v>70.099999999999994</v>
      </c>
      <c r="B42">
        <f>C19</f>
        <v>1196.682315</v>
      </c>
      <c r="C42">
        <f>(F20 + E20)</f>
        <v>0.45047300000000001</v>
      </c>
      <c r="D42" s="1">
        <f t="shared" ref="D42:D43" si="1">C42/B42</f>
        <v>3.7643491037970259E-4</v>
      </c>
      <c r="F42">
        <f>1017.2</f>
        <v>1017.2</v>
      </c>
      <c r="G42">
        <f>-70104</f>
        <v>-70104</v>
      </c>
      <c r="H42">
        <f t="shared" si="0"/>
        <v>68.918600078647259</v>
      </c>
      <c r="I42">
        <v>3</v>
      </c>
    </row>
    <row r="43" spans="1:9" x14ac:dyDescent="0.25">
      <c r="A43">
        <v>70.150000000000006</v>
      </c>
      <c r="B43">
        <f>C22</f>
        <v>1236.4657300000001</v>
      </c>
      <c r="C43">
        <f>E23+F23</f>
        <v>0.12715860000000001</v>
      </c>
      <c r="D43" s="1">
        <f t="shared" si="1"/>
        <v>1.0284037552743173E-4</v>
      </c>
      <c r="F43">
        <v>1041.3</v>
      </c>
      <c r="G43">
        <f>-71794</f>
        <v>-71794</v>
      </c>
      <c r="H43">
        <f t="shared" si="0"/>
        <v>68.946509171228271</v>
      </c>
      <c r="I43">
        <v>4</v>
      </c>
    </row>
    <row r="44" spans="1:9" x14ac:dyDescent="0.25">
      <c r="A44">
        <v>70.2</v>
      </c>
      <c r="B44">
        <f>C25</f>
        <v>1301.412413</v>
      </c>
      <c r="C44">
        <f>(F26 + E26)</f>
        <v>0.48283500000000001</v>
      </c>
      <c r="D44" s="1">
        <f>C44/B44</f>
        <v>3.7100844834188622E-4</v>
      </c>
      <c r="F44">
        <v>1070.4000000000001</v>
      </c>
      <c r="G44">
        <f>-73834</f>
        <v>-73834</v>
      </c>
      <c r="H44">
        <f t="shared" si="0"/>
        <v>68.977952167414045</v>
      </c>
      <c r="I44">
        <v>5</v>
      </c>
    </row>
    <row r="45" spans="1:9" x14ac:dyDescent="0.25">
      <c r="A45">
        <v>70.3</v>
      </c>
      <c r="B45">
        <f>C28</f>
        <v>1410.22379</v>
      </c>
      <c r="C45">
        <f>(F29 + E29)</f>
        <v>0.43485000000000001</v>
      </c>
      <c r="D45" s="1">
        <f>C45/B45</f>
        <v>3.0835531430086003E-4</v>
      </c>
      <c r="F45">
        <v>1086.3</v>
      </c>
      <c r="G45">
        <f>-74957</f>
        <v>-74957</v>
      </c>
      <c r="H45">
        <f t="shared" si="0"/>
        <v>69.002117278836423</v>
      </c>
      <c r="I45">
        <v>6</v>
      </c>
    </row>
    <row r="46" spans="1:9" x14ac:dyDescent="0.25">
      <c r="A46">
        <v>70.400000000000006</v>
      </c>
      <c r="B46">
        <f>C31</f>
        <v>1519.9543100000001</v>
      </c>
      <c r="C46">
        <f>(F32 + E32)</f>
        <v>0.44320800000000005</v>
      </c>
      <c r="D46" s="1">
        <f>C46/B46</f>
        <v>2.9159297558095681E-4</v>
      </c>
      <c r="F46">
        <v>1098</v>
      </c>
      <c r="G46">
        <f>-75772</f>
        <v>-75772</v>
      </c>
      <c r="H46">
        <f t="shared" si="0"/>
        <v>69.009107468123858</v>
      </c>
      <c r="I46">
        <v>7</v>
      </c>
    </row>
    <row r="47" spans="1:9" x14ac:dyDescent="0.25">
      <c r="F47">
        <v>1098</v>
      </c>
      <c r="G47">
        <f>-75772</f>
        <v>-75772</v>
      </c>
      <c r="H47">
        <f t="shared" si="0"/>
        <v>69.009107468123858</v>
      </c>
      <c r="I47">
        <v>8</v>
      </c>
    </row>
    <row r="48" spans="1:9" x14ac:dyDescent="0.25">
      <c r="F48">
        <v>1095.3</v>
      </c>
      <c r="G48">
        <f>-75588</f>
        <v>-75588</v>
      </c>
      <c r="H48">
        <f t="shared" si="0"/>
        <v>69.011229800054778</v>
      </c>
      <c r="I48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24" sqref="A24:C30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69.599999999999994</v>
      </c>
      <c r="C2">
        <f>F2-E2</f>
        <v>754.12932000000001</v>
      </c>
      <c r="E2">
        <v>1.50468</v>
      </c>
      <c r="F2">
        <v>755.63400000000001</v>
      </c>
    </row>
    <row r="3" spans="1:15" x14ac:dyDescent="0.25">
      <c r="E3">
        <v>0.103021</v>
      </c>
      <c r="F3">
        <v>0.17447199999999999</v>
      </c>
    </row>
    <row r="5" spans="1:15" x14ac:dyDescent="0.25">
      <c r="A5">
        <v>69.7</v>
      </c>
      <c r="C5">
        <f>F5-E5</f>
        <v>856.69928999999991</v>
      </c>
      <c r="E5">
        <v>1.2837099999999999</v>
      </c>
      <c r="F5">
        <v>857.98299999999995</v>
      </c>
    </row>
    <row r="6" spans="1:15" x14ac:dyDescent="0.25">
      <c r="E6">
        <v>0.15063099999999999</v>
      </c>
      <c r="F6">
        <v>0.224636</v>
      </c>
    </row>
    <row r="8" spans="1:15" x14ac:dyDescent="0.25">
      <c r="A8">
        <v>69.8</v>
      </c>
      <c r="C8">
        <f>F8-E8</f>
        <v>966.59875</v>
      </c>
      <c r="E8">
        <v>1.4862500000000001</v>
      </c>
      <c r="F8">
        <v>968.08500000000004</v>
      </c>
    </row>
    <row r="9" spans="1:15" x14ac:dyDescent="0.25">
      <c r="E9">
        <v>0.120328</v>
      </c>
      <c r="F9">
        <v>0.223246</v>
      </c>
    </row>
    <row r="11" spans="1:15" x14ac:dyDescent="0.25">
      <c r="A11">
        <v>69.900000000000006</v>
      </c>
      <c r="C11">
        <f>F11-E11</f>
        <v>1078.01386</v>
      </c>
      <c r="E11">
        <v>1.48614</v>
      </c>
      <c r="F11">
        <v>1079.5</v>
      </c>
    </row>
    <row r="12" spans="1:15" x14ac:dyDescent="0.25">
      <c r="E12">
        <v>0.14737600000000001</v>
      </c>
      <c r="F12">
        <v>0.242004</v>
      </c>
    </row>
    <row r="14" spans="1:15" x14ac:dyDescent="0.25">
      <c r="A14">
        <v>70</v>
      </c>
      <c r="C14">
        <f>F14-E14</f>
        <v>1188.3849599999999</v>
      </c>
      <c r="E14">
        <v>1.6450400000000001</v>
      </c>
      <c r="F14">
        <v>1190.03</v>
      </c>
    </row>
    <row r="15" spans="1:15" x14ac:dyDescent="0.25">
      <c r="E15">
        <v>0.12361800000000001</v>
      </c>
      <c r="F15">
        <v>0.28568900000000003</v>
      </c>
    </row>
    <row r="17" spans="1:9" x14ac:dyDescent="0.25">
      <c r="A17">
        <v>70.099999999999994</v>
      </c>
      <c r="C17">
        <f>F17-E17</f>
        <v>1295.9108200000001</v>
      </c>
      <c r="E17">
        <v>2.3591799999999998</v>
      </c>
      <c r="F17">
        <v>1298.27</v>
      </c>
    </row>
    <row r="18" spans="1:9" x14ac:dyDescent="0.25">
      <c r="E18">
        <v>0.21069499999999999</v>
      </c>
      <c r="F18">
        <v>0.40676600000000002</v>
      </c>
    </row>
    <row r="20" spans="1:9" x14ac:dyDescent="0.25">
      <c r="A20">
        <v>70.2</v>
      </c>
      <c r="C20">
        <f>F20-E20</f>
        <v>1405.21874</v>
      </c>
      <c r="E20">
        <v>2.01126</v>
      </c>
      <c r="F20">
        <v>1407.23</v>
      </c>
    </row>
    <row r="21" spans="1:9" x14ac:dyDescent="0.25">
      <c r="E21">
        <v>0.15456700000000001</v>
      </c>
      <c r="F21">
        <v>0.29758099999999998</v>
      </c>
    </row>
    <row r="23" spans="1:9" x14ac:dyDescent="0.25">
      <c r="A23" t="s">
        <v>1</v>
      </c>
      <c r="B23" t="s">
        <v>15</v>
      </c>
      <c r="C23" t="s">
        <v>16</v>
      </c>
      <c r="D23" t="s">
        <v>17</v>
      </c>
      <c r="F23" t="s">
        <v>20</v>
      </c>
      <c r="G23" t="s">
        <v>21</v>
      </c>
      <c r="H23" t="s">
        <v>22</v>
      </c>
    </row>
    <row r="24" spans="1:9" x14ac:dyDescent="0.25">
      <c r="A24">
        <v>69.599999999999994</v>
      </c>
      <c r="B24">
        <f>C2</f>
        <v>754.12932000000001</v>
      </c>
      <c r="C24">
        <f>E3+F3</f>
        <v>0.27749299999999999</v>
      </c>
      <c r="F24">
        <v>1025.7</v>
      </c>
      <c r="G24">
        <f>-70635</f>
        <v>-70635</v>
      </c>
      <c r="H24">
        <f>-G24/F24</f>
        <v>68.865165252997954</v>
      </c>
      <c r="I24">
        <v>1</v>
      </c>
    </row>
    <row r="25" spans="1:9" x14ac:dyDescent="0.25">
      <c r="A25">
        <v>69.7</v>
      </c>
      <c r="B25">
        <f>C5</f>
        <v>856.69928999999991</v>
      </c>
      <c r="C25">
        <f>E6+F6</f>
        <v>0.37526700000000002</v>
      </c>
      <c r="F25">
        <v>1062.3</v>
      </c>
      <c r="G25">
        <f>-73186</f>
        <v>-73186</v>
      </c>
      <c r="H25">
        <f>-G25/F25</f>
        <v>68.893909441777282</v>
      </c>
      <c r="I25">
        <v>2</v>
      </c>
    </row>
    <row r="26" spans="1:9" x14ac:dyDescent="0.25">
      <c r="A26">
        <v>69.8</v>
      </c>
      <c r="B26">
        <f>C8</f>
        <v>966.59875</v>
      </c>
      <c r="C26">
        <f>E9+F9</f>
        <v>0.34357399999999999</v>
      </c>
      <c r="F26">
        <v>1081.5999999999999</v>
      </c>
      <c r="G26">
        <f>-74524</f>
        <v>-74524</v>
      </c>
      <c r="H26">
        <f>-G26/F26</f>
        <v>68.901627218934919</v>
      </c>
      <c r="I26">
        <v>3</v>
      </c>
    </row>
    <row r="27" spans="1:9" x14ac:dyDescent="0.25">
      <c r="A27">
        <v>69.900000000000006</v>
      </c>
      <c r="B27">
        <f>C11</f>
        <v>1078.01386</v>
      </c>
      <c r="C27">
        <f>E12+F12</f>
        <v>0.38938</v>
      </c>
      <c r="F27">
        <v>1089.8</v>
      </c>
      <c r="G27">
        <f>-75101</f>
        <v>-75101</v>
      </c>
      <c r="H27">
        <f>-G27/F27</f>
        <v>68.912644521930631</v>
      </c>
      <c r="I27">
        <v>4</v>
      </c>
    </row>
    <row r="28" spans="1:9" x14ac:dyDescent="0.25">
      <c r="A28">
        <v>70</v>
      </c>
      <c r="B28">
        <f>C14</f>
        <v>1188.3849599999999</v>
      </c>
      <c r="C28">
        <f>E15+F15</f>
        <v>0.40930700000000003</v>
      </c>
      <c r="F28">
        <v>1090.0999999999999</v>
      </c>
      <c r="G28">
        <v>-75121</v>
      </c>
      <c r="H28">
        <f>-G28/F28</f>
        <v>68.91202641959454</v>
      </c>
      <c r="I28">
        <v>5</v>
      </c>
    </row>
    <row r="29" spans="1:9" x14ac:dyDescent="0.25">
      <c r="A29">
        <v>70.099999999999994</v>
      </c>
      <c r="B29">
        <f>C17</f>
        <v>1295.9108200000001</v>
      </c>
      <c r="C29">
        <f>E18+F18</f>
        <v>0.61746100000000004</v>
      </c>
      <c r="F29">
        <v>1090.5</v>
      </c>
      <c r="G29">
        <f>-75150</f>
        <v>-75150</v>
      </c>
      <c r="H29">
        <f>-G29/F29</f>
        <v>68.913342503438784</v>
      </c>
      <c r="I29">
        <v>6</v>
      </c>
    </row>
    <row r="30" spans="1:9" x14ac:dyDescent="0.25">
      <c r="A30">
        <v>70.2</v>
      </c>
      <c r="B30">
        <f>C20</f>
        <v>1405.21874</v>
      </c>
      <c r="C30">
        <f>E21+F21</f>
        <v>0.45214799999999999</v>
      </c>
      <c r="I30">
        <v>7</v>
      </c>
    </row>
    <row r="31" spans="1:9" x14ac:dyDescent="0.25">
      <c r="I31">
        <v>8</v>
      </c>
    </row>
    <row r="32" spans="1:9" x14ac:dyDescent="0.25">
      <c r="I32">
        <v>9</v>
      </c>
    </row>
    <row r="33" spans="9:9" x14ac:dyDescent="0.25">
      <c r="I33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0" workbookViewId="0">
      <selection activeCell="A34" sqref="A34:C42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69.599999999999994</v>
      </c>
      <c r="C2">
        <f>F2-E2</f>
        <v>824.01392999999996</v>
      </c>
      <c r="E2">
        <v>1.50007</v>
      </c>
      <c r="F2">
        <v>825.51400000000001</v>
      </c>
    </row>
    <row r="3" spans="1:15" x14ac:dyDescent="0.25">
      <c r="E3">
        <v>0.113439</v>
      </c>
      <c r="F3">
        <v>0.25365599999999999</v>
      </c>
    </row>
    <row r="5" spans="1:15" x14ac:dyDescent="0.25">
      <c r="A5">
        <v>69.7</v>
      </c>
      <c r="C5">
        <f>F5-E5</f>
        <v>950.35554999999999</v>
      </c>
      <c r="E5">
        <v>1.4294500000000001</v>
      </c>
      <c r="F5">
        <v>951.78499999999997</v>
      </c>
    </row>
    <row r="6" spans="1:15" x14ac:dyDescent="0.25">
      <c r="E6">
        <v>8.9937100000000006E-2</v>
      </c>
      <c r="F6">
        <v>0.208564</v>
      </c>
    </row>
    <row r="8" spans="1:15" x14ac:dyDescent="0.25">
      <c r="A8">
        <v>69.8</v>
      </c>
      <c r="C8">
        <f>F8-E8</f>
        <v>1059.50875</v>
      </c>
      <c r="E8">
        <v>1.7212499999999999</v>
      </c>
      <c r="F8">
        <v>1061.23</v>
      </c>
    </row>
    <row r="9" spans="1:15" x14ac:dyDescent="0.25">
      <c r="E9">
        <v>0.13349900000000001</v>
      </c>
      <c r="F9">
        <v>0.245722</v>
      </c>
    </row>
    <row r="11" spans="1:15" x14ac:dyDescent="0.25">
      <c r="A11">
        <v>69.900000000000006</v>
      </c>
      <c r="C11">
        <f>F11-E11</f>
        <v>1170.1739299999999</v>
      </c>
      <c r="E11">
        <v>1.8060700000000001</v>
      </c>
      <c r="F11">
        <v>1171.98</v>
      </c>
    </row>
    <row r="12" spans="1:15" x14ac:dyDescent="0.25">
      <c r="E12">
        <v>0.12746399999999999</v>
      </c>
      <c r="F12">
        <v>0.28028700000000001</v>
      </c>
    </row>
    <row r="14" spans="1:15" x14ac:dyDescent="0.25">
      <c r="A14">
        <v>69.95</v>
      </c>
      <c r="C14">
        <f>F14-E14</f>
        <v>1222.7382499999999</v>
      </c>
      <c r="E14">
        <v>2.0317500000000002</v>
      </c>
      <c r="F14">
        <v>1224.77</v>
      </c>
    </row>
    <row r="15" spans="1:15" x14ac:dyDescent="0.25">
      <c r="E15">
        <v>0.13059299999999999</v>
      </c>
      <c r="F15">
        <v>0.31264399999999998</v>
      </c>
    </row>
    <row r="17" spans="1:6" x14ac:dyDescent="0.25">
      <c r="A17">
        <v>70</v>
      </c>
      <c r="C17">
        <f>F17-E17</f>
        <v>1276.9271900000001</v>
      </c>
      <c r="E17">
        <v>1.57281</v>
      </c>
      <c r="F17">
        <v>1278.5</v>
      </c>
    </row>
    <row r="18" spans="1:6" x14ac:dyDescent="0.25">
      <c r="E18">
        <v>0.13489399999999999</v>
      </c>
      <c r="F18">
        <v>0.35480200000000001</v>
      </c>
    </row>
    <row r="20" spans="1:6" x14ac:dyDescent="0.25">
      <c r="A20">
        <v>70.05</v>
      </c>
      <c r="C20">
        <f>F20-E20</f>
        <v>1332.3186599999999</v>
      </c>
      <c r="E20">
        <v>1.9413400000000001</v>
      </c>
      <c r="F20">
        <v>1334.26</v>
      </c>
    </row>
    <row r="21" spans="1:6" x14ac:dyDescent="0.25">
      <c r="E21">
        <v>0.182501</v>
      </c>
      <c r="F21">
        <v>0.46500599999999997</v>
      </c>
    </row>
    <row r="23" spans="1:6" x14ac:dyDescent="0.25">
      <c r="A23">
        <v>70.099999999999994</v>
      </c>
      <c r="C23">
        <f>F23-E23</f>
        <v>1383.74647</v>
      </c>
      <c r="E23">
        <v>1.74353</v>
      </c>
      <c r="F23">
        <v>1385.49</v>
      </c>
    </row>
    <row r="24" spans="1:6" x14ac:dyDescent="0.25">
      <c r="E24">
        <v>0.113368</v>
      </c>
      <c r="F24">
        <v>0.24648600000000001</v>
      </c>
    </row>
    <row r="26" spans="1:6" x14ac:dyDescent="0.25">
      <c r="A26">
        <v>70.150000000000006</v>
      </c>
      <c r="C26">
        <f>F26-E26</f>
        <v>1440.8435500000001</v>
      </c>
      <c r="E26">
        <v>2.21645</v>
      </c>
      <c r="F26">
        <v>1443.06</v>
      </c>
    </row>
    <row r="27" spans="1:6" x14ac:dyDescent="0.25">
      <c r="E27">
        <v>0.144293</v>
      </c>
      <c r="F27">
        <v>0.34513700000000003</v>
      </c>
    </row>
    <row r="33" spans="1:9" x14ac:dyDescent="0.25">
      <c r="A33" t="s">
        <v>1</v>
      </c>
      <c r="B33" t="s">
        <v>15</v>
      </c>
      <c r="C33" t="s">
        <v>16</v>
      </c>
      <c r="D33" t="s">
        <v>17</v>
      </c>
      <c r="F33" t="s">
        <v>20</v>
      </c>
      <c r="G33" t="s">
        <v>21</v>
      </c>
      <c r="H33" t="s">
        <v>22</v>
      </c>
    </row>
    <row r="34" spans="1:9" x14ac:dyDescent="0.25">
      <c r="A34">
        <v>69.599999999999994</v>
      </c>
      <c r="B34">
        <f>C2</f>
        <v>824.01392999999996</v>
      </c>
      <c r="C34">
        <f>E3+F3</f>
        <v>0.367095</v>
      </c>
      <c r="F34">
        <v>1263.4000000000001</v>
      </c>
      <c r="G34">
        <f>-87110</f>
        <v>-87110</v>
      </c>
      <c r="H34">
        <f t="shared" ref="H34:H41" si="0">-G34/F34</f>
        <v>68.948868133607718</v>
      </c>
      <c r="I34">
        <v>1</v>
      </c>
    </row>
    <row r="35" spans="1:9" x14ac:dyDescent="0.25">
      <c r="A35">
        <v>69.7</v>
      </c>
      <c r="B35">
        <f>C5</f>
        <v>950.35554999999999</v>
      </c>
      <c r="C35">
        <f>E6+F6</f>
        <v>0.29850110000000002</v>
      </c>
      <c r="F35">
        <v>1177.5</v>
      </c>
      <c r="G35">
        <f>-81125</f>
        <v>-81125</v>
      </c>
      <c r="H35">
        <f t="shared" si="0"/>
        <v>68.895966029723994</v>
      </c>
      <c r="I35">
        <v>2</v>
      </c>
    </row>
    <row r="36" spans="1:9" x14ac:dyDescent="0.25">
      <c r="A36">
        <v>69.8</v>
      </c>
      <c r="B36">
        <f>C8</f>
        <v>1059.50875</v>
      </c>
      <c r="C36">
        <f>E9+F9</f>
        <v>0.37922100000000003</v>
      </c>
      <c r="F36">
        <v>1147.5999999999999</v>
      </c>
      <c r="G36">
        <f>-79046</f>
        <v>-79046</v>
      </c>
      <c r="H36">
        <f t="shared" si="0"/>
        <v>68.879400487974905</v>
      </c>
      <c r="I36">
        <v>3</v>
      </c>
    </row>
    <row r="37" spans="1:9" x14ac:dyDescent="0.25">
      <c r="A37">
        <v>69.900000000000006</v>
      </c>
      <c r="B37">
        <f>C11</f>
        <v>1170.1739299999999</v>
      </c>
      <c r="C37">
        <f>E12+F12</f>
        <v>0.40775099999999997</v>
      </c>
      <c r="F37">
        <v>1125.5999999999999</v>
      </c>
      <c r="G37">
        <f>-77514</f>
        <v>-77514</v>
      </c>
      <c r="H37">
        <f t="shared" si="0"/>
        <v>68.864605543710027</v>
      </c>
      <c r="I37">
        <v>4</v>
      </c>
    </row>
    <row r="38" spans="1:9" x14ac:dyDescent="0.25">
      <c r="A38">
        <v>69.95</v>
      </c>
      <c r="B38">
        <f>C14</f>
        <v>1222.7382499999999</v>
      </c>
      <c r="C38">
        <f>E15+F15</f>
        <v>0.44323699999999999</v>
      </c>
      <c r="F38">
        <v>1111.2</v>
      </c>
      <c r="G38">
        <f>-76503</f>
        <v>-76503</v>
      </c>
      <c r="H38">
        <f t="shared" si="0"/>
        <v>68.847192224622034</v>
      </c>
      <c r="I38">
        <v>5</v>
      </c>
    </row>
    <row r="39" spans="1:9" x14ac:dyDescent="0.25">
      <c r="A39">
        <v>70</v>
      </c>
      <c r="B39">
        <f>C17</f>
        <v>1276.9271900000001</v>
      </c>
      <c r="C39">
        <f>(F18 + E18)</f>
        <v>0.48969600000000002</v>
      </c>
      <c r="D39" s="1">
        <f>C39/B39</f>
        <v>3.834956321981052E-4</v>
      </c>
      <c r="F39">
        <v>1107.8</v>
      </c>
      <c r="G39">
        <f>-76269</f>
        <v>-76269</v>
      </c>
      <c r="H39">
        <f t="shared" si="0"/>
        <v>68.847264849250763</v>
      </c>
      <c r="I39">
        <v>6</v>
      </c>
    </row>
    <row r="40" spans="1:9" x14ac:dyDescent="0.25">
      <c r="A40">
        <v>70.05</v>
      </c>
      <c r="B40">
        <f>C20</f>
        <v>1332.3186599999999</v>
      </c>
      <c r="C40">
        <f>E21+F21</f>
        <v>0.64750699999999994</v>
      </c>
      <c r="F40">
        <v>1107.9000000000001</v>
      </c>
      <c r="G40">
        <f>-76280</f>
        <v>-76280</v>
      </c>
      <c r="H40">
        <f t="shared" si="0"/>
        <v>68.850979330264465</v>
      </c>
      <c r="I40">
        <v>7</v>
      </c>
    </row>
    <row r="41" spans="1:9" x14ac:dyDescent="0.25">
      <c r="A41">
        <v>70.099999999999994</v>
      </c>
      <c r="B41">
        <f>C23</f>
        <v>1383.74647</v>
      </c>
      <c r="C41">
        <f>(F24 + E24)</f>
        <v>0.35985400000000001</v>
      </c>
      <c r="D41" s="1">
        <f t="shared" ref="D41" si="1">C41/B41</f>
        <v>2.6005775465501275E-4</v>
      </c>
      <c r="F41">
        <v>1108.0999999999999</v>
      </c>
      <c r="G41">
        <f>-76292</f>
        <v>-76292</v>
      </c>
      <c r="H41">
        <f t="shared" si="0"/>
        <v>68.849381824745066</v>
      </c>
      <c r="I41">
        <v>8</v>
      </c>
    </row>
    <row r="42" spans="1:9" x14ac:dyDescent="0.25">
      <c r="A42">
        <v>70.150000000000006</v>
      </c>
      <c r="B42">
        <f>C26</f>
        <v>1440.8435500000001</v>
      </c>
      <c r="C42">
        <f>E27+F27</f>
        <v>0.48943000000000003</v>
      </c>
      <c r="D42" s="1"/>
      <c r="I42">
        <v>9</v>
      </c>
    </row>
    <row r="43" spans="1:9" x14ac:dyDescent="0.25">
      <c r="I43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13" workbookViewId="0">
      <selection activeCell="A35" sqref="A35:C41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69.5</v>
      </c>
      <c r="C3">
        <f>F3-E3</f>
        <v>926.44388000000004</v>
      </c>
      <c r="E3">
        <v>1.2441199999999999</v>
      </c>
      <c r="F3">
        <v>927.68799999999999</v>
      </c>
    </row>
    <row r="4" spans="1:15" x14ac:dyDescent="0.25">
      <c r="E4">
        <v>0.13814199999999999</v>
      </c>
      <c r="F4">
        <v>0.30594500000000002</v>
      </c>
    </row>
    <row r="6" spans="1:15" x14ac:dyDescent="0.25">
      <c r="A6">
        <v>69.599999999999994</v>
      </c>
      <c r="C6">
        <f>F6-E6</f>
        <v>1044.0339199999999</v>
      </c>
      <c r="E6">
        <v>1.3060799999999999</v>
      </c>
      <c r="F6">
        <v>1045.3399999999999</v>
      </c>
    </row>
    <row r="7" spans="1:15" x14ac:dyDescent="0.25">
      <c r="E7">
        <v>0.140873</v>
      </c>
      <c r="F7">
        <v>0.22667100000000001</v>
      </c>
    </row>
    <row r="9" spans="1:15" x14ac:dyDescent="0.25">
      <c r="A9">
        <v>69.7</v>
      </c>
      <c r="C9">
        <f>F9-E9</f>
        <v>1156.16257</v>
      </c>
      <c r="E9">
        <v>1.2974300000000001</v>
      </c>
      <c r="F9">
        <v>1157.46</v>
      </c>
    </row>
    <row r="10" spans="1:15" x14ac:dyDescent="0.25">
      <c r="E10">
        <v>0.101607</v>
      </c>
      <c r="F10">
        <v>0.22736000000000001</v>
      </c>
    </row>
    <row r="12" spans="1:15" x14ac:dyDescent="0.25">
      <c r="A12">
        <v>69.8</v>
      </c>
      <c r="C12">
        <f>F12-E12</f>
        <v>1261.84791</v>
      </c>
      <c r="E12">
        <v>1.39209</v>
      </c>
      <c r="F12">
        <v>1263.24</v>
      </c>
    </row>
    <row r="13" spans="1:15" x14ac:dyDescent="0.25">
      <c r="E13">
        <v>0.16327900000000001</v>
      </c>
      <c r="F13">
        <v>0.26984399999999997</v>
      </c>
    </row>
    <row r="15" spans="1:15" x14ac:dyDescent="0.25">
      <c r="A15">
        <v>69.900000000000006</v>
      </c>
      <c r="C15">
        <f>F15-E15</f>
        <v>1372.7508599999999</v>
      </c>
      <c r="E15">
        <v>1.57914</v>
      </c>
      <c r="F15">
        <v>1374.33</v>
      </c>
    </row>
    <row r="16" spans="1:15" x14ac:dyDescent="0.25">
      <c r="E16">
        <v>0.14995600000000001</v>
      </c>
      <c r="F16">
        <v>0.30052499999999999</v>
      </c>
    </row>
    <row r="18" spans="1:6" x14ac:dyDescent="0.25">
      <c r="A18">
        <v>70</v>
      </c>
      <c r="C18">
        <f>F18-E18</f>
        <v>1481.6437700000001</v>
      </c>
      <c r="E18">
        <v>1.79623</v>
      </c>
      <c r="F18">
        <v>1483.44</v>
      </c>
    </row>
    <row r="19" spans="1:6" x14ac:dyDescent="0.25">
      <c r="E19">
        <v>0.13136400000000001</v>
      </c>
      <c r="F19">
        <v>0.32992899999999997</v>
      </c>
    </row>
    <row r="22" spans="1:6" x14ac:dyDescent="0.25">
      <c r="A22">
        <v>70.099999999999994</v>
      </c>
      <c r="C22">
        <f>F22-E22</f>
        <v>1591.23667</v>
      </c>
      <c r="E22">
        <v>1.6133299999999999</v>
      </c>
      <c r="F22">
        <v>1592.85</v>
      </c>
    </row>
    <row r="23" spans="1:6" x14ac:dyDescent="0.25">
      <c r="E23">
        <v>0.13473499999999999</v>
      </c>
      <c r="F23">
        <v>0.28976600000000002</v>
      </c>
    </row>
    <row r="34" spans="1:9" x14ac:dyDescent="0.25">
      <c r="A34" t="s">
        <v>1</v>
      </c>
      <c r="B34" t="s">
        <v>15</v>
      </c>
      <c r="C34" t="s">
        <v>16</v>
      </c>
      <c r="D34" t="s">
        <v>17</v>
      </c>
      <c r="F34" t="s">
        <v>20</v>
      </c>
      <c r="G34" t="s">
        <v>21</v>
      </c>
      <c r="H34" t="s">
        <v>22</v>
      </c>
    </row>
    <row r="35" spans="1:9" x14ac:dyDescent="0.25">
      <c r="A35">
        <v>69.5</v>
      </c>
      <c r="B35">
        <f>C3</f>
        <v>926.44388000000004</v>
      </c>
      <c r="C35">
        <f>E4+F4</f>
        <v>0.44408700000000001</v>
      </c>
      <c r="F35">
        <v>1175.9000000000001</v>
      </c>
      <c r="G35">
        <f>-80799</f>
        <v>-80799</v>
      </c>
      <c r="H35">
        <f t="shared" ref="H35:H40" si="0">-G35/F35</f>
        <v>68.712475550642054</v>
      </c>
      <c r="I35">
        <v>1</v>
      </c>
    </row>
    <row r="36" spans="1:9" x14ac:dyDescent="0.25">
      <c r="A36">
        <v>69.599999999999994</v>
      </c>
      <c r="B36">
        <f>C6</f>
        <v>1044.0339199999999</v>
      </c>
      <c r="C36">
        <f>E7+F7</f>
        <v>0.36754399999999998</v>
      </c>
      <c r="F36">
        <v>1103.5999999999999</v>
      </c>
      <c r="G36">
        <f>-75771</f>
        <v>-75771</v>
      </c>
      <c r="H36">
        <f t="shared" si="0"/>
        <v>68.658028271112727</v>
      </c>
      <c r="I36">
        <v>2</v>
      </c>
    </row>
    <row r="37" spans="1:9" x14ac:dyDescent="0.25">
      <c r="A37">
        <v>69.7</v>
      </c>
      <c r="B37">
        <f>C9</f>
        <v>1156.16257</v>
      </c>
      <c r="C37">
        <f>E10+F10</f>
        <v>0.32896700000000001</v>
      </c>
      <c r="F37">
        <v>1103.7</v>
      </c>
      <c r="G37">
        <f>-75777</f>
        <v>-75777</v>
      </c>
      <c r="H37">
        <f t="shared" si="0"/>
        <v>68.657243816254407</v>
      </c>
      <c r="I37">
        <v>3</v>
      </c>
    </row>
    <row r="38" spans="1:9" x14ac:dyDescent="0.25">
      <c r="A38">
        <v>69.8</v>
      </c>
      <c r="B38">
        <f>C12</f>
        <v>1261.84791</v>
      </c>
      <c r="C38">
        <f>E13+F13</f>
        <v>0.43312299999999998</v>
      </c>
      <c r="F38">
        <v>1104.2</v>
      </c>
      <c r="G38">
        <f>-75809</f>
        <v>-75809</v>
      </c>
      <c r="H38">
        <f t="shared" si="0"/>
        <v>68.655134939322579</v>
      </c>
      <c r="I38">
        <v>4</v>
      </c>
    </row>
    <row r="39" spans="1:9" x14ac:dyDescent="0.25">
      <c r="A39">
        <v>69.900000000000006</v>
      </c>
      <c r="B39">
        <f>C15</f>
        <v>1372.7508599999999</v>
      </c>
      <c r="C39">
        <f>E16+F16</f>
        <v>0.45048100000000002</v>
      </c>
      <c r="D39" s="1">
        <f>C39/B39</f>
        <v>3.2815932819739777E-4</v>
      </c>
      <c r="F39">
        <v>1104.0999999999999</v>
      </c>
      <c r="G39">
        <f>-75805</f>
        <v>-75805</v>
      </c>
      <c r="H39">
        <f t="shared" si="0"/>
        <v>68.65773027805453</v>
      </c>
      <c r="I39">
        <v>5</v>
      </c>
    </row>
    <row r="40" spans="1:9" x14ac:dyDescent="0.25">
      <c r="A40">
        <v>70</v>
      </c>
      <c r="B40">
        <f>C18</f>
        <v>1481.6437700000001</v>
      </c>
      <c r="C40">
        <f>E19+F19</f>
        <v>0.46129299999999995</v>
      </c>
      <c r="D40" s="1">
        <f t="shared" ref="D40:D41" si="1">C40/B40</f>
        <v>3.1133866948328606E-4</v>
      </c>
      <c r="F40">
        <v>1102.2</v>
      </c>
      <c r="G40">
        <f>-75672</f>
        <v>-75672</v>
      </c>
      <c r="H40">
        <f t="shared" si="0"/>
        <v>68.655416439847571</v>
      </c>
      <c r="I40">
        <v>6</v>
      </c>
    </row>
    <row r="41" spans="1:9" x14ac:dyDescent="0.25">
      <c r="A41">
        <v>70.099999999999994</v>
      </c>
      <c r="B41">
        <f>C22</f>
        <v>1591.23667</v>
      </c>
      <c r="C41">
        <f>E23+F23</f>
        <v>0.42450100000000002</v>
      </c>
      <c r="D41" s="1">
        <f t="shared" si="1"/>
        <v>2.6677426934863184E-4</v>
      </c>
      <c r="I41">
        <v>7</v>
      </c>
    </row>
    <row r="42" spans="1:9" x14ac:dyDescent="0.25">
      <c r="D42" s="1"/>
      <c r="I42">
        <v>8</v>
      </c>
    </row>
    <row r="43" spans="1:9" x14ac:dyDescent="0.25">
      <c r="D43" s="1"/>
      <c r="I43">
        <v>9</v>
      </c>
    </row>
    <row r="44" spans="1:9" x14ac:dyDescent="0.25">
      <c r="I44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A31" sqref="A31:C37"/>
    </sheetView>
  </sheetViews>
  <sheetFormatPr defaultRowHeight="15" x14ac:dyDescent="0.25"/>
  <cols>
    <col min="1" max="1" width="10.140625" bestFit="1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69.400000000000006</v>
      </c>
      <c r="C3">
        <f>F3-E3</f>
        <v>1028.6236699999999</v>
      </c>
      <c r="E3">
        <v>1.1963299999999999</v>
      </c>
      <c r="F3">
        <v>1029.82</v>
      </c>
    </row>
    <row r="4" spans="1:15" x14ac:dyDescent="0.25">
      <c r="E4">
        <v>0.108089</v>
      </c>
      <c r="F4">
        <v>0.230431</v>
      </c>
    </row>
    <row r="6" spans="1:15" x14ac:dyDescent="0.25">
      <c r="A6">
        <v>69.5</v>
      </c>
      <c r="C6">
        <f>F6-E6</f>
        <v>1137.3145800000002</v>
      </c>
      <c r="E6">
        <v>1.06542</v>
      </c>
      <c r="F6">
        <v>1138.3800000000001</v>
      </c>
    </row>
    <row r="7" spans="1:15" x14ac:dyDescent="0.25">
      <c r="E7">
        <v>0.11748400000000001</v>
      </c>
      <c r="F7">
        <v>0.34398499999999999</v>
      </c>
    </row>
    <row r="9" spans="1:15" x14ac:dyDescent="0.25">
      <c r="A9">
        <v>69.599999999999994</v>
      </c>
      <c r="C9">
        <f>F9-E9</f>
        <v>1245.30216</v>
      </c>
      <c r="E9">
        <v>1.14784</v>
      </c>
      <c r="F9">
        <v>1246.45</v>
      </c>
    </row>
    <row r="10" spans="1:15" x14ac:dyDescent="0.25">
      <c r="E10">
        <v>0.14602799999999999</v>
      </c>
      <c r="F10">
        <v>0.29865599999999998</v>
      </c>
    </row>
    <row r="12" spans="1:15" x14ac:dyDescent="0.25">
      <c r="A12">
        <v>69.7</v>
      </c>
      <c r="C12">
        <f>F12-E12</f>
        <v>1352.6279800000002</v>
      </c>
      <c r="E12">
        <v>1.2620199999999999</v>
      </c>
      <c r="F12">
        <v>1353.89</v>
      </c>
    </row>
    <row r="13" spans="1:15" x14ac:dyDescent="0.25">
      <c r="E13">
        <v>0.18601400000000001</v>
      </c>
      <c r="F13">
        <v>0.34290700000000002</v>
      </c>
    </row>
    <row r="15" spans="1:15" x14ac:dyDescent="0.25">
      <c r="A15">
        <v>69.8</v>
      </c>
      <c r="C15">
        <f>F15-E15</f>
        <v>1462.7394900000002</v>
      </c>
      <c r="E15">
        <v>1.44051</v>
      </c>
      <c r="F15">
        <v>1464.18</v>
      </c>
    </row>
    <row r="16" spans="1:15" x14ac:dyDescent="0.25">
      <c r="E16">
        <v>0.111053</v>
      </c>
      <c r="F16">
        <v>0.25674999999999998</v>
      </c>
    </row>
    <row r="18" spans="1:9" x14ac:dyDescent="0.25">
      <c r="A18">
        <v>69.900000000000006</v>
      </c>
      <c r="C18">
        <f>F18-E18</f>
        <v>1573.62437</v>
      </c>
      <c r="E18">
        <v>1.45563</v>
      </c>
      <c r="F18">
        <v>1575.08</v>
      </c>
    </row>
    <row r="19" spans="1:9" x14ac:dyDescent="0.25">
      <c r="E19">
        <v>0.148337</v>
      </c>
      <c r="F19">
        <v>0.33945999999999998</v>
      </c>
    </row>
    <row r="21" spans="1:9" x14ac:dyDescent="0.25">
      <c r="A21">
        <v>70</v>
      </c>
      <c r="C21">
        <f>F21-E21</f>
        <v>1680.6351999999999</v>
      </c>
      <c r="E21">
        <v>1.4348000000000001</v>
      </c>
      <c r="F21">
        <v>1682.07</v>
      </c>
    </row>
    <row r="22" spans="1:9" x14ac:dyDescent="0.25">
      <c r="E22">
        <v>0.11455</v>
      </c>
      <c r="F22">
        <v>0.27469199999999999</v>
      </c>
    </row>
    <row r="30" spans="1:9" x14ac:dyDescent="0.25">
      <c r="A30" t="s">
        <v>1</v>
      </c>
      <c r="B30" t="s">
        <v>15</v>
      </c>
      <c r="C30" t="s">
        <v>16</v>
      </c>
      <c r="D30" t="s">
        <v>17</v>
      </c>
      <c r="F30" t="s">
        <v>20</v>
      </c>
      <c r="G30" t="s">
        <v>21</v>
      </c>
      <c r="H30" t="s">
        <v>22</v>
      </c>
    </row>
    <row r="31" spans="1:9" x14ac:dyDescent="0.25">
      <c r="A31">
        <v>69.400000000000006</v>
      </c>
      <c r="B31">
        <f>C3</f>
        <v>1028.6236699999999</v>
      </c>
      <c r="C31">
        <f>E4+F4</f>
        <v>0.33851999999999999</v>
      </c>
      <c r="F31">
        <v>1086.9000000000001</v>
      </c>
      <c r="G31">
        <f>-74403</f>
        <v>-74403</v>
      </c>
      <c r="H31">
        <f t="shared" ref="H31:H36" si="0">-G31/F31</f>
        <v>68.454319624620481</v>
      </c>
      <c r="I31">
        <v>1</v>
      </c>
    </row>
    <row r="32" spans="1:9" x14ac:dyDescent="0.25">
      <c r="A32">
        <v>69.5</v>
      </c>
      <c r="B32">
        <f>C6</f>
        <v>1137.3145800000002</v>
      </c>
      <c r="C32">
        <f>E7+F7</f>
        <v>0.46146900000000002</v>
      </c>
      <c r="F32">
        <v>1083.4000000000001</v>
      </c>
      <c r="G32">
        <f>-74159</f>
        <v>-74159</v>
      </c>
      <c r="H32">
        <f t="shared" si="0"/>
        <v>68.450249215432891</v>
      </c>
      <c r="I32">
        <v>2</v>
      </c>
    </row>
    <row r="33" spans="1:9" x14ac:dyDescent="0.25">
      <c r="A33">
        <v>69.599999999999994</v>
      </c>
      <c r="B33">
        <f>C9</f>
        <v>1245.30216</v>
      </c>
      <c r="C33">
        <f>E10+F10</f>
        <v>0.44468399999999997</v>
      </c>
      <c r="F33">
        <v>1080</v>
      </c>
      <c r="G33">
        <f>-73923</f>
        <v>-73923</v>
      </c>
      <c r="H33">
        <f t="shared" si="0"/>
        <v>68.447222222222223</v>
      </c>
      <c r="I33">
        <v>3</v>
      </c>
    </row>
    <row r="34" spans="1:9" x14ac:dyDescent="0.25">
      <c r="A34">
        <v>69.7</v>
      </c>
      <c r="B34">
        <f>C12</f>
        <v>1352.6279800000002</v>
      </c>
      <c r="C34">
        <f>E13+F13</f>
        <v>0.52892099999999997</v>
      </c>
      <c r="F34">
        <v>1083.5</v>
      </c>
      <c r="G34">
        <f>-74164</f>
        <v>-74164</v>
      </c>
      <c r="H34">
        <f t="shared" si="0"/>
        <v>68.448546377480383</v>
      </c>
      <c r="I34">
        <v>4</v>
      </c>
    </row>
    <row r="35" spans="1:9" x14ac:dyDescent="0.25">
      <c r="A35">
        <v>69.8</v>
      </c>
      <c r="B35">
        <f>C15</f>
        <v>1462.7394900000002</v>
      </c>
      <c r="C35">
        <f>E16+F16</f>
        <v>0.36780299999999999</v>
      </c>
      <c r="F35">
        <v>1088.2</v>
      </c>
      <c r="G35">
        <f>-74491</f>
        <v>-74491</v>
      </c>
      <c r="H35">
        <f t="shared" si="0"/>
        <v>68.453409299761077</v>
      </c>
      <c r="I35">
        <v>5</v>
      </c>
    </row>
    <row r="36" spans="1:9" x14ac:dyDescent="0.25">
      <c r="A36">
        <v>69.900000000000006</v>
      </c>
      <c r="B36">
        <f>C18</f>
        <v>1573.62437</v>
      </c>
      <c r="C36">
        <f>E19+F19</f>
        <v>0.48779699999999998</v>
      </c>
      <c r="D36" s="1">
        <f t="shared" ref="D36:D37" si="1">C36/B36</f>
        <v>3.0998312513424027E-4</v>
      </c>
      <c r="F36">
        <v>1087.9000000000001</v>
      </c>
      <c r="G36">
        <f>-74472</f>
        <v>-74472</v>
      </c>
      <c r="H36">
        <f t="shared" si="0"/>
        <v>68.45482121518522</v>
      </c>
      <c r="I36">
        <v>6</v>
      </c>
    </row>
    <row r="37" spans="1:9" x14ac:dyDescent="0.25">
      <c r="A37">
        <v>70</v>
      </c>
      <c r="B37">
        <f>C21</f>
        <v>1680.6351999999999</v>
      </c>
      <c r="C37">
        <f>E22+F22</f>
        <v>0.38924199999999998</v>
      </c>
      <c r="D37" s="1">
        <f t="shared" si="1"/>
        <v>2.3160409825999121E-4</v>
      </c>
      <c r="I37">
        <v>7</v>
      </c>
    </row>
    <row r="38" spans="1:9" x14ac:dyDescent="0.25">
      <c r="D38" s="1"/>
      <c r="I38">
        <v>8</v>
      </c>
    </row>
    <row r="39" spans="1:9" x14ac:dyDescent="0.25">
      <c r="D39" s="1"/>
      <c r="I39">
        <v>9</v>
      </c>
    </row>
    <row r="40" spans="1:9" x14ac:dyDescent="0.25">
      <c r="D40" s="1"/>
      <c r="I40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A27" sqref="A27:C32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</v>
      </c>
      <c r="C2">
        <f>F2-E2</f>
        <v>768.98446000000001</v>
      </c>
      <c r="E2">
        <v>1.0295399999999999</v>
      </c>
      <c r="F2">
        <v>770.01400000000001</v>
      </c>
    </row>
    <row r="3" spans="1:15" x14ac:dyDescent="0.25">
      <c r="E3">
        <v>8.2347500000000004E-2</v>
      </c>
      <c r="F3">
        <v>0.21684</v>
      </c>
    </row>
    <row r="5" spans="1:15" x14ac:dyDescent="0.25">
      <c r="A5">
        <v>69.099999999999994</v>
      </c>
      <c r="C5">
        <f>F5-E5</f>
        <v>869.92087000000004</v>
      </c>
      <c r="E5">
        <v>1.3331299999999999</v>
      </c>
      <c r="F5">
        <v>871.25400000000002</v>
      </c>
    </row>
    <row r="6" spans="1:15" x14ac:dyDescent="0.25">
      <c r="E6">
        <v>8.4124699999999997E-2</v>
      </c>
      <c r="F6">
        <v>0.213505</v>
      </c>
    </row>
    <row r="8" spans="1:15" x14ac:dyDescent="0.25">
      <c r="A8">
        <v>69.2</v>
      </c>
      <c r="C8">
        <f>F8-E8</f>
        <v>978.23819000000003</v>
      </c>
      <c r="E8">
        <v>1.15581</v>
      </c>
      <c r="F8">
        <v>979.39400000000001</v>
      </c>
    </row>
    <row r="9" spans="1:15" x14ac:dyDescent="0.25">
      <c r="E9">
        <v>7.4187799999999998E-2</v>
      </c>
      <c r="F9">
        <v>0.21988199999999999</v>
      </c>
    </row>
    <row r="11" spans="1:15" x14ac:dyDescent="0.25">
      <c r="A11">
        <v>69.8</v>
      </c>
      <c r="C11">
        <f>F11-E11</f>
        <v>1610.06458</v>
      </c>
      <c r="E11">
        <v>1.4154199999999999</v>
      </c>
      <c r="F11">
        <v>1611.48</v>
      </c>
    </row>
    <row r="12" spans="1:15" x14ac:dyDescent="0.25">
      <c r="E12">
        <v>0.119684</v>
      </c>
      <c r="F12">
        <v>0.30675000000000002</v>
      </c>
    </row>
    <row r="14" spans="1:15" x14ac:dyDescent="0.25">
      <c r="A14">
        <v>69.900000000000006</v>
      </c>
      <c r="C14">
        <f>F14-E14</f>
        <v>1722.7002400000001</v>
      </c>
      <c r="E14">
        <v>1.53976</v>
      </c>
      <c r="F14">
        <v>1724.24</v>
      </c>
    </row>
    <row r="15" spans="1:15" x14ac:dyDescent="0.25">
      <c r="E15">
        <v>0.147614</v>
      </c>
      <c r="F15">
        <v>0.40984700000000002</v>
      </c>
    </row>
    <row r="17" spans="1:9" x14ac:dyDescent="0.25">
      <c r="A17">
        <v>70</v>
      </c>
    </row>
    <row r="21" spans="1:9" x14ac:dyDescent="0.25">
      <c r="A21">
        <v>70.099999999999994</v>
      </c>
    </row>
    <row r="24" spans="1:9" x14ac:dyDescent="0.25">
      <c r="A24">
        <v>70.2</v>
      </c>
    </row>
    <row r="26" spans="1:9" x14ac:dyDescent="0.25">
      <c r="A26" t="s">
        <v>1</v>
      </c>
      <c r="B26" t="s">
        <v>15</v>
      </c>
      <c r="C26" t="s">
        <v>16</v>
      </c>
      <c r="D26" t="s">
        <v>17</v>
      </c>
      <c r="F26" t="s">
        <v>20</v>
      </c>
      <c r="G26" t="s">
        <v>21</v>
      </c>
      <c r="H26" t="s">
        <v>22</v>
      </c>
      <c r="I26" t="s">
        <v>26</v>
      </c>
    </row>
    <row r="27" spans="1:9" x14ac:dyDescent="0.25">
      <c r="A27">
        <v>69</v>
      </c>
      <c r="B27">
        <f>C2</f>
        <v>768.98446000000001</v>
      </c>
      <c r="C27">
        <f>E3+F3</f>
        <v>0.2991875</v>
      </c>
      <c r="F27">
        <v>1009.4</v>
      </c>
      <c r="G27">
        <v>-69685</v>
      </c>
      <c r="H27">
        <f>-G27/F27</f>
        <v>69.036061026352286</v>
      </c>
      <c r="I27">
        <v>1</v>
      </c>
    </row>
    <row r="28" spans="1:9" x14ac:dyDescent="0.25">
      <c r="A28">
        <v>69.099999999999994</v>
      </c>
      <c r="B28">
        <f>C5</f>
        <v>869.92087000000004</v>
      </c>
      <c r="C28">
        <f>E6+F6</f>
        <v>0.2976297</v>
      </c>
      <c r="F28">
        <v>1046.3</v>
      </c>
      <c r="G28">
        <f>-71425</f>
        <v>-71425</v>
      </c>
      <c r="H28">
        <f>-G28/F28</f>
        <v>68.264360126158849</v>
      </c>
      <c r="I28">
        <v>0.99960000000000004</v>
      </c>
    </row>
    <row r="29" spans="1:9" x14ac:dyDescent="0.25">
      <c r="A29">
        <v>69.2</v>
      </c>
      <c r="B29">
        <f>C8</f>
        <v>978.23819000000003</v>
      </c>
      <c r="C29">
        <f>E9+F9</f>
        <v>0.29406979999999999</v>
      </c>
      <c r="F29">
        <v>1053.4000000000001</v>
      </c>
      <c r="G29">
        <f>-71920</f>
        <v>-71920</v>
      </c>
      <c r="H29">
        <f>-G29/F29</f>
        <v>68.274159863299786</v>
      </c>
      <c r="I29">
        <v>1</v>
      </c>
    </row>
    <row r="30" spans="1:9" x14ac:dyDescent="0.25">
      <c r="A30">
        <v>69.8</v>
      </c>
      <c r="B30">
        <f>C11</f>
        <v>1610.06458</v>
      </c>
      <c r="C30">
        <f>(F12 + E12)</f>
        <v>0.42643400000000004</v>
      </c>
      <c r="D30" s="1">
        <f>C30/B27</f>
        <v>5.5454176538235903E-4</v>
      </c>
      <c r="F30">
        <v>1058.8</v>
      </c>
      <c r="G30">
        <f>-72291</f>
        <v>-72291</v>
      </c>
      <c r="H30">
        <f>-G30/F30</f>
        <v>68.276350585568565</v>
      </c>
      <c r="I30">
        <v>1</v>
      </c>
    </row>
    <row r="31" spans="1:9" x14ac:dyDescent="0.25">
      <c r="A31">
        <v>69.900000000000006</v>
      </c>
      <c r="B31">
        <f>C14</f>
        <v>1722.7002400000001</v>
      </c>
      <c r="C31">
        <f>(F15 + E15)</f>
        <v>0.55746099999999998</v>
      </c>
      <c r="D31" s="1">
        <f>C31/B28</f>
        <v>6.4081805509505702E-4</v>
      </c>
    </row>
    <row r="32" spans="1:9" x14ac:dyDescent="0.25">
      <c r="A32">
        <v>70</v>
      </c>
      <c r="C32">
        <f>(F9 + E9)</f>
        <v>0.29406979999999999</v>
      </c>
      <c r="D32" s="1" t="e">
        <f t="shared" ref="D32:D33" si="0">C32/B32</f>
        <v>#DIV/0!</v>
      </c>
    </row>
    <row r="33" spans="1:4" x14ac:dyDescent="0.25">
      <c r="A33">
        <v>70.099999999999994</v>
      </c>
      <c r="C33">
        <f>(F13 + E13)</f>
        <v>0</v>
      </c>
      <c r="D33" s="1" t="e">
        <f t="shared" si="0"/>
        <v>#DIV/0!</v>
      </c>
    </row>
    <row r="34" spans="1:4" x14ac:dyDescent="0.25">
      <c r="A34">
        <v>70.2</v>
      </c>
      <c r="C34">
        <f>(F16 + E16)</f>
        <v>0</v>
      </c>
      <c r="D34" s="1" t="e">
        <f>C34/B34</f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A8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69</v>
      </c>
      <c r="C2">
        <f>F2-E2</f>
        <v>932.25183399999992</v>
      </c>
      <c r="E2">
        <v>0.89916600000000002</v>
      </c>
      <c r="F2">
        <v>933.15099999999995</v>
      </c>
    </row>
    <row r="3" spans="1:15" x14ac:dyDescent="0.25">
      <c r="E3">
        <v>0.107863</v>
      </c>
      <c r="F3">
        <v>0.36799700000000002</v>
      </c>
    </row>
    <row r="5" spans="1:15" x14ac:dyDescent="0.25">
      <c r="A5">
        <v>69.099999999999994</v>
      </c>
      <c r="C5">
        <f>F5-E5</f>
        <v>1034.5616829999999</v>
      </c>
      <c r="E5">
        <v>0.92831699999999995</v>
      </c>
      <c r="F5">
        <v>1035.49</v>
      </c>
    </row>
    <row r="6" spans="1:15" x14ac:dyDescent="0.25">
      <c r="E6">
        <v>0.116021</v>
      </c>
      <c r="F6">
        <v>0.27594600000000002</v>
      </c>
    </row>
    <row r="8" spans="1:15" x14ac:dyDescent="0.25">
      <c r="A8">
        <v>69.2</v>
      </c>
      <c r="C8">
        <f>F8-E8</f>
        <v>1136.47462</v>
      </c>
      <c r="E8">
        <v>1.05538</v>
      </c>
      <c r="F8">
        <v>1137.53</v>
      </c>
    </row>
    <row r="9" spans="1:15" x14ac:dyDescent="0.25">
      <c r="E9">
        <v>7.1095199999999997E-2</v>
      </c>
      <c r="F9">
        <v>0.23005900000000001</v>
      </c>
    </row>
    <row r="11" spans="1:15" x14ac:dyDescent="0.25">
      <c r="A11">
        <v>69.7</v>
      </c>
      <c r="C11">
        <f>F11-E11</f>
        <v>1644.5583100000001</v>
      </c>
      <c r="E11">
        <v>1.1416900000000001</v>
      </c>
      <c r="F11">
        <v>1645.7</v>
      </c>
    </row>
    <row r="12" spans="1:15" x14ac:dyDescent="0.25">
      <c r="E12">
        <v>9.2882999999999993E-2</v>
      </c>
      <c r="F12">
        <v>0.31062400000000001</v>
      </c>
    </row>
    <row r="14" spans="1:15" x14ac:dyDescent="0.25">
      <c r="A14">
        <v>69.8</v>
      </c>
      <c r="C14">
        <f>F14-E14</f>
        <v>1797.58556</v>
      </c>
      <c r="E14">
        <v>1.4144399999999999</v>
      </c>
      <c r="F14">
        <v>1799</v>
      </c>
    </row>
    <row r="15" spans="1:15" x14ac:dyDescent="0.25">
      <c r="E15">
        <v>6.9808700000000001E-2</v>
      </c>
      <c r="F15">
        <v>0.233511</v>
      </c>
    </row>
    <row r="17" spans="1:8" x14ac:dyDescent="0.25">
      <c r="A17">
        <v>69.900000000000006</v>
      </c>
      <c r="C17">
        <f>F17-E17</f>
        <v>1909.08494</v>
      </c>
      <c r="E17">
        <v>1.3550599999999999</v>
      </c>
      <c r="F17">
        <v>1910.44</v>
      </c>
    </row>
    <row r="18" spans="1:8" x14ac:dyDescent="0.25">
      <c r="E18">
        <v>0.107519</v>
      </c>
      <c r="F18">
        <v>0.41903499999999999</v>
      </c>
    </row>
    <row r="20" spans="1:8" x14ac:dyDescent="0.25">
      <c r="A20" t="s">
        <v>1</v>
      </c>
      <c r="B20" t="s">
        <v>15</v>
      </c>
      <c r="C20" t="s">
        <v>16</v>
      </c>
      <c r="D20" t="s">
        <v>17</v>
      </c>
      <c r="F20" t="s">
        <v>20</v>
      </c>
      <c r="G20" t="s">
        <v>21</v>
      </c>
      <c r="H20" t="s">
        <v>22</v>
      </c>
    </row>
    <row r="21" spans="1:8" x14ac:dyDescent="0.25">
      <c r="A21">
        <v>69</v>
      </c>
      <c r="B21">
        <f>C2</f>
        <v>932.25183399999992</v>
      </c>
      <c r="C21">
        <f>E3+F3</f>
        <v>0.47586000000000001</v>
      </c>
      <c r="D21" s="1">
        <f t="shared" ref="D21:D23" si="0">C21/B21</f>
        <v>5.1044147369304078E-4</v>
      </c>
      <c r="F21">
        <v>1075.7</v>
      </c>
      <c r="G21">
        <f>-73297</f>
        <v>-73297</v>
      </c>
      <c r="H21">
        <f>-G21/F21</f>
        <v>68.138886306591047</v>
      </c>
    </row>
    <row r="22" spans="1:8" x14ac:dyDescent="0.25">
      <c r="A22">
        <v>69.099999999999994</v>
      </c>
      <c r="B22">
        <f>C5</f>
        <v>1034.5616829999999</v>
      </c>
      <c r="C22">
        <f>E6+F6</f>
        <v>0.39196700000000001</v>
      </c>
      <c r="D22" s="1">
        <f t="shared" si="0"/>
        <v>3.7887252779687574E-4</v>
      </c>
    </row>
    <row r="23" spans="1:8" x14ac:dyDescent="0.25">
      <c r="A23">
        <v>69.2</v>
      </c>
      <c r="B23">
        <f>C8</f>
        <v>1136.47462</v>
      </c>
      <c r="C23">
        <f>E9+F9</f>
        <v>0.30115420000000004</v>
      </c>
      <c r="D23" s="1">
        <f t="shared" si="0"/>
        <v>2.6498981561066454E-4</v>
      </c>
    </row>
    <row r="24" spans="1:8" x14ac:dyDescent="0.25">
      <c r="A24">
        <v>69.7</v>
      </c>
      <c r="B24">
        <f>C11</f>
        <v>1644.5583100000001</v>
      </c>
      <c r="C24">
        <f>(F12 + E12)</f>
        <v>0.403507</v>
      </c>
      <c r="D24" s="1">
        <f t="shared" ref="D24:D26" si="1">C24/B24</f>
        <v>2.4535888909892165E-4</v>
      </c>
    </row>
    <row r="25" spans="1:8" x14ac:dyDescent="0.25">
      <c r="A25">
        <v>69.8</v>
      </c>
      <c r="B25">
        <f>C14</f>
        <v>1797.58556</v>
      </c>
      <c r="C25">
        <f>(F15 + E15)</f>
        <v>0.30331969999999997</v>
      </c>
      <c r="D25" s="1">
        <f t="shared" si="1"/>
        <v>1.6873728113392275E-4</v>
      </c>
    </row>
    <row r="26" spans="1:8" x14ac:dyDescent="0.25">
      <c r="A26">
        <v>69.900000000000006</v>
      </c>
      <c r="B26">
        <f>C17</f>
        <v>1909.08494</v>
      </c>
      <c r="C26">
        <f>(F18 + E18)</f>
        <v>0.52655399999999997</v>
      </c>
      <c r="D26" s="1">
        <f t="shared" si="1"/>
        <v>2.7581486238113638E-4</v>
      </c>
    </row>
    <row r="27" spans="1:8" x14ac:dyDescent="0.25">
      <c r="D27" s="1"/>
    </row>
    <row r="28" spans="1:8" x14ac:dyDescent="0.25">
      <c r="D28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E12" sqref="E12"/>
    </sheetView>
  </sheetViews>
  <sheetFormatPr defaultRowHeight="15" x14ac:dyDescent="0.25"/>
  <cols>
    <col min="1" max="1" width="10.140625" bestFit="1" customWidth="1"/>
    <col min="4" max="4" width="9.85546875" customWidth="1"/>
  </cols>
  <sheetData>
    <row r="1" spans="1:15" x14ac:dyDescent="0.25">
      <c r="A1" t="s">
        <v>3</v>
      </c>
      <c r="C1" t="s">
        <v>15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3" spans="1:15" x14ac:dyDescent="0.25">
      <c r="A3">
        <v>69</v>
      </c>
      <c r="C3">
        <f>F3-E3</f>
        <v>1056.3350989999999</v>
      </c>
      <c r="E3">
        <v>0.77490099999999995</v>
      </c>
      <c r="F3">
        <v>1057.1099999999999</v>
      </c>
    </row>
    <row r="4" spans="1:15" x14ac:dyDescent="0.25">
      <c r="E4">
        <v>8.6520899999999998E-2</v>
      </c>
      <c r="F4">
        <v>0.226189</v>
      </c>
    </row>
    <row r="6" spans="1:15" x14ac:dyDescent="0.25">
      <c r="A6">
        <v>69.099999999999994</v>
      </c>
      <c r="C6">
        <f>F6-E6</f>
        <v>1157.9503099999999</v>
      </c>
      <c r="E6">
        <v>1.03969</v>
      </c>
      <c r="F6">
        <v>1158.99</v>
      </c>
    </row>
    <row r="7" spans="1:15" x14ac:dyDescent="0.25">
      <c r="E7">
        <v>0.11007599999999999</v>
      </c>
      <c r="F7">
        <v>0.29699700000000001</v>
      </c>
    </row>
    <row r="9" spans="1:15" x14ac:dyDescent="0.25">
      <c r="A9">
        <v>69.2</v>
      </c>
      <c r="C9">
        <f>F9-E9</f>
        <v>1256.9783690000002</v>
      </c>
      <c r="E9">
        <v>0.97163100000000002</v>
      </c>
      <c r="F9">
        <v>1257.95</v>
      </c>
    </row>
    <row r="10" spans="1:15" x14ac:dyDescent="0.25">
      <c r="E10">
        <v>0.12646499999999999</v>
      </c>
      <c r="F10">
        <v>0.26592900000000003</v>
      </c>
    </row>
    <row r="12" spans="1:15" x14ac:dyDescent="0.25">
      <c r="A12">
        <v>69.3</v>
      </c>
    </row>
    <row r="15" spans="1:15" x14ac:dyDescent="0.25">
      <c r="A15">
        <v>69.400000000000006</v>
      </c>
    </row>
    <row r="18" spans="1:6" x14ac:dyDescent="0.25">
      <c r="A18">
        <v>69.5</v>
      </c>
    </row>
    <row r="21" spans="1:6" x14ac:dyDescent="0.25">
      <c r="A21">
        <v>69.599999999999994</v>
      </c>
    </row>
    <row r="24" spans="1:6" x14ac:dyDescent="0.25">
      <c r="A24">
        <v>69.7</v>
      </c>
      <c r="C24">
        <f>F24-E24</f>
        <v>1929.67599</v>
      </c>
      <c r="E24">
        <v>1.3540099999999999</v>
      </c>
      <c r="F24">
        <v>1931.03</v>
      </c>
    </row>
    <row r="25" spans="1:6" x14ac:dyDescent="0.25">
      <c r="E25">
        <v>0.16469700000000001</v>
      </c>
      <c r="F25">
        <v>0.46266600000000002</v>
      </c>
    </row>
    <row r="27" spans="1:6" x14ac:dyDescent="0.25">
      <c r="A27">
        <v>69.8</v>
      </c>
      <c r="C27">
        <f>F27-E27</f>
        <v>2015.1650999999999</v>
      </c>
      <c r="E27">
        <v>1.5448999999999999</v>
      </c>
      <c r="F27">
        <v>2016.71</v>
      </c>
    </row>
    <row r="28" spans="1:6" x14ac:dyDescent="0.25">
      <c r="E28">
        <v>0.103504</v>
      </c>
      <c r="F28">
        <v>0.30426999999999998</v>
      </c>
    </row>
    <row r="30" spans="1:6" x14ac:dyDescent="0.25">
      <c r="A30">
        <v>69.900000000000006</v>
      </c>
      <c r="C30">
        <f>F30-E30</f>
        <v>2125.3841299999999</v>
      </c>
      <c r="E30">
        <v>2.2758699999999998</v>
      </c>
      <c r="F30">
        <v>2127.66</v>
      </c>
    </row>
    <row r="31" spans="1:6" x14ac:dyDescent="0.25">
      <c r="E31">
        <v>0.113175</v>
      </c>
      <c r="F31">
        <v>0.37472</v>
      </c>
    </row>
    <row r="35" spans="1:8" x14ac:dyDescent="0.25">
      <c r="A35" t="s">
        <v>1</v>
      </c>
      <c r="B35" t="s">
        <v>15</v>
      </c>
      <c r="C35" t="s">
        <v>16</v>
      </c>
      <c r="D35" t="s">
        <v>17</v>
      </c>
      <c r="F35" t="s">
        <v>20</v>
      </c>
      <c r="G35" t="s">
        <v>21</v>
      </c>
      <c r="H35" t="s">
        <v>22</v>
      </c>
    </row>
    <row r="36" spans="1:8" x14ac:dyDescent="0.25">
      <c r="A36">
        <v>69</v>
      </c>
      <c r="B36">
        <f>C3</f>
        <v>1056.3350989999999</v>
      </c>
      <c r="F36">
        <v>1224.9000000000001</v>
      </c>
      <c r="G36">
        <f>-83477</f>
        <v>-83477</v>
      </c>
      <c r="H36">
        <f>-G36/F36</f>
        <v>68.150053065556364</v>
      </c>
    </row>
    <row r="37" spans="1:8" x14ac:dyDescent="0.25">
      <c r="A37">
        <v>69.099999999999994</v>
      </c>
      <c r="B37">
        <f>C6</f>
        <v>1157.9503099999999</v>
      </c>
    </row>
    <row r="38" spans="1:8" x14ac:dyDescent="0.25">
      <c r="A38">
        <v>69.2</v>
      </c>
      <c r="B38">
        <f>C9</f>
        <v>1256.9783690000002</v>
      </c>
    </row>
    <row r="39" spans="1:8" x14ac:dyDescent="0.25">
      <c r="A39">
        <v>69.3</v>
      </c>
    </row>
    <row r="40" spans="1:8" x14ac:dyDescent="0.25">
      <c r="A40">
        <v>69.400000000000006</v>
      </c>
    </row>
    <row r="41" spans="1:8" x14ac:dyDescent="0.25">
      <c r="A41">
        <v>69.5</v>
      </c>
    </row>
    <row r="42" spans="1:8" x14ac:dyDescent="0.25">
      <c r="A42">
        <v>69.599999999999994</v>
      </c>
    </row>
    <row r="43" spans="1:8" x14ac:dyDescent="0.25">
      <c r="A43">
        <v>69.7</v>
      </c>
      <c r="B43">
        <f>C24</f>
        <v>1929.67599</v>
      </c>
      <c r="C43">
        <f>(F25 + E25)</f>
        <v>0.627363</v>
      </c>
      <c r="D43" s="1">
        <f t="shared" ref="D43:D47" si="0">C43/B43</f>
        <v>3.2511312948449965E-4</v>
      </c>
    </row>
    <row r="44" spans="1:8" x14ac:dyDescent="0.25">
      <c r="A44">
        <v>69.8</v>
      </c>
      <c r="B44">
        <f>C27</f>
        <v>2015.1650999999999</v>
      </c>
      <c r="C44">
        <f>(F28 + E28)</f>
        <v>0.40777399999999997</v>
      </c>
      <c r="D44" s="1">
        <f t="shared" si="0"/>
        <v>2.0235265090686613E-4</v>
      </c>
    </row>
    <row r="45" spans="1:8" x14ac:dyDescent="0.25">
      <c r="A45">
        <v>69.900000000000006</v>
      </c>
      <c r="B45">
        <f>C30</f>
        <v>2125.3841299999999</v>
      </c>
      <c r="C45">
        <f>(F31 + E31)</f>
        <v>0.48789499999999997</v>
      </c>
      <c r="D45" s="1">
        <f t="shared" si="0"/>
        <v>2.2955615086859616E-4</v>
      </c>
    </row>
    <row r="46" spans="1:8" x14ac:dyDescent="0.25">
      <c r="A46">
        <v>70</v>
      </c>
      <c r="B46">
        <f>C17</f>
        <v>0</v>
      </c>
      <c r="C46">
        <f>(F18 + E18)</f>
        <v>0</v>
      </c>
      <c r="D46" s="1" t="e">
        <f t="shared" si="0"/>
        <v>#DIV/0!</v>
      </c>
    </row>
    <row r="47" spans="1:8" x14ac:dyDescent="0.25">
      <c r="A47">
        <v>70.099999999999994</v>
      </c>
      <c r="B47">
        <f>C20</f>
        <v>0</v>
      </c>
      <c r="C47">
        <f>(F21 + E21)</f>
        <v>0</v>
      </c>
      <c r="D47" s="1" t="e">
        <f t="shared" si="0"/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A10" workbookViewId="0">
      <selection activeCell="H35" sqref="H35"/>
    </sheetView>
  </sheetViews>
  <sheetFormatPr defaultRowHeight="15" x14ac:dyDescent="0.25"/>
  <cols>
    <col min="4" max="4" width="11.5703125" customWidth="1"/>
    <col min="11" max="11" width="12.42578125" bestFit="1" customWidth="1"/>
    <col min="12" max="12" width="18" bestFit="1" customWidth="1"/>
  </cols>
  <sheetData>
    <row r="1" spans="1:12" x14ac:dyDescent="0.25">
      <c r="A1" t="s">
        <v>0</v>
      </c>
      <c r="B1" t="s">
        <v>2</v>
      </c>
      <c r="C1" t="s">
        <v>18</v>
      </c>
      <c r="D1" t="s">
        <v>19</v>
      </c>
      <c r="I1" t="s">
        <v>0</v>
      </c>
      <c r="J1" t="s">
        <v>23</v>
      </c>
      <c r="K1" t="s">
        <v>24</v>
      </c>
      <c r="L1" t="s">
        <v>25</v>
      </c>
    </row>
    <row r="2" spans="1:12" x14ac:dyDescent="0.25">
      <c r="A2" s="2">
        <v>275</v>
      </c>
      <c r="B2" s="3">
        <v>69</v>
      </c>
      <c r="C2">
        <v>768.98446000000001</v>
      </c>
      <c r="D2">
        <v>0.2991875</v>
      </c>
      <c r="I2">
        <v>265</v>
      </c>
      <c r="J2">
        <v>68.48042769119246</v>
      </c>
      <c r="K2">
        <v>68.506626345281518</v>
      </c>
      <c r="L2">
        <v>68.150053065556364</v>
      </c>
    </row>
    <row r="3" spans="1:12" x14ac:dyDescent="0.25">
      <c r="A3" s="2">
        <v>275</v>
      </c>
      <c r="B3" s="3">
        <v>69.099999999999994</v>
      </c>
      <c r="C3">
        <v>869.92087000000004</v>
      </c>
      <c r="D3">
        <v>0.2976297</v>
      </c>
      <c r="I3">
        <v>270</v>
      </c>
      <c r="J3">
        <v>68.507351572678218</v>
      </c>
      <c r="K3">
        <v>68.521995214430333</v>
      </c>
      <c r="L3">
        <v>68.138886306591047</v>
      </c>
    </row>
    <row r="4" spans="1:12" x14ac:dyDescent="0.25">
      <c r="A4" s="2">
        <v>275</v>
      </c>
      <c r="B4" s="3">
        <v>69.2</v>
      </c>
      <c r="C4">
        <v>978.23819000000003</v>
      </c>
      <c r="D4">
        <v>0.29406979999999999</v>
      </c>
      <c r="I4">
        <v>275</v>
      </c>
      <c r="J4">
        <v>68.583487940630803</v>
      </c>
      <c r="L4">
        <v>68.276350585568565</v>
      </c>
    </row>
    <row r="5" spans="1:12" x14ac:dyDescent="0.25">
      <c r="A5" s="2">
        <v>275</v>
      </c>
      <c r="B5" s="3">
        <v>69.8</v>
      </c>
      <c r="C5">
        <v>1610.06458</v>
      </c>
      <c r="D5">
        <v>0.42643400000000004</v>
      </c>
      <c r="I5">
        <v>280</v>
      </c>
      <c r="J5">
        <v>68.7517135023989</v>
      </c>
      <c r="L5">
        <v>68.45482121518522</v>
      </c>
    </row>
    <row r="6" spans="1:12" x14ac:dyDescent="0.25">
      <c r="A6" s="2">
        <v>275</v>
      </c>
      <c r="B6" s="3">
        <v>69.900000000000006</v>
      </c>
      <c r="C6">
        <v>1722.7002400000001</v>
      </c>
      <c r="D6">
        <v>0.55746099999999998</v>
      </c>
      <c r="I6">
        <v>285</v>
      </c>
      <c r="J6">
        <v>68.884744837623941</v>
      </c>
      <c r="L6">
        <v>68.655416439847571</v>
      </c>
    </row>
    <row r="7" spans="1:12" x14ac:dyDescent="0.25">
      <c r="A7" s="2"/>
      <c r="B7" s="3"/>
      <c r="I7">
        <v>290</v>
      </c>
      <c r="J7">
        <v>68.950123738815918</v>
      </c>
      <c r="L7">
        <v>68.849381824745066</v>
      </c>
    </row>
    <row r="8" spans="1:12" x14ac:dyDescent="0.25">
      <c r="A8" s="2">
        <v>280</v>
      </c>
      <c r="B8" s="3">
        <v>69.400000000000006</v>
      </c>
      <c r="C8">
        <v>1028.6236699999999</v>
      </c>
      <c r="D8">
        <v>0.33851999999999999</v>
      </c>
      <c r="I8">
        <v>292</v>
      </c>
      <c r="L8">
        <v>68.913342503438784</v>
      </c>
    </row>
    <row r="9" spans="1:12" x14ac:dyDescent="0.25">
      <c r="A9" s="2">
        <v>280</v>
      </c>
      <c r="B9" s="3">
        <v>69.5</v>
      </c>
      <c r="C9">
        <v>1137.3145800000002</v>
      </c>
      <c r="D9">
        <v>0.46146900000000002</v>
      </c>
      <c r="I9">
        <v>295</v>
      </c>
      <c r="J9">
        <v>69.128144582690041</v>
      </c>
      <c r="K9">
        <v>69.100736184884923</v>
      </c>
      <c r="L9">
        <v>69.011229800054778</v>
      </c>
    </row>
    <row r="10" spans="1:12" x14ac:dyDescent="0.25">
      <c r="A10" s="2">
        <v>280</v>
      </c>
      <c r="B10" s="3">
        <v>69.599999999999994</v>
      </c>
      <c r="C10">
        <v>1245.30216</v>
      </c>
      <c r="D10">
        <v>0.44468399999999997</v>
      </c>
    </row>
    <row r="11" spans="1:12" x14ac:dyDescent="0.25">
      <c r="A11" s="2">
        <v>280</v>
      </c>
      <c r="B11" s="3">
        <v>69.7</v>
      </c>
      <c r="C11">
        <v>1352.6279800000002</v>
      </c>
      <c r="D11">
        <v>0.52892099999999997</v>
      </c>
    </row>
    <row r="12" spans="1:12" x14ac:dyDescent="0.25">
      <c r="A12" s="2">
        <v>280</v>
      </c>
      <c r="B12" s="3">
        <v>69.8</v>
      </c>
      <c r="C12">
        <v>1462.7394900000002</v>
      </c>
      <c r="D12">
        <v>0.36780299999999999</v>
      </c>
    </row>
    <row r="13" spans="1:12" x14ac:dyDescent="0.25">
      <c r="A13" s="2">
        <v>280</v>
      </c>
      <c r="B13" s="3">
        <v>69.900000000000006</v>
      </c>
      <c r="C13">
        <v>1573.62437</v>
      </c>
      <c r="D13">
        <v>0.48779699999999998</v>
      </c>
    </row>
    <row r="14" spans="1:12" x14ac:dyDescent="0.25">
      <c r="A14" s="2">
        <v>280</v>
      </c>
      <c r="B14" s="3">
        <v>70</v>
      </c>
      <c r="C14">
        <v>1680.6351999999999</v>
      </c>
      <c r="D14">
        <v>0.38924199999999998</v>
      </c>
    </row>
    <row r="15" spans="1:12" x14ac:dyDescent="0.25">
      <c r="A15" s="2"/>
      <c r="B15" s="3"/>
    </row>
    <row r="16" spans="1:12" x14ac:dyDescent="0.25">
      <c r="A16" s="2">
        <v>285</v>
      </c>
      <c r="B16" s="3">
        <v>69.5</v>
      </c>
      <c r="C16">
        <v>926.44388000000004</v>
      </c>
      <c r="D16">
        <v>0.44408700000000001</v>
      </c>
    </row>
    <row r="17" spans="1:4" x14ac:dyDescent="0.25">
      <c r="A17" s="2">
        <v>285</v>
      </c>
      <c r="B17" s="3">
        <v>69.599999999999994</v>
      </c>
      <c r="C17">
        <v>1044.0339199999999</v>
      </c>
      <c r="D17">
        <v>0.36754399999999998</v>
      </c>
    </row>
    <row r="18" spans="1:4" x14ac:dyDescent="0.25">
      <c r="A18" s="2">
        <v>285</v>
      </c>
      <c r="B18" s="3">
        <v>69.7</v>
      </c>
      <c r="C18">
        <v>1156.16257</v>
      </c>
      <c r="D18">
        <v>0.32896700000000001</v>
      </c>
    </row>
    <row r="19" spans="1:4" x14ac:dyDescent="0.25">
      <c r="A19" s="2">
        <v>285</v>
      </c>
      <c r="B19" s="3">
        <v>69.8</v>
      </c>
      <c r="C19">
        <v>1261.84791</v>
      </c>
      <c r="D19">
        <v>0.43312299999999998</v>
      </c>
    </row>
    <row r="20" spans="1:4" x14ac:dyDescent="0.25">
      <c r="A20" s="2">
        <v>285</v>
      </c>
      <c r="B20" s="3">
        <v>69.900000000000006</v>
      </c>
      <c r="C20">
        <v>1372.7508599999999</v>
      </c>
      <c r="D20">
        <v>0.45048100000000002</v>
      </c>
    </row>
    <row r="21" spans="1:4" x14ac:dyDescent="0.25">
      <c r="A21" s="2">
        <v>285</v>
      </c>
      <c r="B21" s="3">
        <v>70</v>
      </c>
      <c r="C21">
        <v>1481.6437700000001</v>
      </c>
      <c r="D21">
        <v>0.46129299999999995</v>
      </c>
    </row>
    <row r="22" spans="1:4" x14ac:dyDescent="0.25">
      <c r="A22" s="2">
        <v>285</v>
      </c>
      <c r="B22" s="3">
        <v>70.099999999999994</v>
      </c>
      <c r="C22">
        <v>1591.23667</v>
      </c>
      <c r="D22">
        <v>0.42450100000000002</v>
      </c>
    </row>
    <row r="23" spans="1:4" x14ac:dyDescent="0.25">
      <c r="A23" s="2"/>
      <c r="B23" s="3"/>
    </row>
    <row r="24" spans="1:4" x14ac:dyDescent="0.25">
      <c r="A24" s="2">
        <v>290</v>
      </c>
      <c r="B24" s="3">
        <v>69.599999999999994</v>
      </c>
      <c r="C24">
        <v>824.01392999999996</v>
      </c>
      <c r="D24">
        <v>0.367095</v>
      </c>
    </row>
    <row r="25" spans="1:4" x14ac:dyDescent="0.25">
      <c r="A25" s="2">
        <v>290</v>
      </c>
      <c r="B25" s="3">
        <v>69.7</v>
      </c>
      <c r="C25">
        <v>950.35554999999999</v>
      </c>
      <c r="D25">
        <v>0.29850110000000002</v>
      </c>
    </row>
    <row r="26" spans="1:4" x14ac:dyDescent="0.25">
      <c r="A26" s="2">
        <v>290</v>
      </c>
      <c r="B26" s="3">
        <v>69.8</v>
      </c>
      <c r="C26">
        <v>1059.50875</v>
      </c>
      <c r="D26">
        <v>0.37922100000000003</v>
      </c>
    </row>
    <row r="27" spans="1:4" x14ac:dyDescent="0.25">
      <c r="A27" s="2">
        <v>290</v>
      </c>
      <c r="B27" s="3">
        <v>69.900000000000006</v>
      </c>
      <c r="C27">
        <v>1170.1739299999999</v>
      </c>
      <c r="D27">
        <v>0.40775099999999997</v>
      </c>
    </row>
    <row r="28" spans="1:4" x14ac:dyDescent="0.25">
      <c r="A28" s="2">
        <v>290</v>
      </c>
      <c r="B28" s="3">
        <v>69.95</v>
      </c>
      <c r="C28">
        <v>1222.7382499999999</v>
      </c>
      <c r="D28">
        <v>0.44323699999999999</v>
      </c>
    </row>
    <row r="29" spans="1:4" x14ac:dyDescent="0.25">
      <c r="A29" s="2">
        <v>290</v>
      </c>
      <c r="B29" s="3">
        <v>70</v>
      </c>
      <c r="C29">
        <v>1276.9271900000001</v>
      </c>
      <c r="D29">
        <v>0.48969600000000002</v>
      </c>
    </row>
    <row r="30" spans="1:4" x14ac:dyDescent="0.25">
      <c r="A30" s="2">
        <v>290</v>
      </c>
      <c r="B30" s="3">
        <v>70.05</v>
      </c>
      <c r="C30">
        <v>1332.3186599999999</v>
      </c>
      <c r="D30">
        <v>0.64750699999999994</v>
      </c>
    </row>
    <row r="31" spans="1:4" x14ac:dyDescent="0.25">
      <c r="A31" s="2">
        <v>290</v>
      </c>
      <c r="B31" s="3">
        <v>70.099999999999994</v>
      </c>
      <c r="C31">
        <v>1383.74647</v>
      </c>
      <c r="D31">
        <v>0.35985400000000001</v>
      </c>
    </row>
    <row r="32" spans="1:4" x14ac:dyDescent="0.25">
      <c r="A32" s="2">
        <v>290</v>
      </c>
      <c r="B32" s="3">
        <v>70.150000000000006</v>
      </c>
      <c r="C32">
        <v>1440.8435500000001</v>
      </c>
      <c r="D32">
        <v>0.48943000000000003</v>
      </c>
    </row>
    <row r="33" spans="1:10" x14ac:dyDescent="0.25">
      <c r="A33" s="2"/>
      <c r="B33" s="3"/>
      <c r="J33">
        <v>3.73E-2</v>
      </c>
    </row>
    <row r="34" spans="1:10" x14ac:dyDescent="0.25">
      <c r="A34" s="2">
        <v>292</v>
      </c>
      <c r="B34" s="3">
        <v>69.599999999999994</v>
      </c>
      <c r="C34">
        <v>754.12932000000001</v>
      </c>
      <c r="D34">
        <v>0.27749299999999999</v>
      </c>
      <c r="J34">
        <v>58.006999999999998</v>
      </c>
    </row>
    <row r="35" spans="1:10" x14ac:dyDescent="0.25">
      <c r="A35" s="2">
        <v>292</v>
      </c>
      <c r="B35" s="3">
        <v>69.7</v>
      </c>
      <c r="C35">
        <v>856.69928999999991</v>
      </c>
      <c r="D35">
        <v>0.37526700000000002</v>
      </c>
    </row>
    <row r="36" spans="1:10" x14ac:dyDescent="0.25">
      <c r="A36" s="2">
        <v>292</v>
      </c>
      <c r="B36" s="3">
        <v>69.8</v>
      </c>
      <c r="C36">
        <v>966.59875</v>
      </c>
      <c r="D36">
        <v>0.34357399999999999</v>
      </c>
    </row>
    <row r="37" spans="1:10" x14ac:dyDescent="0.25">
      <c r="A37" s="2">
        <v>292</v>
      </c>
      <c r="B37" s="3">
        <v>69.900000000000006</v>
      </c>
      <c r="C37">
        <v>1078.01386</v>
      </c>
      <c r="D37">
        <v>0.38938</v>
      </c>
    </row>
    <row r="38" spans="1:10" x14ac:dyDescent="0.25">
      <c r="A38" s="2">
        <v>292</v>
      </c>
      <c r="B38" s="3">
        <v>70</v>
      </c>
      <c r="C38">
        <v>1188.3849599999999</v>
      </c>
      <c r="D38">
        <v>0.40930700000000003</v>
      </c>
    </row>
    <row r="39" spans="1:10" x14ac:dyDescent="0.25">
      <c r="A39" s="2">
        <v>292</v>
      </c>
      <c r="B39" s="3">
        <v>70.099999999999994</v>
      </c>
      <c r="C39">
        <v>1295.9108200000001</v>
      </c>
      <c r="D39">
        <v>0.61746100000000004</v>
      </c>
    </row>
    <row r="40" spans="1:10" x14ac:dyDescent="0.25">
      <c r="A40" s="2">
        <v>292</v>
      </c>
      <c r="B40" s="3">
        <v>70.2</v>
      </c>
      <c r="C40">
        <v>1405.21874</v>
      </c>
      <c r="D40">
        <v>0.45214799999999999</v>
      </c>
    </row>
    <row r="41" spans="1:10" x14ac:dyDescent="0.25">
      <c r="A41" s="2"/>
      <c r="B41" s="3"/>
    </row>
    <row r="42" spans="1:10" x14ac:dyDescent="0.25">
      <c r="A42" s="2">
        <v>295</v>
      </c>
      <c r="B42" s="3">
        <v>69.7</v>
      </c>
      <c r="C42">
        <v>747.29508999999996</v>
      </c>
      <c r="D42">
        <v>0.27073940000000002</v>
      </c>
    </row>
    <row r="43" spans="1:10" x14ac:dyDescent="0.25">
      <c r="A43" s="2">
        <v>295</v>
      </c>
      <c r="B43" s="3">
        <v>69.8</v>
      </c>
      <c r="C43">
        <v>861.87335999999993</v>
      </c>
      <c r="D43">
        <v>0.31713400000000003</v>
      </c>
    </row>
    <row r="44" spans="1:10" x14ac:dyDescent="0.25">
      <c r="A44" s="2">
        <v>295</v>
      </c>
      <c r="B44" s="3">
        <v>69.900000000000006</v>
      </c>
      <c r="C44">
        <v>974.14530000000002</v>
      </c>
      <c r="D44">
        <v>0.41563899999999998</v>
      </c>
    </row>
    <row r="45" spans="1:10" x14ac:dyDescent="0.25">
      <c r="A45" s="2">
        <v>295</v>
      </c>
      <c r="B45" s="3">
        <v>70</v>
      </c>
      <c r="C45">
        <v>1106.06188</v>
      </c>
      <c r="D45">
        <v>0.49482400000000004</v>
      </c>
    </row>
    <row r="46" spans="1:10" x14ac:dyDescent="0.25">
      <c r="A46" s="2">
        <v>295</v>
      </c>
      <c r="B46" s="3">
        <v>70.05</v>
      </c>
      <c r="C46">
        <v>1135.7899600000001</v>
      </c>
      <c r="D46">
        <v>0.40065700000000004</v>
      </c>
    </row>
    <row r="47" spans="1:10" x14ac:dyDescent="0.25">
      <c r="A47" s="2">
        <v>295</v>
      </c>
      <c r="B47" s="3">
        <v>70.099999999999994</v>
      </c>
      <c r="C47">
        <v>1196.682315</v>
      </c>
      <c r="D47">
        <v>0.45047300000000001</v>
      </c>
    </row>
    <row r="48" spans="1:10" x14ac:dyDescent="0.25">
      <c r="A48" s="2">
        <v>295</v>
      </c>
      <c r="B48" s="3">
        <v>70.150000000000006</v>
      </c>
      <c r="C48">
        <v>1236.4657300000001</v>
      </c>
      <c r="D48">
        <v>0.12715860000000001</v>
      </c>
    </row>
    <row r="49" spans="1:4" x14ac:dyDescent="0.25">
      <c r="A49" s="2">
        <v>295</v>
      </c>
      <c r="B49" s="3">
        <v>70.2</v>
      </c>
      <c r="C49">
        <v>1301.412413</v>
      </c>
      <c r="D49">
        <v>0.48283500000000001</v>
      </c>
    </row>
    <row r="50" spans="1:4" x14ac:dyDescent="0.25">
      <c r="A50" s="2">
        <v>295</v>
      </c>
      <c r="B50" s="3">
        <v>70.3</v>
      </c>
      <c r="C50">
        <v>1410.22379</v>
      </c>
      <c r="D50">
        <v>0.43485000000000001</v>
      </c>
    </row>
    <row r="51" spans="1:4" x14ac:dyDescent="0.25">
      <c r="A51" s="2">
        <v>295</v>
      </c>
      <c r="B51" s="3">
        <v>70.400000000000006</v>
      </c>
      <c r="C51">
        <v>1519.9543100000001</v>
      </c>
      <c r="D51">
        <v>0.44320800000000005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295</vt:lpstr>
      <vt:lpstr>292</vt:lpstr>
      <vt:lpstr>290</vt:lpstr>
      <vt:lpstr>285</vt:lpstr>
      <vt:lpstr>280</vt:lpstr>
      <vt:lpstr>275</vt:lpstr>
      <vt:lpstr>270</vt:lpstr>
      <vt:lpstr>265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2015-10-19T13:48:16Z</dcterms:modified>
</cp:coreProperties>
</file>