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52511"/>
</workbook>
</file>

<file path=xl/calcChain.xml><?xml version="1.0" encoding="utf-8"?>
<calcChain xmlns="http://schemas.openxmlformats.org/spreadsheetml/2006/main">
  <c r="D7" i="1" l="1"/>
  <c r="E7" i="1"/>
  <c r="C7" i="1"/>
  <c r="C8" i="1" l="1"/>
  <c r="D8" i="1" s="1"/>
  <c r="E8" i="1" s="1"/>
  <c r="F8" i="1"/>
  <c r="F2" i="1"/>
  <c r="F3" i="1"/>
  <c r="F4" i="1"/>
  <c r="F5" i="1"/>
  <c r="E2" i="1"/>
  <c r="E3" i="1"/>
  <c r="E4" i="1"/>
  <c r="E5" i="1"/>
  <c r="D2" i="1"/>
  <c r="D3" i="1"/>
  <c r="D4" i="1"/>
  <c r="D5" i="1"/>
  <c r="C2" i="1"/>
  <c r="C3" i="1"/>
  <c r="C4" i="1"/>
  <c r="C5" i="1"/>
  <c r="C6" i="1"/>
  <c r="D6" i="1"/>
  <c r="G2" i="2" l="1"/>
  <c r="I2" i="2"/>
  <c r="K2" i="2"/>
  <c r="C2" i="2"/>
  <c r="F2" i="2"/>
  <c r="F6" i="1" l="1"/>
  <c r="F7" i="1"/>
  <c r="F9" i="1"/>
  <c r="C9" i="1" l="1"/>
  <c r="D9" i="1" s="1"/>
  <c r="E9" i="1" s="1"/>
  <c r="E6" i="1"/>
</calcChain>
</file>

<file path=xl/sharedStrings.xml><?xml version="1.0" encoding="utf-8"?>
<sst xmlns="http://schemas.openxmlformats.org/spreadsheetml/2006/main" count="16" uniqueCount="13">
  <si>
    <t>R_tot, MOm</t>
  </si>
  <si>
    <t>U_THGEM_0, kV</t>
  </si>
  <si>
    <t>V_0, kV</t>
  </si>
  <si>
    <t>dielectric const LAr</t>
  </si>
  <si>
    <t>Epsilon_GAr, kV / cm</t>
  </si>
  <si>
    <t>Epsilon_LAr_drift, kV / cm</t>
  </si>
  <si>
    <t>Epsilon_LAr_emiss, kV / cm</t>
  </si>
  <si>
    <t>a</t>
  </si>
  <si>
    <t>b</t>
  </si>
  <si>
    <t>W</t>
  </si>
  <si>
    <t>E</t>
  </si>
  <si>
    <t>ne</t>
  </si>
  <si>
    <t>ne/Ni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</si>
</sst>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Лист1!$F$2:$F$9</c:f>
              <c:numCache>
                <c:formatCode>0.00</c:formatCode>
                <c:ptCount val="8"/>
                <c:pt idx="0">
                  <c:v>0.37313432835820892</c:v>
                </c:pt>
                <c:pt idx="1">
                  <c:v>0.404228855721393</c:v>
                </c:pt>
                <c:pt idx="2">
                  <c:v>0.43532338308457713</c:v>
                </c:pt>
                <c:pt idx="3">
                  <c:v>0.46641791044776115</c:v>
                </c:pt>
                <c:pt idx="4">
                  <c:v>0.49751243781094523</c:v>
                </c:pt>
                <c:pt idx="5">
                  <c:v>0.55970149253731338</c:v>
                </c:pt>
                <c:pt idx="6">
                  <c:v>0.59079601990049746</c:v>
                </c:pt>
                <c:pt idx="7">
                  <c:v>0.62189054726368154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90376"/>
        <c:axId val="192989984"/>
      </c:scatterChart>
      <c:valAx>
        <c:axId val="192990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89984"/>
        <c:crosses val="autoZero"/>
        <c:crossBetween val="midCat"/>
      </c:valAx>
      <c:valAx>
        <c:axId val="1929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90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1190625</xdr:colOff>
      <xdr:row>18</xdr:row>
      <xdr:rowOff>23812</xdr:rowOff>
    </xdr:from>
    <xdr:to>
      <xdr:col>7</xdr:col>
      <xdr:colOff>523875</xdr:colOff>
      <xdr:row>32</xdr:row>
      <xdr:rowOff>100012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1" sqref="H11"/>
    </sheetView>
  </sheetViews>
  <sheetFormatPr defaultRowHeight="15" x14ac:dyDescent="0.25"/>
  <cols>
    <col min="2" max="2" width="11.5703125" bestFit="1" customWidth="1"/>
    <col min="3" max="3" width="15" bestFit="1" customWidth="1"/>
    <col min="4" max="4" width="19.140625" bestFit="1" customWidth="1"/>
    <col min="5" max="6" width="25.140625" bestFit="1" customWidth="1"/>
    <col min="10" max="10" width="18" bestFit="1" customWidth="1"/>
    <col min="11" max="11" width="11.5703125" bestFit="1" customWidth="1"/>
  </cols>
  <sheetData>
    <row r="1" spans="1:11" x14ac:dyDescent="0.25">
      <c r="A1" t="s">
        <v>2</v>
      </c>
      <c r="C1" t="s">
        <v>1</v>
      </c>
      <c r="D1" t="s">
        <v>4</v>
      </c>
      <c r="E1" t="s">
        <v>6</v>
      </c>
      <c r="F1" t="s">
        <v>5</v>
      </c>
      <c r="J1" t="s">
        <v>3</v>
      </c>
      <c r="K1" t="s">
        <v>0</v>
      </c>
    </row>
    <row r="2" spans="1:11" x14ac:dyDescent="0.25">
      <c r="A2">
        <v>12</v>
      </c>
      <c r="C2" s="1">
        <f t="shared" ref="C2:C5" si="0">A2/$K$2*600</f>
        <v>8.9552238805970141</v>
      </c>
      <c r="D2" s="1">
        <f t="shared" ref="D2:D5" si="1">C2 / (1.8 + 0.4 / $J$2)</f>
        <v>4.3512843306976086</v>
      </c>
      <c r="E2" s="1">
        <f t="shared" ref="E2:E5" si="2">D2/$J$2</f>
        <v>2.8072802133532959</v>
      </c>
      <c r="F2" s="1">
        <f t="shared" ref="F2:F5" si="3">(A2/$K$2*40) / 1.6</f>
        <v>0.37313432835820892</v>
      </c>
      <c r="J2">
        <v>1.55</v>
      </c>
      <c r="K2">
        <v>804</v>
      </c>
    </row>
    <row r="3" spans="1:11" x14ac:dyDescent="0.25">
      <c r="A3">
        <v>13</v>
      </c>
      <c r="C3" s="1">
        <f t="shared" si="0"/>
        <v>9.7014925373134329</v>
      </c>
      <c r="D3" s="1">
        <f t="shared" si="1"/>
        <v>4.7138913582557436</v>
      </c>
      <c r="E3" s="1">
        <f t="shared" si="2"/>
        <v>3.0412202311327379</v>
      </c>
      <c r="F3" s="1">
        <f t="shared" si="3"/>
        <v>0.404228855721393</v>
      </c>
    </row>
    <row r="4" spans="1:11" x14ac:dyDescent="0.25">
      <c r="A4">
        <v>14</v>
      </c>
      <c r="C4" s="1">
        <f t="shared" si="0"/>
        <v>10.447761194029852</v>
      </c>
      <c r="D4" s="1">
        <f t="shared" si="1"/>
        <v>5.0764983858138777</v>
      </c>
      <c r="E4" s="1">
        <f t="shared" si="2"/>
        <v>3.2751602489121789</v>
      </c>
      <c r="F4" s="1">
        <f t="shared" si="3"/>
        <v>0.43532338308457713</v>
      </c>
    </row>
    <row r="5" spans="1:11" x14ac:dyDescent="0.25">
      <c r="A5">
        <v>15</v>
      </c>
      <c r="C5" s="1">
        <f t="shared" si="0"/>
        <v>11.194029850746269</v>
      </c>
      <c r="D5" s="1">
        <f t="shared" si="1"/>
        <v>5.4391054133720109</v>
      </c>
      <c r="E5" s="1">
        <f t="shared" si="2"/>
        <v>3.50910026669162</v>
      </c>
      <c r="F5" s="1">
        <f t="shared" si="3"/>
        <v>0.46641791044776115</v>
      </c>
    </row>
    <row r="6" spans="1:11" x14ac:dyDescent="0.25">
      <c r="A6">
        <v>16</v>
      </c>
      <c r="C6" s="1">
        <f>A6/$K$2*600</f>
        <v>11.940298507462686</v>
      </c>
      <c r="D6" s="1">
        <f>C6 / (1.8 + 0.4 / $J$2)</f>
        <v>5.801712440930145</v>
      </c>
      <c r="E6" s="1">
        <f>D6/$J$2</f>
        <v>3.7430402844710611</v>
      </c>
      <c r="F6" s="1">
        <f>(A6/$K$2*40) / 1.6</f>
        <v>0.49751243781094523</v>
      </c>
    </row>
    <row r="7" spans="1:11" x14ac:dyDescent="0.25">
      <c r="A7">
        <v>18</v>
      </c>
      <c r="C7" s="1">
        <f>A7/$K$2*600</f>
        <v>13.432835820895521</v>
      </c>
      <c r="D7" s="1">
        <f>C7 / (1.8 + 0.4 / $J$2)</f>
        <v>6.5269264960464133</v>
      </c>
      <c r="E7" s="1">
        <f>D7/$J$2</f>
        <v>4.2109203200299437</v>
      </c>
      <c r="F7" s="1">
        <f t="shared" ref="F7:F8" si="4">(A7/$K$2*40) / 1.6</f>
        <v>0.55970149253731338</v>
      </c>
    </row>
    <row r="8" spans="1:11" x14ac:dyDescent="0.25">
      <c r="A8">
        <v>19</v>
      </c>
      <c r="C8" s="1">
        <f t="shared" ref="C7:C8" si="5">A8/$K$2*600</f>
        <v>14.17910447761194</v>
      </c>
      <c r="D8" s="1">
        <f t="shared" ref="D7:D8" si="6">C8 / (1.8 + 0.4 / $J$2)</f>
        <v>6.8895335236045474</v>
      </c>
      <c r="E8" s="1">
        <f t="shared" ref="E7:E8" si="7">D8/$J$2</f>
        <v>4.4448603378093852</v>
      </c>
      <c r="F8" s="1">
        <f t="shared" si="4"/>
        <v>0.59079601990049746</v>
      </c>
    </row>
    <row r="9" spans="1:11" x14ac:dyDescent="0.25">
      <c r="A9">
        <v>20</v>
      </c>
      <c r="C9" s="1">
        <f>A9/$K$2*600</f>
        <v>14.925373134328359</v>
      </c>
      <c r="D9" s="1">
        <f>C9 / (1.8 + 0.4 / $J$2)</f>
        <v>7.2521405511626824</v>
      </c>
      <c r="E9" s="1">
        <f>D9/$J$2</f>
        <v>4.6788003555888276</v>
      </c>
      <c r="F9" s="1">
        <f>(A9/$K$2*40) / 1.6</f>
        <v>0.62189054726368154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5" sqref="I5"/>
    </sheetView>
  </sheetViews>
  <sheetFormatPr defaultRowHeight="15" x14ac:dyDescent="0.25"/>
  <cols>
    <col min="9" max="9" width="10" bestFit="1" customWidth="1"/>
  </cols>
  <sheetData>
    <row r="1" spans="1:11" x14ac:dyDescent="0.25">
      <c r="A1" t="s">
        <v>7</v>
      </c>
      <c r="B1" t="s">
        <v>8</v>
      </c>
      <c r="C1" t="s">
        <v>9</v>
      </c>
      <c r="E1" t="s">
        <v>10</v>
      </c>
      <c r="F1" t="s">
        <v>12</v>
      </c>
      <c r="G1" t="s">
        <v>11</v>
      </c>
      <c r="I1" t="s">
        <v>11</v>
      </c>
      <c r="J1" t="s">
        <v>12</v>
      </c>
      <c r="K1" t="s">
        <v>10</v>
      </c>
    </row>
    <row r="2" spans="1:11" x14ac:dyDescent="0.25">
      <c r="A2">
        <v>0.49445</v>
      </c>
      <c r="B2">
        <v>44.589289999999998</v>
      </c>
      <c r="C2">
        <f>23.6*0.001</f>
        <v>2.3600000000000003E-2</v>
      </c>
      <c r="E2">
        <v>59.5</v>
      </c>
      <c r="F2">
        <f>$A$2/(1 + $B$2 / E2)</f>
        <v>0.28263978935777162</v>
      </c>
      <c r="G2">
        <f>A2/(1 + B2/E2)*(E2 / $C$2)</f>
        <v>712.58760452489025</v>
      </c>
      <c r="I2">
        <f>G2</f>
        <v>712.58760452489025</v>
      </c>
      <c r="K2">
        <f>I2*C2/(2 * A2) * (1 + (1 + 4*A2*B2/(G2*C2))^0.5 )</f>
        <v>59.500000000000021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2016-12-27T12:00:59Z</dcterms:modified>
</cp:coreProperties>
</file>