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Лист1" sheetId="1" r:id="rId1"/>
    <sheet name="264.5" sheetId="2" r:id="rId2"/>
    <sheet name="285" sheetId="3" r:id="rId3"/>
    <sheet name="290" sheetId="5" r:id="rId4"/>
    <sheet name="305" sheetId="6" r:id="rId5"/>
    <sheet name="310" sheetId="7" r:id="rId6"/>
    <sheet name="vs" sheetId="4" r:id="rId7"/>
  </sheets>
  <calcPr calcId="152511"/>
</workbook>
</file>

<file path=xl/calcChain.xml><?xml version="1.0" encoding="utf-8"?>
<calcChain xmlns="http://schemas.openxmlformats.org/spreadsheetml/2006/main">
  <c r="P50" i="4" l="1"/>
  <c r="P49" i="4"/>
  <c r="X34" i="4"/>
  <c r="K3" i="7"/>
  <c r="K4" i="7"/>
  <c r="K5" i="7"/>
  <c r="K6" i="7"/>
  <c r="K7" i="7"/>
  <c r="K8" i="7"/>
  <c r="K9" i="7"/>
  <c r="K2" i="7"/>
  <c r="S34" i="4"/>
  <c r="N3" i="6"/>
  <c r="N4" i="6"/>
  <c r="N5" i="6"/>
  <c r="N6" i="6"/>
  <c r="N7" i="6"/>
  <c r="N8" i="6"/>
  <c r="N9" i="6"/>
  <c r="N10" i="6"/>
  <c r="N2" i="6"/>
  <c r="N34" i="4"/>
  <c r="P48" i="4" s="1"/>
  <c r="N3" i="5"/>
  <c r="N4" i="5"/>
  <c r="N5" i="5"/>
  <c r="N6" i="5"/>
  <c r="N7" i="5"/>
  <c r="N8" i="5"/>
  <c r="N2" i="5"/>
  <c r="I34" i="4"/>
  <c r="P47" i="4" s="1"/>
  <c r="N6" i="3"/>
  <c r="N3" i="3"/>
  <c r="N4" i="3"/>
  <c r="N5" i="3"/>
  <c r="N7" i="3"/>
  <c r="N8" i="3"/>
  <c r="N9" i="3"/>
  <c r="N2" i="3"/>
  <c r="D34" i="4"/>
  <c r="P46" i="4" s="1"/>
  <c r="G15" i="7" l="1"/>
  <c r="G16" i="7" s="1"/>
  <c r="F15" i="7"/>
  <c r="F16" i="7" s="1"/>
  <c r="E15" i="7"/>
  <c r="E16" i="7" s="1"/>
  <c r="D15" i="7"/>
  <c r="D16" i="7" s="1"/>
  <c r="C15" i="7"/>
  <c r="C16" i="7" s="1"/>
  <c r="B15" i="7"/>
  <c r="B16" i="7" s="1"/>
  <c r="G15" i="6"/>
  <c r="G16" i="6" s="1"/>
  <c r="F15" i="6"/>
  <c r="F16" i="6" s="1"/>
  <c r="E15" i="6"/>
  <c r="E16" i="6" s="1"/>
  <c r="D15" i="6"/>
  <c r="D16" i="6" s="1"/>
  <c r="C15" i="6"/>
  <c r="C16" i="6" s="1"/>
  <c r="B15" i="6"/>
  <c r="B16" i="6" s="1"/>
  <c r="H15" i="5"/>
  <c r="H16" i="5" s="1"/>
  <c r="G15" i="5"/>
  <c r="G16" i="5" s="1"/>
  <c r="F16" i="5"/>
  <c r="F15" i="5"/>
  <c r="E16" i="5"/>
  <c r="E15" i="5"/>
  <c r="D15" i="5"/>
  <c r="D16" i="5" s="1"/>
  <c r="C15" i="5"/>
  <c r="C16" i="5" s="1"/>
  <c r="B16" i="5"/>
  <c r="B15" i="5"/>
  <c r="H18" i="7" l="1"/>
  <c r="I18" i="5"/>
  <c r="H18" i="6"/>
  <c r="F15" i="3"/>
  <c r="D16" i="3"/>
  <c r="E16" i="3"/>
  <c r="F16" i="3"/>
  <c r="H16" i="3"/>
  <c r="G15" i="3"/>
  <c r="G16" i="3" s="1"/>
  <c r="E15" i="3"/>
  <c r="D15" i="3"/>
  <c r="B15" i="3"/>
  <c r="B16" i="3"/>
  <c r="C15" i="3"/>
  <c r="C16" i="3" s="1"/>
  <c r="F21" i="2"/>
  <c r="F22" i="2" s="1"/>
  <c r="E22" i="2"/>
  <c r="D21" i="2"/>
  <c r="D22" i="2" s="1"/>
  <c r="C21" i="2"/>
  <c r="C22" i="2" s="1"/>
  <c r="B21" i="2"/>
  <c r="B22" i="2" s="1"/>
  <c r="D11" i="1"/>
  <c r="E11" i="1"/>
  <c r="F11" i="1"/>
  <c r="G11" i="1"/>
  <c r="C11" i="1"/>
  <c r="J10" i="1" s="1"/>
  <c r="J12" i="1"/>
  <c r="D13" i="1"/>
  <c r="E13" i="1"/>
  <c r="F13" i="1"/>
  <c r="C13" i="1"/>
  <c r="D15" i="1"/>
  <c r="E15" i="1"/>
  <c r="F15" i="1"/>
  <c r="G15" i="1"/>
  <c r="C15" i="1"/>
  <c r="D17" i="1"/>
  <c r="E17" i="1"/>
  <c r="F17" i="1"/>
  <c r="G17" i="1"/>
  <c r="C17" i="1"/>
  <c r="D19" i="1"/>
  <c r="E19" i="1"/>
  <c r="F19" i="1"/>
  <c r="C19" i="1"/>
  <c r="C21" i="1"/>
  <c r="D21" i="1"/>
  <c r="E21" i="1"/>
  <c r="F21" i="1"/>
  <c r="L2" i="1"/>
  <c r="M2" i="1" s="1"/>
  <c r="D23" i="1"/>
  <c r="E23" i="1"/>
  <c r="F23" i="1"/>
  <c r="C23" i="1"/>
  <c r="F41" i="1"/>
  <c r="E41" i="1"/>
  <c r="D41" i="1"/>
  <c r="C41" i="1"/>
  <c r="G39" i="1"/>
  <c r="D39" i="1"/>
  <c r="E39" i="1"/>
  <c r="F39" i="1"/>
  <c r="C39" i="1"/>
  <c r="C46" i="1"/>
  <c r="G35" i="1"/>
  <c r="D35" i="1"/>
  <c r="E35" i="1"/>
  <c r="F35" i="1"/>
  <c r="C35" i="1"/>
  <c r="D31" i="1"/>
  <c r="E31" i="1"/>
  <c r="F31" i="1"/>
  <c r="G31" i="1"/>
  <c r="C31" i="1"/>
  <c r="J30" i="1" s="1"/>
  <c r="D27" i="1"/>
  <c r="E27" i="1"/>
  <c r="F27" i="1"/>
  <c r="C27" i="1"/>
  <c r="L45" i="1"/>
  <c r="M45" i="1" s="1"/>
  <c r="F52" i="1"/>
  <c r="G52" i="1"/>
  <c r="F48" i="1"/>
  <c r="E52" i="1"/>
  <c r="D52" i="1"/>
  <c r="C52" i="1"/>
  <c r="E50" i="1"/>
  <c r="D50" i="1"/>
  <c r="C50" i="1"/>
  <c r="E48" i="1"/>
  <c r="D48" i="1"/>
  <c r="C48" i="1"/>
  <c r="E46" i="1"/>
  <c r="D46" i="1"/>
  <c r="D37" i="1"/>
  <c r="E37" i="1"/>
  <c r="C37" i="1"/>
  <c r="J36" i="1" s="1"/>
  <c r="C33" i="1"/>
  <c r="F33" i="1"/>
  <c r="E33" i="1"/>
  <c r="D33" i="1"/>
  <c r="E29" i="1"/>
  <c r="D29" i="1"/>
  <c r="C29" i="1"/>
  <c r="F25" i="1"/>
  <c r="E25" i="1"/>
  <c r="D25" i="1"/>
  <c r="C25" i="1"/>
  <c r="G24" i="2" l="1"/>
  <c r="J20" i="1"/>
  <c r="J26" i="1"/>
  <c r="J22" i="1"/>
  <c r="J16" i="1"/>
  <c r="J18" i="1"/>
  <c r="J14" i="1"/>
  <c r="I18" i="3"/>
  <c r="J38" i="1"/>
  <c r="J34" i="1"/>
  <c r="J40" i="1"/>
  <c r="J24" i="1"/>
  <c r="J28" i="1"/>
  <c r="J32" i="1"/>
  <c r="J49" i="1"/>
  <c r="J47" i="1"/>
  <c r="J51" i="1"/>
  <c r="J45" i="1"/>
</calcChain>
</file>

<file path=xl/sharedStrings.xml><?xml version="1.0" encoding="utf-8"?>
<sst xmlns="http://schemas.openxmlformats.org/spreadsheetml/2006/main" count="113" uniqueCount="17">
  <si>
    <t>T</t>
  </si>
  <si>
    <t>V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</si>
  <si>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</si>
  <si>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</si>
  <si>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</si>
  <si>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</si>
  <si>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</si>
  <si>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</si>
  <si>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</si>
  <si>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</si>
  <si>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</si>
  <si>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</si>
  <si>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</si>
  <si>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&lt;dq&gt;</t>
  </si>
  <si>
    <t>k</t>
  </si>
  <si>
    <t>b</t>
  </si>
  <si>
    <t>V_BD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</si>
</sst>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188160542432196"/>
                  <c:y val="-8.3573199183435407E-2"/>
                </c:manualLayout>
              </c:layout>
              <c:numFmt formatCode="General" sourceLinked="0"/>
            </c:trendlineLbl>
          </c:trendline>
          <c:xVal>
            <c:numRef>
              <c:f>Лист1!$B$10:$B$41</c:f>
              <c:numCache>
                <c:formatCode>General</c:formatCode>
                <c:ptCount val="32"/>
                <c:pt idx="0">
                  <c:v>70.7</c:v>
                </c:pt>
                <c:pt idx="2">
                  <c:v>70.8</c:v>
                </c:pt>
                <c:pt idx="4">
                  <c:v>70.900000000000006</c:v>
                </c:pt>
                <c:pt idx="6">
                  <c:v>71</c:v>
                </c:pt>
                <c:pt idx="8">
                  <c:v>71.099999999999994</c:v>
                </c:pt>
                <c:pt idx="10">
                  <c:v>71.2</c:v>
                </c:pt>
                <c:pt idx="12">
                  <c:v>71.3</c:v>
                </c:pt>
                <c:pt idx="14">
                  <c:v>71.400000000000006</c:v>
                </c:pt>
                <c:pt idx="16">
                  <c:v>71.5</c:v>
                </c:pt>
                <c:pt idx="18">
                  <c:v>71.599999999999994</c:v>
                </c:pt>
                <c:pt idx="20">
                  <c:v>71.7</c:v>
                </c:pt>
                <c:pt idx="22">
                  <c:v>71.8</c:v>
                </c:pt>
                <c:pt idx="24">
                  <c:v>71.900000000000006</c:v>
                </c:pt>
                <c:pt idx="26">
                  <c:v>72</c:v>
                </c:pt>
                <c:pt idx="28">
                  <c:v>72.099999999999994</c:v>
                </c:pt>
                <c:pt idx="30">
                  <c:v>72.2</c:v>
                </c:pt>
              </c:numCache>
            </c:numRef>
          </c:xVal>
          <c:yVal>
            <c:numRef>
              <c:f>Лист1!$J$10:$J$41</c:f>
              <c:numCache>
                <c:formatCode>General</c:formatCode>
                <c:ptCount val="32"/>
                <c:pt idx="0">
                  <c:v>69.09253600000001</c:v>
                </c:pt>
                <c:pt idx="2">
                  <c:v>72.196194999999989</c:v>
                </c:pt>
                <c:pt idx="4">
                  <c:v>73.843277999999998</c:v>
                </c:pt>
                <c:pt idx="6">
                  <c:v>77.027042000000009</c:v>
                </c:pt>
                <c:pt idx="8">
                  <c:v>80.126172499999996</c:v>
                </c:pt>
                <c:pt idx="10">
                  <c:v>82.515842500000005</c:v>
                </c:pt>
                <c:pt idx="12">
                  <c:v>85.379997500000002</c:v>
                </c:pt>
                <c:pt idx="14">
                  <c:v>88.235012499999996</c:v>
                </c:pt>
                <c:pt idx="16">
                  <c:v>90.011347499999999</c:v>
                </c:pt>
                <c:pt idx="18">
                  <c:v>92.944536666666679</c:v>
                </c:pt>
                <c:pt idx="20">
                  <c:v>94.832933999999995</c:v>
                </c:pt>
                <c:pt idx="22">
                  <c:v>99.048960000000008</c:v>
                </c:pt>
                <c:pt idx="24">
                  <c:v>100.05341200000001</c:v>
                </c:pt>
                <c:pt idx="26">
                  <c:v>105.05459666666667</c:v>
                </c:pt>
                <c:pt idx="28">
                  <c:v>104.89112999999998</c:v>
                </c:pt>
                <c:pt idx="30">
                  <c:v>107.64413999999999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Лист1!$A$45</c:f>
              <c:strCache>
                <c:ptCount val="1"/>
                <c:pt idx="0">
                  <c:v>269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992716535433073"/>
                  <c:y val="0.42943642461359"/>
                </c:manualLayout>
              </c:layout>
              <c:numFmt formatCode="General" sourceLinked="0"/>
            </c:trendlineLbl>
          </c:trendline>
          <c:xVal>
            <c:numRef>
              <c:f>Лист1!$B$45:$B$52</c:f>
              <c:numCache>
                <c:formatCode>General</c:formatCode>
                <c:ptCount val="8"/>
                <c:pt idx="0">
                  <c:v>71.400000000000006</c:v>
                </c:pt>
                <c:pt idx="2">
                  <c:v>71.599999999999994</c:v>
                </c:pt>
                <c:pt idx="4">
                  <c:v>71.8</c:v>
                </c:pt>
                <c:pt idx="6">
                  <c:v>72</c:v>
                </c:pt>
              </c:numCache>
            </c:numRef>
          </c:xVal>
          <c:yVal>
            <c:numRef>
              <c:f>Лист1!$J$45:$J$52</c:f>
              <c:numCache>
                <c:formatCode>General</c:formatCode>
                <c:ptCount val="8"/>
                <c:pt idx="0">
                  <c:v>82.211343333333332</c:v>
                </c:pt>
                <c:pt idx="2">
                  <c:v>86.650062500000004</c:v>
                </c:pt>
                <c:pt idx="4">
                  <c:v>94.274253333333334</c:v>
                </c:pt>
                <c:pt idx="6">
                  <c:v>100.13391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02784"/>
        <c:axId val="553103176"/>
      </c:scatterChart>
      <c:valAx>
        <c:axId val="5531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103176"/>
        <c:crosses val="autoZero"/>
        <c:crossBetween val="midCat"/>
      </c:valAx>
      <c:valAx>
        <c:axId val="553103176"/>
        <c:scaling>
          <c:orientation val="minMax"/>
          <c:max val="120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10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2191177715689E-2"/>
          <c:y val="3.1329858064424378E-2"/>
          <c:w val="0.7367816724522338"/>
          <c:h val="0.93734028387115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'285'!$B$2:$B$9</c:f>
              <c:numCache>
                <c:formatCode>General</c:formatCode>
                <c:ptCount val="8"/>
                <c:pt idx="0">
                  <c:v>79.324300000000008</c:v>
                </c:pt>
                <c:pt idx="1">
                  <c:v>75.58411000000001</c:v>
                </c:pt>
                <c:pt idx="2">
                  <c:v>71.52873000000001</c:v>
                </c:pt>
                <c:pt idx="3">
                  <c:v>67.583393000000001</c:v>
                </c:pt>
                <c:pt idx="4">
                  <c:v>64.840739999999997</c:v>
                </c:pt>
                <c:pt idx="5">
                  <c:v>61.553570000000001</c:v>
                </c:pt>
                <c:pt idx="6">
                  <c:v>56.255887999999999</c:v>
                </c:pt>
                <c:pt idx="7">
                  <c:v>51.439520000000002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'285'!$C$2:$C$9</c:f>
              <c:numCache>
                <c:formatCode>General</c:formatCode>
                <c:ptCount val="8"/>
                <c:pt idx="0">
                  <c:v>80.772099999999995</c:v>
                </c:pt>
                <c:pt idx="1">
                  <c:v>78.674900000000008</c:v>
                </c:pt>
                <c:pt idx="2">
                  <c:v>76.874000000000009</c:v>
                </c:pt>
                <c:pt idx="3">
                  <c:v>72.18610000000001</c:v>
                </c:pt>
                <c:pt idx="4">
                  <c:v>67.888700000000014</c:v>
                </c:pt>
                <c:pt idx="5">
                  <c:v>65.6387</c:v>
                </c:pt>
                <c:pt idx="6">
                  <c:v>61.646100000000004</c:v>
                </c:pt>
                <c:pt idx="7">
                  <c:v>54.807199999999995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'285'!$D$2:$D$9</c:f>
              <c:numCache>
                <c:formatCode>General</c:formatCode>
                <c:ptCount val="8"/>
                <c:pt idx="0">
                  <c:v>80.52</c:v>
                </c:pt>
                <c:pt idx="1">
                  <c:v>77.667000000000002</c:v>
                </c:pt>
                <c:pt idx="2">
                  <c:v>75.412999999999982</c:v>
                </c:pt>
                <c:pt idx="3">
                  <c:v>69.049000000000007</c:v>
                </c:pt>
                <c:pt idx="4">
                  <c:v>68.722999999999985</c:v>
                </c:pt>
                <c:pt idx="5">
                  <c:v>63.989000000000004</c:v>
                </c:pt>
                <c:pt idx="6">
                  <c:v>58.941999999999993</c:v>
                </c:pt>
                <c:pt idx="7">
                  <c:v>53.975000000000001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sys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'285'!$E$2:$E$9</c:f>
              <c:numCache>
                <c:formatCode>General</c:formatCode>
                <c:ptCount val="8"/>
                <c:pt idx="0">
                  <c:v>79.363</c:v>
                </c:pt>
                <c:pt idx="1">
                  <c:v>76.222000000000008</c:v>
                </c:pt>
                <c:pt idx="2">
                  <c:v>74.898000000000025</c:v>
                </c:pt>
                <c:pt idx="3">
                  <c:v>68.829000000000008</c:v>
                </c:pt>
                <c:pt idx="4">
                  <c:v>66.744000000000028</c:v>
                </c:pt>
                <c:pt idx="5">
                  <c:v>64.555999999999983</c:v>
                </c:pt>
                <c:pt idx="6">
                  <c:v>58.77</c:v>
                </c:pt>
                <c:pt idx="7">
                  <c:v>53.433000000000021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'285'!$F$2:$F$9</c:f>
              <c:numCache>
                <c:formatCode>General</c:formatCode>
                <c:ptCount val="8"/>
                <c:pt idx="0">
                  <c:v>80.397999999999968</c:v>
                </c:pt>
                <c:pt idx="1">
                  <c:v>75.19399999999996</c:v>
                </c:pt>
                <c:pt idx="2">
                  <c:v>73.396999999999991</c:v>
                </c:pt>
                <c:pt idx="3">
                  <c:v>68.88</c:v>
                </c:pt>
                <c:pt idx="4">
                  <c:v>67.685999999999979</c:v>
                </c:pt>
                <c:pt idx="5">
                  <c:v>64.072999999999979</c:v>
                </c:pt>
                <c:pt idx="6">
                  <c:v>59.057999999999964</c:v>
                </c:pt>
                <c:pt idx="7">
                  <c:v>53.012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'285'!$G$2:$G$9</c:f>
              <c:numCache>
                <c:formatCode>General</c:formatCode>
                <c:ptCount val="8"/>
                <c:pt idx="0">
                  <c:v>77.875</c:v>
                </c:pt>
                <c:pt idx="1">
                  <c:v>76.283000000000015</c:v>
                </c:pt>
                <c:pt idx="2">
                  <c:v>74.257999999999981</c:v>
                </c:pt>
                <c:pt idx="3">
                  <c:v>66.47199999999998</c:v>
                </c:pt>
                <c:pt idx="4">
                  <c:v>66.665999999999997</c:v>
                </c:pt>
                <c:pt idx="5">
                  <c:v>63.176000000000045</c:v>
                </c:pt>
                <c:pt idx="6">
                  <c:v>56.753000000000043</c:v>
                </c:pt>
                <c:pt idx="7">
                  <c:v>50.692000000000007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trendline>
            <c:spPr>
              <a:ln w="25400">
                <a:solidFill>
                  <a:srgbClr val="00B0F0"/>
                </a:solidFill>
                <a:prstDash val="lgDashDot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'285'!$H$2:$H$9</c:f>
              <c:numCache>
                <c:formatCode>General</c:formatCode>
                <c:ptCount val="8"/>
                <c:pt idx="0">
                  <c:v>79.48599999999999</c:v>
                </c:pt>
                <c:pt idx="1">
                  <c:v>74.55600000000004</c:v>
                </c:pt>
                <c:pt idx="2">
                  <c:v>71.734999999999999</c:v>
                </c:pt>
                <c:pt idx="3">
                  <c:v>66.134000000000015</c:v>
                </c:pt>
                <c:pt idx="4">
                  <c:v>66.163999999999987</c:v>
                </c:pt>
                <c:pt idx="5">
                  <c:v>63.652999999999963</c:v>
                </c:pt>
                <c:pt idx="6">
                  <c:v>57.265999999999963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83056"/>
        <c:axId val="431483448"/>
      </c:scatterChart>
      <c:valAx>
        <c:axId val="431483056"/>
        <c:scaling>
          <c:orientation val="minMax"/>
          <c:max val="69.5"/>
          <c:min val="68.400000000000006"/>
        </c:scaling>
        <c:delete val="0"/>
        <c:axPos val="b"/>
        <c:numFmt formatCode="General" sourceLinked="1"/>
        <c:majorTickMark val="out"/>
        <c:minorTickMark val="none"/>
        <c:tickLblPos val="nextTo"/>
        <c:crossAx val="431483448"/>
        <c:crosses val="autoZero"/>
        <c:crossBetween val="midCat"/>
      </c:valAx>
      <c:valAx>
        <c:axId val="431483448"/>
        <c:scaling>
          <c:orientation val="minMax"/>
          <c:max val="1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48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'285'!$B$14:$H$14</c:f>
              <c:numCache>
                <c:formatCode>General</c:formatCode>
                <c:ptCount val="7"/>
                <c:pt idx="0">
                  <c:v>27.327999999999999</c:v>
                </c:pt>
                <c:pt idx="1">
                  <c:v>25.893999999999998</c:v>
                </c:pt>
                <c:pt idx="2">
                  <c:v>26.634</c:v>
                </c:pt>
                <c:pt idx="3">
                  <c:v>25.689</c:v>
                </c:pt>
                <c:pt idx="4">
                  <c:v>25.428999999999998</c:v>
                </c:pt>
                <c:pt idx="5">
                  <c:v>27.472999999999999</c:v>
                </c:pt>
                <c:pt idx="6">
                  <c:v>25.428999999999998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84232"/>
        <c:axId val="431484624"/>
      </c:scatterChart>
      <c:valAx>
        <c:axId val="43148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484624"/>
        <c:crosses val="autoZero"/>
        <c:crossBetween val="midCat"/>
      </c:valAx>
      <c:valAx>
        <c:axId val="43148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484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'285'!$B$15:$H$15</c:f>
              <c:numCache>
                <c:formatCode>General</c:formatCode>
                <c:ptCount val="7"/>
                <c:pt idx="0">
                  <c:v>-1889.3</c:v>
                </c:pt>
                <c:pt idx="1">
                  <c:v>-1782.9</c:v>
                </c:pt>
                <c:pt idx="2">
                  <c:v>-1837.1</c:v>
                </c:pt>
                <c:pt idx="3">
                  <c:v>-1770.2</c:v>
                </c:pt>
                <c:pt idx="4">
                  <c:v>-1753</c:v>
                </c:pt>
                <c:pt idx="5">
                  <c:v>-1899.1</c:v>
                </c:pt>
                <c:pt idx="6">
                  <c:v>-1753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85408"/>
        <c:axId val="431485800"/>
      </c:scatterChart>
      <c:valAx>
        <c:axId val="43148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1485800"/>
        <c:crosses val="autoZero"/>
        <c:crossBetween val="midCat"/>
      </c:valAx>
      <c:valAx>
        <c:axId val="43148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485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'285'!$B$16:$H$16</c:f>
              <c:numCache>
                <c:formatCode>General</c:formatCode>
                <c:ptCount val="7"/>
                <c:pt idx="0">
                  <c:v>69.134221311475414</c:v>
                </c:pt>
                <c:pt idx="1">
                  <c:v>68.85378852243764</c:v>
                </c:pt>
                <c:pt idx="2">
                  <c:v>68.975745287977773</c:v>
                </c:pt>
                <c:pt idx="3">
                  <c:v>68.908871501420847</c:v>
                </c:pt>
                <c:pt idx="4">
                  <c:v>68.937040386959779</c:v>
                </c:pt>
                <c:pt idx="5">
                  <c:v>69.126051031922245</c:v>
                </c:pt>
                <c:pt idx="6">
                  <c:v>68.937040386959779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86584"/>
        <c:axId val="429662088"/>
      </c:scatterChart>
      <c:valAx>
        <c:axId val="43148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662088"/>
        <c:crosses val="autoZero"/>
        <c:crossBetween val="midCat"/>
      </c:valAx>
      <c:valAx>
        <c:axId val="42966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486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'285'!$A$9</c:f>
              <c:strCache>
                <c:ptCount val="1"/>
                <c:pt idx="0">
                  <c:v>71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'285'!$B$9:$H$9</c:f>
              <c:numCache>
                <c:formatCode>General</c:formatCode>
                <c:ptCount val="7"/>
                <c:pt idx="0">
                  <c:v>51.439520000000002</c:v>
                </c:pt>
                <c:pt idx="1">
                  <c:v>54.807199999999995</c:v>
                </c:pt>
                <c:pt idx="2">
                  <c:v>53.975000000000001</c:v>
                </c:pt>
                <c:pt idx="3">
                  <c:v>53.433000000000021</c:v>
                </c:pt>
                <c:pt idx="4">
                  <c:v>53.012</c:v>
                </c:pt>
                <c:pt idx="5">
                  <c:v>50.692000000000007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'285'!$A$8</c:f>
              <c:strCache>
                <c:ptCount val="1"/>
                <c:pt idx="0">
                  <c:v>71.2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'285'!$B$8:$K$8</c:f>
              <c:numCache>
                <c:formatCode>General</c:formatCode>
                <c:ptCount val="10"/>
                <c:pt idx="0">
                  <c:v>56.255887999999999</c:v>
                </c:pt>
                <c:pt idx="1">
                  <c:v>61.646100000000004</c:v>
                </c:pt>
                <c:pt idx="2">
                  <c:v>58.941999999999993</c:v>
                </c:pt>
                <c:pt idx="3">
                  <c:v>58.77</c:v>
                </c:pt>
                <c:pt idx="4">
                  <c:v>59.057999999999964</c:v>
                </c:pt>
                <c:pt idx="5">
                  <c:v>56.753000000000043</c:v>
                </c:pt>
                <c:pt idx="6">
                  <c:v>57.265999999999963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'285'!$A$7</c:f>
              <c:strCache>
                <c:ptCount val="1"/>
                <c:pt idx="0">
                  <c:v>71.4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'285'!$B$7:$H$7</c:f>
              <c:numCache>
                <c:formatCode>General</c:formatCode>
                <c:ptCount val="7"/>
                <c:pt idx="0">
                  <c:v>61.553570000000001</c:v>
                </c:pt>
                <c:pt idx="1">
                  <c:v>65.6387</c:v>
                </c:pt>
                <c:pt idx="2">
                  <c:v>63.989000000000004</c:v>
                </c:pt>
                <c:pt idx="3">
                  <c:v>64.555999999999983</c:v>
                </c:pt>
                <c:pt idx="4">
                  <c:v>64.072999999999979</c:v>
                </c:pt>
                <c:pt idx="5">
                  <c:v>63.176000000000045</c:v>
                </c:pt>
                <c:pt idx="6">
                  <c:v>63.652999999999963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'285'!$A$6</c:f>
              <c:strCache>
                <c:ptCount val="1"/>
                <c:pt idx="0">
                  <c:v>71.5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'285'!$B$6:$K$6</c:f>
              <c:numCache>
                <c:formatCode>General</c:formatCode>
                <c:ptCount val="10"/>
                <c:pt idx="0">
                  <c:v>64.840739999999997</c:v>
                </c:pt>
                <c:pt idx="1">
                  <c:v>67.888700000000014</c:v>
                </c:pt>
                <c:pt idx="2">
                  <c:v>68.722999999999985</c:v>
                </c:pt>
                <c:pt idx="3">
                  <c:v>66.744000000000028</c:v>
                </c:pt>
                <c:pt idx="4">
                  <c:v>67.685999999999979</c:v>
                </c:pt>
                <c:pt idx="5">
                  <c:v>66.665999999999997</c:v>
                </c:pt>
                <c:pt idx="6">
                  <c:v>66.163999999999987</c:v>
                </c:pt>
                <c:pt idx="7">
                  <c:v>65.924000000000035</c:v>
                </c:pt>
                <c:pt idx="8">
                  <c:v>65.461999999999989</c:v>
                </c:pt>
                <c:pt idx="9">
                  <c:v>64.045000000000002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'285'!$A$5</c:f>
              <c:strCache>
                <c:ptCount val="1"/>
                <c:pt idx="0">
                  <c:v>71.6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'285'!$B$5:$H$5</c:f>
              <c:numCache>
                <c:formatCode>General</c:formatCode>
                <c:ptCount val="7"/>
                <c:pt idx="0">
                  <c:v>67.583393000000001</c:v>
                </c:pt>
                <c:pt idx="1">
                  <c:v>72.18610000000001</c:v>
                </c:pt>
                <c:pt idx="2">
                  <c:v>69.049000000000007</c:v>
                </c:pt>
                <c:pt idx="3">
                  <c:v>68.829000000000008</c:v>
                </c:pt>
                <c:pt idx="4">
                  <c:v>68.88</c:v>
                </c:pt>
                <c:pt idx="5">
                  <c:v>66.47199999999998</c:v>
                </c:pt>
                <c:pt idx="6">
                  <c:v>66.134000000000015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'285'!$A$4</c:f>
              <c:strCache>
                <c:ptCount val="1"/>
                <c:pt idx="0">
                  <c:v>71.8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'285'!$B$4:$H$4</c:f>
              <c:numCache>
                <c:formatCode>General</c:formatCode>
                <c:ptCount val="7"/>
                <c:pt idx="0">
                  <c:v>71.52873000000001</c:v>
                </c:pt>
                <c:pt idx="1">
                  <c:v>76.874000000000009</c:v>
                </c:pt>
                <c:pt idx="2">
                  <c:v>75.412999999999982</c:v>
                </c:pt>
                <c:pt idx="3">
                  <c:v>74.898000000000025</c:v>
                </c:pt>
                <c:pt idx="4">
                  <c:v>73.396999999999991</c:v>
                </c:pt>
                <c:pt idx="5">
                  <c:v>74.257999999999981</c:v>
                </c:pt>
                <c:pt idx="6">
                  <c:v>71.734999999999999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'285'!$A$3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'285'!$B$3:$K$3</c:f>
              <c:numCache>
                <c:formatCode>General</c:formatCode>
                <c:ptCount val="10"/>
                <c:pt idx="0">
                  <c:v>75.58411000000001</c:v>
                </c:pt>
                <c:pt idx="1">
                  <c:v>78.674900000000008</c:v>
                </c:pt>
                <c:pt idx="2">
                  <c:v>77.667000000000002</c:v>
                </c:pt>
                <c:pt idx="3">
                  <c:v>76.222000000000008</c:v>
                </c:pt>
                <c:pt idx="4">
                  <c:v>75.19399999999996</c:v>
                </c:pt>
                <c:pt idx="5">
                  <c:v>76.283000000000015</c:v>
                </c:pt>
                <c:pt idx="6">
                  <c:v>74.55600000000004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'285'!$A$2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'285'!$B$13:$K$13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'285'!$B$2:$K$2</c:f>
              <c:numCache>
                <c:formatCode>General</c:formatCode>
                <c:ptCount val="10"/>
                <c:pt idx="0">
                  <c:v>79.324300000000008</c:v>
                </c:pt>
                <c:pt idx="1">
                  <c:v>80.772099999999995</c:v>
                </c:pt>
                <c:pt idx="2">
                  <c:v>80.52</c:v>
                </c:pt>
                <c:pt idx="3">
                  <c:v>79.363</c:v>
                </c:pt>
                <c:pt idx="4">
                  <c:v>80.397999999999968</c:v>
                </c:pt>
                <c:pt idx="5">
                  <c:v>77.875</c:v>
                </c:pt>
                <c:pt idx="6">
                  <c:v>79.48599999999999</c:v>
                </c:pt>
                <c:pt idx="7">
                  <c:v>79.800000000000068</c:v>
                </c:pt>
                <c:pt idx="8">
                  <c:v>79.67</c:v>
                </c:pt>
                <c:pt idx="9">
                  <c:v>78.628000000000043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62872"/>
        <c:axId val="429663264"/>
      </c:scatterChart>
      <c:valAx>
        <c:axId val="42966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663264"/>
        <c:crosses val="autoZero"/>
        <c:crossBetween val="midCat"/>
      </c:valAx>
      <c:valAx>
        <c:axId val="429663264"/>
        <c:scaling>
          <c:orientation val="minMax"/>
          <c:max val="85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9662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'290'!$B$2:$B$8</c:f>
              <c:numCache>
                <c:formatCode>General</c:formatCode>
                <c:ptCount val="7"/>
                <c:pt idx="0">
                  <c:v>78.19574999999999</c:v>
                </c:pt>
                <c:pt idx="1">
                  <c:v>71.351429999999993</c:v>
                </c:pt>
                <c:pt idx="2">
                  <c:v>67.484561999999997</c:v>
                </c:pt>
                <c:pt idx="3">
                  <c:v>67.423400000000001</c:v>
                </c:pt>
                <c:pt idx="4">
                  <c:v>64.744738999999996</c:v>
                </c:pt>
                <c:pt idx="5">
                  <c:v>62.013411999999995</c:v>
                </c:pt>
                <c:pt idx="6">
                  <c:v>59.473674000000003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'290'!$C$1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'290'!$C$2:$C$8</c:f>
              <c:numCache>
                <c:formatCode>General</c:formatCode>
                <c:ptCount val="7"/>
                <c:pt idx="0">
                  <c:v>81.045100000000005</c:v>
                </c:pt>
                <c:pt idx="1">
                  <c:v>79.589500000000001</c:v>
                </c:pt>
                <c:pt idx="2">
                  <c:v>76.460200000000015</c:v>
                </c:pt>
                <c:pt idx="3">
                  <c:v>71.399200000000008</c:v>
                </c:pt>
                <c:pt idx="4">
                  <c:v>68.78370000000001</c:v>
                </c:pt>
                <c:pt idx="5">
                  <c:v>65.972200000000001</c:v>
                </c:pt>
                <c:pt idx="6">
                  <c:v>63.883000000000003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'290'!$D$1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'290'!$D$2:$D$8</c:f>
              <c:numCache>
                <c:formatCode>General</c:formatCode>
                <c:ptCount val="7"/>
                <c:pt idx="0">
                  <c:v>79.920999999999992</c:v>
                </c:pt>
                <c:pt idx="1">
                  <c:v>76.680000000000007</c:v>
                </c:pt>
                <c:pt idx="2">
                  <c:v>73.923999999999978</c:v>
                </c:pt>
                <c:pt idx="3">
                  <c:v>69.906999999999982</c:v>
                </c:pt>
                <c:pt idx="4">
                  <c:v>66.117999999999995</c:v>
                </c:pt>
                <c:pt idx="5">
                  <c:v>64.592999999999989</c:v>
                </c:pt>
                <c:pt idx="6">
                  <c:v>61.162999999999997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'290'!$E$1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'290'!$E$2:$E$8</c:f>
              <c:numCache>
                <c:formatCode>General</c:formatCode>
                <c:ptCount val="7"/>
                <c:pt idx="0">
                  <c:v>78.823000000000008</c:v>
                </c:pt>
                <c:pt idx="1">
                  <c:v>74.585999999999984</c:v>
                </c:pt>
                <c:pt idx="2">
                  <c:v>71.084999999999994</c:v>
                </c:pt>
                <c:pt idx="3">
                  <c:v>69.405000000000001</c:v>
                </c:pt>
                <c:pt idx="4">
                  <c:v>65.753999999999991</c:v>
                </c:pt>
                <c:pt idx="5">
                  <c:v>65.471000000000004</c:v>
                </c:pt>
                <c:pt idx="6">
                  <c:v>62.67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'290'!$F$1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'290'!$F$2:$F$8</c:f>
              <c:numCache>
                <c:formatCode>General</c:formatCode>
                <c:ptCount val="7"/>
                <c:pt idx="0">
                  <c:v>78.454000000000008</c:v>
                </c:pt>
                <c:pt idx="1">
                  <c:v>74.567000000000007</c:v>
                </c:pt>
                <c:pt idx="2">
                  <c:v>71.674999999999997</c:v>
                </c:pt>
                <c:pt idx="3">
                  <c:v>69.408999999999992</c:v>
                </c:pt>
                <c:pt idx="4">
                  <c:v>64.581999999999994</c:v>
                </c:pt>
                <c:pt idx="5">
                  <c:v>62.744999999999997</c:v>
                </c:pt>
                <c:pt idx="6">
                  <c:v>62.01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'290'!$G$1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'290'!$G$2:$G$8</c:f>
              <c:numCache>
                <c:formatCode>General</c:formatCode>
                <c:ptCount val="7"/>
                <c:pt idx="0">
                  <c:v>78.025000000000006</c:v>
                </c:pt>
                <c:pt idx="1">
                  <c:v>72.564000000000021</c:v>
                </c:pt>
                <c:pt idx="2">
                  <c:v>70.651999999999987</c:v>
                </c:pt>
                <c:pt idx="3">
                  <c:v>68.288000000000011</c:v>
                </c:pt>
                <c:pt idx="4">
                  <c:v>64.001000000000033</c:v>
                </c:pt>
                <c:pt idx="5">
                  <c:v>63.874000000000024</c:v>
                </c:pt>
                <c:pt idx="6">
                  <c:v>61.25200000000001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'290'!$H$1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'290'!$H$2:$H$8</c:f>
              <c:numCache>
                <c:formatCode>General</c:formatCode>
                <c:ptCount val="7"/>
                <c:pt idx="0">
                  <c:v>77.336999999999989</c:v>
                </c:pt>
                <c:pt idx="1">
                  <c:v>73.39100000000002</c:v>
                </c:pt>
                <c:pt idx="2">
                  <c:v>71.208000000000027</c:v>
                </c:pt>
                <c:pt idx="3">
                  <c:v>67.09899999999999</c:v>
                </c:pt>
                <c:pt idx="4">
                  <c:v>64.43199999999996</c:v>
                </c:pt>
                <c:pt idx="5">
                  <c:v>62.291999999999973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58992"/>
        <c:axId val="592759384"/>
      </c:scatterChart>
      <c:valAx>
        <c:axId val="59275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2759384"/>
        <c:crosses val="autoZero"/>
        <c:crossBetween val="midCat"/>
      </c:valAx>
      <c:valAx>
        <c:axId val="592759384"/>
        <c:scaling>
          <c:orientation val="minMax"/>
          <c:min val="5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75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'290'!$B$14:$H$14</c:f>
              <c:numCache>
                <c:formatCode>General</c:formatCode>
                <c:ptCount val="7"/>
                <c:pt idx="0">
                  <c:v>25.4</c:v>
                </c:pt>
                <c:pt idx="1">
                  <c:v>27.253</c:v>
                </c:pt>
                <c:pt idx="2">
                  <c:v>28.07</c:v>
                </c:pt>
                <c:pt idx="3">
                  <c:v>23.283000000000001</c:v>
                </c:pt>
                <c:pt idx="4">
                  <c:v>25.664999999999999</c:v>
                </c:pt>
                <c:pt idx="5">
                  <c:v>24.097000000000001</c:v>
                </c:pt>
                <c:pt idx="6">
                  <c:v>26.207000000000001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60168"/>
        <c:axId val="592760560"/>
      </c:scatterChart>
      <c:valAx>
        <c:axId val="59276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2760560"/>
        <c:crosses val="autoZero"/>
        <c:crossBetween val="midCat"/>
      </c:valAx>
      <c:valAx>
        <c:axId val="592760560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760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'290'!$B$15:$H$15</c:f>
              <c:numCache>
                <c:formatCode>General</c:formatCode>
                <c:ptCount val="7"/>
                <c:pt idx="0">
                  <c:v>-1756.84</c:v>
                </c:pt>
                <c:pt idx="1">
                  <c:v>-1884</c:v>
                </c:pt>
                <c:pt idx="2">
                  <c:v>-1945.5</c:v>
                </c:pt>
                <c:pt idx="3">
                  <c:v>-1602.4</c:v>
                </c:pt>
                <c:pt idx="4">
                  <c:v>-1774</c:v>
                </c:pt>
                <c:pt idx="5">
                  <c:v>-1662.1</c:v>
                </c:pt>
                <c:pt idx="6">
                  <c:v>-1814.1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61344"/>
        <c:axId val="592761736"/>
      </c:scatterChart>
      <c:valAx>
        <c:axId val="5927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2761736"/>
        <c:crosses val="autoZero"/>
        <c:crossBetween val="midCat"/>
      </c:valAx>
      <c:valAx>
        <c:axId val="592761736"/>
        <c:scaling>
          <c:orientation val="minMax"/>
          <c:max val="-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76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'290'!$B$13:$H$13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'290'!$B$16:$H$16</c:f>
              <c:numCache>
                <c:formatCode>General</c:formatCode>
                <c:ptCount val="7"/>
                <c:pt idx="0">
                  <c:v>69.166929133858275</c:v>
                </c:pt>
                <c:pt idx="1">
                  <c:v>69.130004036252885</c:v>
                </c:pt>
                <c:pt idx="2">
                  <c:v>69.308870680441757</c:v>
                </c:pt>
                <c:pt idx="3">
                  <c:v>68.822746209680886</c:v>
                </c:pt>
                <c:pt idx="4">
                  <c:v>69.121371517631019</c:v>
                </c:pt>
                <c:pt idx="5">
                  <c:v>68.975391127526237</c:v>
                </c:pt>
                <c:pt idx="6">
                  <c:v>69.221963597512115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62520"/>
        <c:axId val="605870296"/>
      </c:scatterChart>
      <c:valAx>
        <c:axId val="59276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870296"/>
        <c:crosses val="autoZero"/>
        <c:crossBetween val="midCat"/>
      </c:valAx>
      <c:valAx>
        <c:axId val="60587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762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'290'!$B$1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'290'!$B$2:$B$8</c:f>
              <c:numCache>
                <c:formatCode>General</c:formatCode>
                <c:ptCount val="7"/>
                <c:pt idx="0">
                  <c:v>78.19574999999999</c:v>
                </c:pt>
                <c:pt idx="1">
                  <c:v>71.351429999999993</c:v>
                </c:pt>
                <c:pt idx="2">
                  <c:v>67.484561999999997</c:v>
                </c:pt>
                <c:pt idx="3">
                  <c:v>67.423400000000001</c:v>
                </c:pt>
                <c:pt idx="4">
                  <c:v>64.744738999999996</c:v>
                </c:pt>
                <c:pt idx="5">
                  <c:v>62.013411999999995</c:v>
                </c:pt>
                <c:pt idx="6">
                  <c:v>59.473674000000003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'290'!$C$1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'290'!$C$2:$C$8</c:f>
              <c:numCache>
                <c:formatCode>General</c:formatCode>
                <c:ptCount val="7"/>
                <c:pt idx="0">
                  <c:v>81.045100000000005</c:v>
                </c:pt>
                <c:pt idx="1">
                  <c:v>79.589500000000001</c:v>
                </c:pt>
                <c:pt idx="2">
                  <c:v>76.460200000000015</c:v>
                </c:pt>
                <c:pt idx="3">
                  <c:v>71.399200000000008</c:v>
                </c:pt>
                <c:pt idx="4">
                  <c:v>68.78370000000001</c:v>
                </c:pt>
                <c:pt idx="5">
                  <c:v>65.972200000000001</c:v>
                </c:pt>
                <c:pt idx="6">
                  <c:v>63.883000000000003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'290'!$D$1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'290'!$D$2:$D$8</c:f>
              <c:numCache>
                <c:formatCode>General</c:formatCode>
                <c:ptCount val="7"/>
                <c:pt idx="0">
                  <c:v>79.920999999999992</c:v>
                </c:pt>
                <c:pt idx="1">
                  <c:v>76.680000000000007</c:v>
                </c:pt>
                <c:pt idx="2">
                  <c:v>73.923999999999978</c:v>
                </c:pt>
                <c:pt idx="3">
                  <c:v>69.906999999999982</c:v>
                </c:pt>
                <c:pt idx="4">
                  <c:v>66.117999999999995</c:v>
                </c:pt>
                <c:pt idx="5">
                  <c:v>64.592999999999989</c:v>
                </c:pt>
                <c:pt idx="6">
                  <c:v>61.162999999999997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'290'!$E$1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'290'!$E$2:$E$8</c:f>
              <c:numCache>
                <c:formatCode>General</c:formatCode>
                <c:ptCount val="7"/>
                <c:pt idx="0">
                  <c:v>78.823000000000008</c:v>
                </c:pt>
                <c:pt idx="1">
                  <c:v>74.585999999999984</c:v>
                </c:pt>
                <c:pt idx="2">
                  <c:v>71.084999999999994</c:v>
                </c:pt>
                <c:pt idx="3">
                  <c:v>69.405000000000001</c:v>
                </c:pt>
                <c:pt idx="4">
                  <c:v>65.753999999999991</c:v>
                </c:pt>
                <c:pt idx="5">
                  <c:v>65.471000000000004</c:v>
                </c:pt>
                <c:pt idx="6">
                  <c:v>62.67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'290'!$F$1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00B0F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'290'!$F$2:$F$8</c:f>
              <c:numCache>
                <c:formatCode>General</c:formatCode>
                <c:ptCount val="7"/>
                <c:pt idx="0">
                  <c:v>78.454000000000008</c:v>
                </c:pt>
                <c:pt idx="1">
                  <c:v>74.567000000000007</c:v>
                </c:pt>
                <c:pt idx="2">
                  <c:v>71.674999999999997</c:v>
                </c:pt>
                <c:pt idx="3">
                  <c:v>69.408999999999992</c:v>
                </c:pt>
                <c:pt idx="4">
                  <c:v>64.581999999999994</c:v>
                </c:pt>
                <c:pt idx="5">
                  <c:v>62.744999999999997</c:v>
                </c:pt>
                <c:pt idx="6">
                  <c:v>62.01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'290'!$G$1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'290'!$G$2:$G$8</c:f>
              <c:numCache>
                <c:formatCode>General</c:formatCode>
                <c:ptCount val="7"/>
                <c:pt idx="0">
                  <c:v>78.025000000000006</c:v>
                </c:pt>
                <c:pt idx="1">
                  <c:v>72.564000000000021</c:v>
                </c:pt>
                <c:pt idx="2">
                  <c:v>70.651999999999987</c:v>
                </c:pt>
                <c:pt idx="3">
                  <c:v>68.288000000000011</c:v>
                </c:pt>
                <c:pt idx="4">
                  <c:v>64.001000000000033</c:v>
                </c:pt>
                <c:pt idx="5">
                  <c:v>63.874000000000024</c:v>
                </c:pt>
                <c:pt idx="6">
                  <c:v>61.25200000000001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'290'!$H$1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tx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'290'!$A$2:$A$8</c:f>
              <c:numCache>
                <c:formatCode>General</c:formatCode>
                <c:ptCount val="7"/>
                <c:pt idx="0">
                  <c:v>72.2</c:v>
                </c:pt>
                <c:pt idx="1">
                  <c:v>72</c:v>
                </c:pt>
                <c:pt idx="2">
                  <c:v>71.900000000000006</c:v>
                </c:pt>
                <c:pt idx="3">
                  <c:v>71.8</c:v>
                </c:pt>
                <c:pt idx="4">
                  <c:v>71.7</c:v>
                </c:pt>
                <c:pt idx="5">
                  <c:v>71.599999999999994</c:v>
                </c:pt>
                <c:pt idx="6">
                  <c:v>71.5</c:v>
                </c:pt>
              </c:numCache>
            </c:numRef>
          </c:xVal>
          <c:yVal>
            <c:numRef>
              <c:f>'290'!$H$2:$H$8</c:f>
              <c:numCache>
                <c:formatCode>General</c:formatCode>
                <c:ptCount val="7"/>
                <c:pt idx="0">
                  <c:v>77.336999999999989</c:v>
                </c:pt>
                <c:pt idx="1">
                  <c:v>73.39100000000002</c:v>
                </c:pt>
                <c:pt idx="2">
                  <c:v>71.208000000000027</c:v>
                </c:pt>
                <c:pt idx="3">
                  <c:v>67.09899999999999</c:v>
                </c:pt>
                <c:pt idx="4">
                  <c:v>64.43199999999996</c:v>
                </c:pt>
                <c:pt idx="5">
                  <c:v>62.291999999999973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71080"/>
        <c:axId val="605871472"/>
      </c:scatterChart>
      <c:valAx>
        <c:axId val="605871080"/>
        <c:scaling>
          <c:orientation val="minMax"/>
          <c:max val="70"/>
          <c:min val="68"/>
        </c:scaling>
        <c:delete val="0"/>
        <c:axPos val="b"/>
        <c:numFmt formatCode="General" sourceLinked="1"/>
        <c:majorTickMark val="out"/>
        <c:minorTickMark val="none"/>
        <c:tickLblPos val="nextTo"/>
        <c:crossAx val="605871472"/>
        <c:crosses val="autoZero"/>
        <c:crossBetween val="midCat"/>
      </c:valAx>
      <c:valAx>
        <c:axId val="605871472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87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877274715660541"/>
                  <c:y val="-1.4363517060367453E-2"/>
                </c:manualLayout>
              </c:layout>
              <c:numFmt formatCode="General" sourceLinked="0"/>
            </c:trendlineLbl>
          </c:trendline>
          <c:xVal>
            <c:numRef>
              <c:f>(Лист1!$B$24,Лист1!$B$26,Лист1!$B$28,Лист1!$B$30,Лист1!$B$32,Лист1!$B$34,Лист1!$B$36,Лист1!$B$38,Лист1!$B$40,Лист1!$B$22,Лист1!$B$20)</c:f>
              <c:numCache>
                <c:formatCode>General</c:formatCode>
                <c:ptCount val="11"/>
                <c:pt idx="0">
                  <c:v>71.400000000000006</c:v>
                </c:pt>
                <c:pt idx="1">
                  <c:v>71.5</c:v>
                </c:pt>
                <c:pt idx="2">
                  <c:v>71.599999999999994</c:v>
                </c:pt>
                <c:pt idx="3">
                  <c:v>71.7</c:v>
                </c:pt>
                <c:pt idx="4">
                  <c:v>71.8</c:v>
                </c:pt>
                <c:pt idx="5">
                  <c:v>71.900000000000006</c:v>
                </c:pt>
                <c:pt idx="6">
                  <c:v>72</c:v>
                </c:pt>
                <c:pt idx="7">
                  <c:v>72.099999999999994</c:v>
                </c:pt>
                <c:pt idx="8">
                  <c:v>72.2</c:v>
                </c:pt>
                <c:pt idx="9">
                  <c:v>71.3</c:v>
                </c:pt>
                <c:pt idx="10">
                  <c:v>71.2</c:v>
                </c:pt>
              </c:numCache>
            </c:numRef>
          </c:xVal>
          <c:yVal>
            <c:numRef>
              <c:f>(Лист1!$D$25,Лист1!$D$27,Лист1!$D$29,Лист1!$D$31,Лист1!$D$33,Лист1!$D$35,Лист1!$D$37,Лист1!$D$39,Лист1!$D$41,Лист1!$D$23,Лист1!$D$21)</c:f>
              <c:numCache>
                <c:formatCode>General</c:formatCode>
                <c:ptCount val="11"/>
                <c:pt idx="0">
                  <c:v>90.357900000000001</c:v>
                </c:pt>
                <c:pt idx="1">
                  <c:v>93.66510000000001</c:v>
                </c:pt>
                <c:pt idx="2">
                  <c:v>94.14500000000001</c:v>
                </c:pt>
                <c:pt idx="3">
                  <c:v>98.840699999999998</c:v>
                </c:pt>
                <c:pt idx="4">
                  <c:v>99.853999999999999</c:v>
                </c:pt>
                <c:pt idx="5">
                  <c:v>103.944</c:v>
                </c:pt>
                <c:pt idx="6">
                  <c:v>105.75999999999999</c:v>
                </c:pt>
                <c:pt idx="7">
                  <c:v>107.85999999999999</c:v>
                </c:pt>
                <c:pt idx="8">
                  <c:v>108.11199999999999</c:v>
                </c:pt>
                <c:pt idx="9">
                  <c:v>87.534100000000009</c:v>
                </c:pt>
                <c:pt idx="10">
                  <c:v>86.223300000000009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03960"/>
        <c:axId val="553104352"/>
      </c:scatterChart>
      <c:valAx>
        <c:axId val="55310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104352"/>
        <c:crosses val="autoZero"/>
        <c:crossBetween val="midCat"/>
      </c:valAx>
      <c:valAx>
        <c:axId val="553104352"/>
        <c:scaling>
          <c:orientation val="minMax"/>
          <c:max val="120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103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'305'!$B$2:$B$10</c:f>
              <c:numCache>
                <c:formatCode>General</c:formatCode>
                <c:ptCount val="9"/>
                <c:pt idx="0">
                  <c:v>69.50133000000001</c:v>
                </c:pt>
                <c:pt idx="1">
                  <c:v>66.489339999999999</c:v>
                </c:pt>
                <c:pt idx="2">
                  <c:v>65.585763</c:v>
                </c:pt>
                <c:pt idx="3">
                  <c:v>64.121169999999992</c:v>
                </c:pt>
                <c:pt idx="4">
                  <c:v>61.12715</c:v>
                </c:pt>
                <c:pt idx="5">
                  <c:v>59.429801999999995</c:v>
                </c:pt>
                <c:pt idx="6">
                  <c:v>53.339100000000002</c:v>
                </c:pt>
                <c:pt idx="7">
                  <c:v>52.345199999999998</c:v>
                </c:pt>
                <c:pt idx="8">
                  <c:v>49.049806000000004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'305'!$C$2:$C$10</c:f>
              <c:numCache>
                <c:formatCode>General</c:formatCode>
                <c:ptCount val="9"/>
                <c:pt idx="0">
                  <c:v>74.842899999999986</c:v>
                </c:pt>
                <c:pt idx="1">
                  <c:v>75.90079999999999</c:v>
                </c:pt>
                <c:pt idx="2">
                  <c:v>73.465600000000009</c:v>
                </c:pt>
                <c:pt idx="3">
                  <c:v>69.438300000000012</c:v>
                </c:pt>
                <c:pt idx="4">
                  <c:v>66.24799999999999</c:v>
                </c:pt>
                <c:pt idx="5">
                  <c:v>65.581600000000009</c:v>
                </c:pt>
                <c:pt idx="6">
                  <c:v>63.883800000000001</c:v>
                </c:pt>
                <c:pt idx="7">
                  <c:v>60.691200000000009</c:v>
                </c:pt>
                <c:pt idx="8">
                  <c:v>55.3232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'305'!$D$2:$D$10</c:f>
              <c:numCache>
                <c:formatCode>General</c:formatCode>
                <c:ptCount val="9"/>
                <c:pt idx="1">
                  <c:v>72.332000000000022</c:v>
                </c:pt>
                <c:pt idx="2">
                  <c:v>70.687999999999988</c:v>
                </c:pt>
                <c:pt idx="3">
                  <c:v>66.41</c:v>
                </c:pt>
                <c:pt idx="4">
                  <c:v>63.813000000000017</c:v>
                </c:pt>
                <c:pt idx="5">
                  <c:v>61.682000000000002</c:v>
                </c:pt>
                <c:pt idx="6">
                  <c:v>60.297999999999988</c:v>
                </c:pt>
                <c:pt idx="7">
                  <c:v>56.11</c:v>
                </c:pt>
                <c:pt idx="8">
                  <c:v>52.855999999999995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'305'!$E$2:$E$10</c:f>
              <c:numCache>
                <c:formatCode>General</c:formatCode>
                <c:ptCount val="9"/>
                <c:pt idx="1">
                  <c:v>70.392999999999972</c:v>
                </c:pt>
                <c:pt idx="2">
                  <c:v>69.801000000000016</c:v>
                </c:pt>
                <c:pt idx="3">
                  <c:v>65.576999999999998</c:v>
                </c:pt>
                <c:pt idx="4">
                  <c:v>63.296999999999997</c:v>
                </c:pt>
                <c:pt idx="5">
                  <c:v>61.22</c:v>
                </c:pt>
                <c:pt idx="6">
                  <c:v>57.618000000000023</c:v>
                </c:pt>
                <c:pt idx="7">
                  <c:v>55.406000000000006</c:v>
                </c:pt>
                <c:pt idx="8">
                  <c:v>52.300000000000011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'305'!$F$2:$F$10</c:f>
              <c:numCache>
                <c:formatCode>General</c:formatCode>
                <c:ptCount val="9"/>
                <c:pt idx="1">
                  <c:v>68.508000000000038</c:v>
                </c:pt>
                <c:pt idx="2">
                  <c:v>68.361999999999966</c:v>
                </c:pt>
                <c:pt idx="3">
                  <c:v>63.699000000000012</c:v>
                </c:pt>
                <c:pt idx="4">
                  <c:v>61.701999999999998</c:v>
                </c:pt>
                <c:pt idx="5">
                  <c:v>60.727000000000004</c:v>
                </c:pt>
                <c:pt idx="6">
                  <c:v>57.18199999999996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'305'!$G$2:$G$10</c:f>
              <c:numCache>
                <c:formatCode>General</c:formatCode>
                <c:ptCount val="9"/>
                <c:pt idx="1">
                  <c:v>68.906999999999982</c:v>
                </c:pt>
                <c:pt idx="2">
                  <c:v>68.621000000000038</c:v>
                </c:pt>
                <c:pt idx="3">
                  <c:v>63.879999999999995</c:v>
                </c:pt>
                <c:pt idx="4">
                  <c:v>63.812999999999988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72256"/>
        <c:axId val="605872648"/>
      </c:scatterChart>
      <c:valAx>
        <c:axId val="6058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872648"/>
        <c:crosses val="autoZero"/>
        <c:crossBetween val="midCat"/>
      </c:valAx>
      <c:valAx>
        <c:axId val="605872648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87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'305'!$B$14:$G$14</c:f>
              <c:numCache>
                <c:formatCode>General</c:formatCode>
                <c:ptCount val="6"/>
                <c:pt idx="0">
                  <c:v>23.623999999999999</c:v>
                </c:pt>
                <c:pt idx="1">
                  <c:v>22.399000000000001</c:v>
                </c:pt>
                <c:pt idx="2">
                  <c:v>27.344000000000001</c:v>
                </c:pt>
                <c:pt idx="3">
                  <c:v>26.736000000000001</c:v>
                </c:pt>
                <c:pt idx="4">
                  <c:v>23.295000000000002</c:v>
                </c:pt>
                <c:pt idx="5">
                  <c:v>20.023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73432"/>
        <c:axId val="605873824"/>
      </c:scatterChart>
      <c:valAx>
        <c:axId val="60587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873824"/>
        <c:crosses val="autoZero"/>
        <c:crossBetween val="midCat"/>
      </c:valAx>
      <c:valAx>
        <c:axId val="6058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873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'305'!$B$15:$H$15</c:f>
              <c:numCache>
                <c:formatCode>General</c:formatCode>
                <c:ptCount val="7"/>
                <c:pt idx="0">
                  <c:v>-1648.9</c:v>
                </c:pt>
                <c:pt idx="1">
                  <c:v>-1552.5</c:v>
                </c:pt>
                <c:pt idx="2">
                  <c:v>-1912.6</c:v>
                </c:pt>
                <c:pt idx="3">
                  <c:v>-1869.7</c:v>
                </c:pt>
                <c:pt idx="4">
                  <c:v>-1622</c:v>
                </c:pt>
                <c:pt idx="5">
                  <c:v>-1384.4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85672"/>
        <c:axId val="553586064"/>
      </c:scatterChart>
      <c:valAx>
        <c:axId val="55358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586064"/>
        <c:crosses val="autoZero"/>
        <c:crossBetween val="midCat"/>
      </c:valAx>
      <c:valAx>
        <c:axId val="553586064"/>
        <c:scaling>
          <c:orientation val="minMax"/>
          <c:max val="-900"/>
          <c:min val="-23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585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'305'!$B$16:$I$16</c:f>
              <c:numCache>
                <c:formatCode>General</c:formatCode>
                <c:ptCount val="8"/>
                <c:pt idx="0">
                  <c:v>69.79766339315951</c:v>
                </c:pt>
                <c:pt idx="1">
                  <c:v>69.311129961158983</c:v>
                </c:pt>
                <c:pt idx="2">
                  <c:v>69.945874780573433</c:v>
                </c:pt>
                <c:pt idx="3">
                  <c:v>69.931926989826451</c:v>
                </c:pt>
                <c:pt idx="4">
                  <c:v>69.628675681476707</c:v>
                </c:pt>
                <c:pt idx="5">
                  <c:v>69.140488438295961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86848"/>
        <c:axId val="553525872"/>
      </c:scatterChart>
      <c:valAx>
        <c:axId val="5535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525872"/>
        <c:crosses val="autoZero"/>
        <c:crossBetween val="midCat"/>
      </c:valAx>
      <c:valAx>
        <c:axId val="553525872"/>
        <c:scaling>
          <c:orientation val="minMax"/>
          <c:min val="6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58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  <a:prstDash val="solid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'305'!$B$2:$B$10</c:f>
              <c:numCache>
                <c:formatCode>General</c:formatCode>
                <c:ptCount val="9"/>
                <c:pt idx="0">
                  <c:v>69.50133000000001</c:v>
                </c:pt>
                <c:pt idx="1">
                  <c:v>66.489339999999999</c:v>
                </c:pt>
                <c:pt idx="2">
                  <c:v>65.585763</c:v>
                </c:pt>
                <c:pt idx="3">
                  <c:v>64.121169999999992</c:v>
                </c:pt>
                <c:pt idx="4">
                  <c:v>61.12715</c:v>
                </c:pt>
                <c:pt idx="5">
                  <c:v>59.429801999999995</c:v>
                </c:pt>
                <c:pt idx="6">
                  <c:v>53.339100000000002</c:v>
                </c:pt>
                <c:pt idx="7">
                  <c:v>52.345199999999998</c:v>
                </c:pt>
                <c:pt idx="8">
                  <c:v>49.049806000000004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'305'!$A$2:$A$10</c:f>
              <c:numCache>
                <c:formatCode>General</c:formatCode>
                <c:ptCount val="9"/>
                <c:pt idx="0">
                  <c:v>72.8</c:v>
                </c:pt>
                <c:pt idx="1">
                  <c:v>72.599999999999994</c:v>
                </c:pt>
                <c:pt idx="2">
                  <c:v>72.5</c:v>
                </c:pt>
                <c:pt idx="3">
                  <c:v>72.400000000000006</c:v>
                </c:pt>
                <c:pt idx="4">
                  <c:v>72.3</c:v>
                </c:pt>
                <c:pt idx="5">
                  <c:v>72.2</c:v>
                </c:pt>
                <c:pt idx="6">
                  <c:v>72.099999999999994</c:v>
                </c:pt>
                <c:pt idx="7">
                  <c:v>72</c:v>
                </c:pt>
                <c:pt idx="8">
                  <c:v>71.900000000000006</c:v>
                </c:pt>
              </c:numCache>
            </c:numRef>
          </c:xVal>
          <c:yVal>
            <c:numRef>
              <c:f>'305'!$C$2:$C$10</c:f>
              <c:numCache>
                <c:formatCode>General</c:formatCode>
                <c:ptCount val="9"/>
                <c:pt idx="0">
                  <c:v>74.842899999999986</c:v>
                </c:pt>
                <c:pt idx="1">
                  <c:v>75.90079999999999</c:v>
                </c:pt>
                <c:pt idx="2">
                  <c:v>73.465600000000009</c:v>
                </c:pt>
                <c:pt idx="3">
                  <c:v>69.438300000000012</c:v>
                </c:pt>
                <c:pt idx="4">
                  <c:v>66.24799999999999</c:v>
                </c:pt>
                <c:pt idx="5">
                  <c:v>65.581600000000009</c:v>
                </c:pt>
                <c:pt idx="6">
                  <c:v>63.883800000000001</c:v>
                </c:pt>
                <c:pt idx="7">
                  <c:v>60.691200000000009</c:v>
                </c:pt>
                <c:pt idx="8">
                  <c:v>55.3232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'305'!$A$3:$A$10</c:f>
              <c:numCache>
                <c:formatCode>General</c:formatCode>
                <c:ptCount val="8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  <c:pt idx="6">
                  <c:v>72</c:v>
                </c:pt>
                <c:pt idx="7">
                  <c:v>71.900000000000006</c:v>
                </c:pt>
              </c:numCache>
            </c:numRef>
          </c:xVal>
          <c:yVal>
            <c:numRef>
              <c:f>'305'!$D$3:$D$10</c:f>
              <c:numCache>
                <c:formatCode>General</c:formatCode>
                <c:ptCount val="8"/>
                <c:pt idx="0">
                  <c:v>72.332000000000022</c:v>
                </c:pt>
                <c:pt idx="1">
                  <c:v>70.687999999999988</c:v>
                </c:pt>
                <c:pt idx="2">
                  <c:v>66.41</c:v>
                </c:pt>
                <c:pt idx="3">
                  <c:v>63.813000000000017</c:v>
                </c:pt>
                <c:pt idx="4">
                  <c:v>61.682000000000002</c:v>
                </c:pt>
                <c:pt idx="5">
                  <c:v>60.297999999999988</c:v>
                </c:pt>
                <c:pt idx="6">
                  <c:v>56.11</c:v>
                </c:pt>
                <c:pt idx="7">
                  <c:v>52.855999999999995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7030A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'305'!$A$3:$A$10</c:f>
              <c:numCache>
                <c:formatCode>General</c:formatCode>
                <c:ptCount val="8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  <c:pt idx="6">
                  <c:v>72</c:v>
                </c:pt>
                <c:pt idx="7">
                  <c:v>71.900000000000006</c:v>
                </c:pt>
              </c:numCache>
            </c:numRef>
          </c:xVal>
          <c:yVal>
            <c:numRef>
              <c:f>'305'!$E$3:$E$10</c:f>
              <c:numCache>
                <c:formatCode>General</c:formatCode>
                <c:ptCount val="8"/>
                <c:pt idx="0">
                  <c:v>70.392999999999972</c:v>
                </c:pt>
                <c:pt idx="1">
                  <c:v>69.801000000000016</c:v>
                </c:pt>
                <c:pt idx="2">
                  <c:v>65.576999999999998</c:v>
                </c:pt>
                <c:pt idx="3">
                  <c:v>63.296999999999997</c:v>
                </c:pt>
                <c:pt idx="4">
                  <c:v>61.22</c:v>
                </c:pt>
                <c:pt idx="5">
                  <c:v>57.618000000000023</c:v>
                </c:pt>
                <c:pt idx="6">
                  <c:v>55.406000000000006</c:v>
                </c:pt>
                <c:pt idx="7">
                  <c:v>52.300000000000011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  <a:prstDash val="lg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'305'!$A$3:$A$8</c:f>
              <c:numCache>
                <c:formatCode>General</c:formatCode>
                <c:ptCount val="6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  <c:pt idx="4">
                  <c:v>72.2</c:v>
                </c:pt>
                <c:pt idx="5">
                  <c:v>72.099999999999994</c:v>
                </c:pt>
              </c:numCache>
            </c:numRef>
          </c:xVal>
          <c:yVal>
            <c:numRef>
              <c:f>'305'!$F$3:$F$8</c:f>
              <c:numCache>
                <c:formatCode>General</c:formatCode>
                <c:ptCount val="6"/>
                <c:pt idx="0">
                  <c:v>68.508000000000038</c:v>
                </c:pt>
                <c:pt idx="1">
                  <c:v>68.361999999999966</c:v>
                </c:pt>
                <c:pt idx="2">
                  <c:v>63.699000000000012</c:v>
                </c:pt>
                <c:pt idx="3">
                  <c:v>61.701999999999998</c:v>
                </c:pt>
                <c:pt idx="4">
                  <c:v>60.727000000000004</c:v>
                </c:pt>
                <c:pt idx="5">
                  <c:v>57.18199999999996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'305'!$A$3:$A$6</c:f>
              <c:numCache>
                <c:formatCode>General</c:formatCode>
                <c:ptCount val="4"/>
                <c:pt idx="0">
                  <c:v>72.599999999999994</c:v>
                </c:pt>
                <c:pt idx="1">
                  <c:v>72.5</c:v>
                </c:pt>
                <c:pt idx="2">
                  <c:v>72.400000000000006</c:v>
                </c:pt>
                <c:pt idx="3">
                  <c:v>72.3</c:v>
                </c:pt>
              </c:numCache>
            </c:numRef>
          </c:xVal>
          <c:yVal>
            <c:numRef>
              <c:f>'305'!$G$3:$G$6</c:f>
              <c:numCache>
                <c:formatCode>General</c:formatCode>
                <c:ptCount val="4"/>
                <c:pt idx="0">
                  <c:v>68.906999999999982</c:v>
                </c:pt>
                <c:pt idx="1">
                  <c:v>68.621000000000038</c:v>
                </c:pt>
                <c:pt idx="2">
                  <c:v>63.879999999999995</c:v>
                </c:pt>
                <c:pt idx="3">
                  <c:v>63.812999999999988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26656"/>
        <c:axId val="553527048"/>
      </c:scatterChart>
      <c:valAx>
        <c:axId val="553526656"/>
        <c:scaling>
          <c:orientation val="minMax"/>
          <c:max val="70.5"/>
          <c:min val="68.5"/>
        </c:scaling>
        <c:delete val="0"/>
        <c:axPos val="b"/>
        <c:numFmt formatCode="General" sourceLinked="1"/>
        <c:majorTickMark val="out"/>
        <c:minorTickMark val="none"/>
        <c:tickLblPos val="nextTo"/>
        <c:crossAx val="553527048"/>
        <c:crosses val="autoZero"/>
        <c:crossBetween val="midCat"/>
      </c:valAx>
      <c:valAx>
        <c:axId val="553527048"/>
        <c:scaling>
          <c:orientation val="minMax"/>
          <c:max val="20"/>
          <c:min val="-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52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'305'!$A$10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'305'!$B$10:$I$10</c:f>
              <c:numCache>
                <c:formatCode>General</c:formatCode>
                <c:ptCount val="8"/>
                <c:pt idx="0">
                  <c:v>49.049806000000004</c:v>
                </c:pt>
                <c:pt idx="1">
                  <c:v>55.3232</c:v>
                </c:pt>
                <c:pt idx="2">
                  <c:v>52.855999999999995</c:v>
                </c:pt>
                <c:pt idx="3">
                  <c:v>52.300000000000011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'305'!$A$9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'305'!$B$9:$I$9</c:f>
              <c:numCache>
                <c:formatCode>General</c:formatCode>
                <c:ptCount val="8"/>
                <c:pt idx="0">
                  <c:v>52.345199999999998</c:v>
                </c:pt>
                <c:pt idx="1">
                  <c:v>60.691200000000009</c:v>
                </c:pt>
                <c:pt idx="2">
                  <c:v>56.11</c:v>
                </c:pt>
                <c:pt idx="3">
                  <c:v>55.406000000000006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'305'!$A$8</c:f>
              <c:strCache>
                <c:ptCount val="1"/>
                <c:pt idx="0">
                  <c:v>72.1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'305'!$B$8:$I$8</c:f>
              <c:numCache>
                <c:formatCode>General</c:formatCode>
                <c:ptCount val="8"/>
                <c:pt idx="0">
                  <c:v>53.339100000000002</c:v>
                </c:pt>
                <c:pt idx="1">
                  <c:v>63.883800000000001</c:v>
                </c:pt>
                <c:pt idx="2">
                  <c:v>60.297999999999988</c:v>
                </c:pt>
                <c:pt idx="3">
                  <c:v>57.618000000000023</c:v>
                </c:pt>
                <c:pt idx="4">
                  <c:v>57.18199999999996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'305'!$A$7</c:f>
              <c:strCache>
                <c:ptCount val="1"/>
                <c:pt idx="0">
                  <c:v>72.2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'305'!$B$7:$I$7</c:f>
              <c:numCache>
                <c:formatCode>General</c:formatCode>
                <c:ptCount val="8"/>
                <c:pt idx="0">
                  <c:v>59.429801999999995</c:v>
                </c:pt>
                <c:pt idx="1">
                  <c:v>65.581600000000009</c:v>
                </c:pt>
                <c:pt idx="2">
                  <c:v>61.682000000000002</c:v>
                </c:pt>
                <c:pt idx="3">
                  <c:v>61.22</c:v>
                </c:pt>
                <c:pt idx="4">
                  <c:v>60.727000000000004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'305'!$A$6</c:f>
              <c:strCache>
                <c:ptCount val="1"/>
                <c:pt idx="0">
                  <c:v>72.3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'305'!$B$6:$I$6</c:f>
              <c:numCache>
                <c:formatCode>General</c:formatCode>
                <c:ptCount val="8"/>
                <c:pt idx="0">
                  <c:v>61.12715</c:v>
                </c:pt>
                <c:pt idx="1">
                  <c:v>66.24799999999999</c:v>
                </c:pt>
                <c:pt idx="2">
                  <c:v>63.813000000000017</c:v>
                </c:pt>
                <c:pt idx="3">
                  <c:v>63.296999999999997</c:v>
                </c:pt>
                <c:pt idx="4">
                  <c:v>61.701999999999998</c:v>
                </c:pt>
                <c:pt idx="5">
                  <c:v>63.812999999999988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'305'!$A$5</c:f>
              <c:strCache>
                <c:ptCount val="1"/>
                <c:pt idx="0">
                  <c:v>72.4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'305'!$B$5:$I$5</c:f>
              <c:numCache>
                <c:formatCode>General</c:formatCode>
                <c:ptCount val="8"/>
                <c:pt idx="0">
                  <c:v>64.121169999999992</c:v>
                </c:pt>
                <c:pt idx="1">
                  <c:v>69.438300000000012</c:v>
                </c:pt>
                <c:pt idx="2">
                  <c:v>66.41</c:v>
                </c:pt>
                <c:pt idx="3">
                  <c:v>65.576999999999998</c:v>
                </c:pt>
                <c:pt idx="4">
                  <c:v>63.699000000000012</c:v>
                </c:pt>
                <c:pt idx="5">
                  <c:v>63.879999999999995</c:v>
                </c:pt>
                <c:pt idx="6">
                  <c:v>62.238999999999976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'305'!$A$4</c:f>
              <c:strCache>
                <c:ptCount val="1"/>
                <c:pt idx="0">
                  <c:v>72.5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'305'!$B$4:$I$4</c:f>
              <c:numCache>
                <c:formatCode>General</c:formatCode>
                <c:ptCount val="8"/>
                <c:pt idx="0">
                  <c:v>65.585763</c:v>
                </c:pt>
                <c:pt idx="1">
                  <c:v>73.465600000000009</c:v>
                </c:pt>
                <c:pt idx="2">
                  <c:v>70.687999999999988</c:v>
                </c:pt>
                <c:pt idx="3">
                  <c:v>69.801000000000016</c:v>
                </c:pt>
                <c:pt idx="4">
                  <c:v>68.361999999999966</c:v>
                </c:pt>
                <c:pt idx="5">
                  <c:v>68.621000000000038</c:v>
                </c:pt>
                <c:pt idx="6">
                  <c:v>65.815999999999974</c:v>
                </c:pt>
                <c:pt idx="7">
                  <c:v>67.692000000000064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'305'!$A$3</c:f>
              <c:strCache>
                <c:ptCount val="1"/>
                <c:pt idx="0">
                  <c:v>72.6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'305'!$B$3:$I$3</c:f>
              <c:numCache>
                <c:formatCode>General</c:formatCode>
                <c:ptCount val="8"/>
                <c:pt idx="0">
                  <c:v>66.489339999999999</c:v>
                </c:pt>
                <c:pt idx="1">
                  <c:v>75.90079999999999</c:v>
                </c:pt>
                <c:pt idx="2">
                  <c:v>72.332000000000022</c:v>
                </c:pt>
                <c:pt idx="3">
                  <c:v>70.392999999999972</c:v>
                </c:pt>
                <c:pt idx="4">
                  <c:v>68.508000000000038</c:v>
                </c:pt>
                <c:pt idx="5">
                  <c:v>68.906999999999982</c:v>
                </c:pt>
                <c:pt idx="6">
                  <c:v>68.22399999999999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'305'!$A$2</c:f>
              <c:strCache>
                <c:ptCount val="1"/>
                <c:pt idx="0">
                  <c:v>72.8</c:v>
                </c:pt>
              </c:strCache>
            </c:strRef>
          </c:tx>
          <c:spPr>
            <a:ln w="28575">
              <a:noFill/>
            </a:ln>
          </c:spPr>
          <c:xVal>
            <c:numRef>
              <c:f>'305'!$B$13:$I$13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'305'!$B$2:$C$2</c:f>
              <c:numCache>
                <c:formatCode>General</c:formatCode>
                <c:ptCount val="2"/>
                <c:pt idx="0">
                  <c:v>69.50133000000001</c:v>
                </c:pt>
                <c:pt idx="1">
                  <c:v>74.842899999999986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51632"/>
        <c:axId val="546452024"/>
      </c:scatterChart>
      <c:valAx>
        <c:axId val="54645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452024"/>
        <c:crosses val="autoZero"/>
        <c:crossBetween val="midCat"/>
      </c:valAx>
      <c:valAx>
        <c:axId val="546452024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451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13718995457671E-2"/>
          <c:y val="0.14241254211622295"/>
          <c:w val="0.64933995796650879"/>
          <c:h val="0.748932388166905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'310'!$B$1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'310'!$B$2:$B$9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73.144840000000002</c:v>
                </c:pt>
                <c:pt idx="2">
                  <c:v>69.968429999999998</c:v>
                </c:pt>
                <c:pt idx="3">
                  <c:v>64.596980000000002</c:v>
                </c:pt>
                <c:pt idx="4">
                  <c:v>64.379689999999997</c:v>
                </c:pt>
                <c:pt idx="5">
                  <c:v>60.417670000000001</c:v>
                </c:pt>
                <c:pt idx="6">
                  <c:v>57.052170999999994</c:v>
                </c:pt>
                <c:pt idx="7">
                  <c:v>54.849589999999999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'310'!$C$2:$C$9</c:f>
              <c:numCache>
                <c:formatCode>General</c:formatCode>
                <c:ptCount val="8"/>
                <c:pt idx="0">
                  <c:v>80.297799999999995</c:v>
                </c:pt>
                <c:pt idx="1">
                  <c:v>76.155600000000007</c:v>
                </c:pt>
                <c:pt idx="2">
                  <c:v>75.118800000000007</c:v>
                </c:pt>
                <c:pt idx="3">
                  <c:v>68.916499999999999</c:v>
                </c:pt>
                <c:pt idx="4">
                  <c:v>67.738599999999991</c:v>
                </c:pt>
                <c:pt idx="5">
                  <c:v>63.946000000000005</c:v>
                </c:pt>
                <c:pt idx="6">
                  <c:v>64.134800000000013</c:v>
                </c:pt>
                <c:pt idx="7">
                  <c:v>60.189600000000006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'310'!$D$2:$D$9</c:f>
              <c:numCache>
                <c:formatCode>General</c:formatCode>
                <c:ptCount val="8"/>
                <c:pt idx="0">
                  <c:v>79.135000000000019</c:v>
                </c:pt>
                <c:pt idx="1">
                  <c:v>76.009999999999991</c:v>
                </c:pt>
                <c:pt idx="2">
                  <c:v>76.324999999999989</c:v>
                </c:pt>
                <c:pt idx="3">
                  <c:v>73.022999999999996</c:v>
                </c:pt>
                <c:pt idx="4">
                  <c:v>65.216000000000008</c:v>
                </c:pt>
                <c:pt idx="5">
                  <c:v>62.620000000000005</c:v>
                </c:pt>
                <c:pt idx="6">
                  <c:v>65.762999999999991</c:v>
                </c:pt>
                <c:pt idx="7">
                  <c:v>60.887999999999991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'310'!$E$2:$E$9</c:f>
              <c:numCache>
                <c:formatCode>General</c:formatCode>
                <c:ptCount val="8"/>
                <c:pt idx="0">
                  <c:v>79.033999999999992</c:v>
                </c:pt>
                <c:pt idx="1">
                  <c:v>74.874000000000024</c:v>
                </c:pt>
                <c:pt idx="2">
                  <c:v>74.024999999999977</c:v>
                </c:pt>
                <c:pt idx="3">
                  <c:v>77.199999999999989</c:v>
                </c:pt>
                <c:pt idx="4">
                  <c:v>66.972999999999985</c:v>
                </c:pt>
                <c:pt idx="5">
                  <c:v>63.814999999999998</c:v>
                </c:pt>
                <c:pt idx="6">
                  <c:v>62.036000000000001</c:v>
                </c:pt>
                <c:pt idx="7">
                  <c:v>57.572000000000003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'310'!$F$2:$F$9</c:f>
              <c:numCache>
                <c:formatCode>General</c:formatCode>
                <c:ptCount val="8"/>
                <c:pt idx="0">
                  <c:v>78.476999999999975</c:v>
                </c:pt>
                <c:pt idx="1">
                  <c:v>73.766999999999996</c:v>
                </c:pt>
                <c:pt idx="2">
                  <c:v>73.54000000000002</c:v>
                </c:pt>
                <c:pt idx="3">
                  <c:v>70.459000000000003</c:v>
                </c:pt>
                <c:pt idx="6">
                  <c:v>60.748999999999995</c:v>
                </c:pt>
                <c:pt idx="7">
                  <c:v>58.591000000000008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'310'!$G$2:$G$9</c:f>
              <c:numCache>
                <c:formatCode>General</c:formatCode>
                <c:ptCount val="8"/>
                <c:pt idx="0">
                  <c:v>77.715000000000032</c:v>
                </c:pt>
                <c:pt idx="1">
                  <c:v>73.988999999999976</c:v>
                </c:pt>
                <c:pt idx="2">
                  <c:v>72.038999999999987</c:v>
                </c:pt>
                <c:pt idx="3">
                  <c:v>69.480000000000018</c:v>
                </c:pt>
                <c:pt idx="6">
                  <c:v>59.329999999999984</c:v>
                </c:pt>
                <c:pt idx="7">
                  <c:v>51.331999999999994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'310'!$H$2:$H$9</c:f>
              <c:numCache>
                <c:formatCode>General</c:formatCode>
                <c:ptCount val="8"/>
                <c:pt idx="0">
                  <c:v>78.262</c:v>
                </c:pt>
                <c:pt idx="1">
                  <c:v>72.548000000000002</c:v>
                </c:pt>
                <c:pt idx="3">
                  <c:v>70.132999999999981</c:v>
                </c:pt>
                <c:pt idx="6">
                  <c:v>59.531000000000006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52808"/>
        <c:axId val="546453200"/>
      </c:scatterChart>
      <c:valAx>
        <c:axId val="54645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453200"/>
        <c:crosses val="autoZero"/>
        <c:crossBetween val="midCat"/>
      </c:valAx>
      <c:valAx>
        <c:axId val="546453200"/>
        <c:scaling>
          <c:orientation val="minMax"/>
          <c:max val="85"/>
          <c:min val="4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4528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'310'!$A$9</c:f>
              <c:strCache>
                <c:ptCount val="1"/>
                <c:pt idx="0">
                  <c:v>72.4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'310'!$B$9:$I$9</c:f>
              <c:numCache>
                <c:formatCode>General</c:formatCode>
                <c:ptCount val="8"/>
                <c:pt idx="0">
                  <c:v>54.849589999999999</c:v>
                </c:pt>
                <c:pt idx="1">
                  <c:v>60.189600000000006</c:v>
                </c:pt>
                <c:pt idx="2">
                  <c:v>60.887999999999991</c:v>
                </c:pt>
                <c:pt idx="3">
                  <c:v>57.572000000000003</c:v>
                </c:pt>
                <c:pt idx="4">
                  <c:v>58.591000000000008</c:v>
                </c:pt>
                <c:pt idx="5">
                  <c:v>51.331999999999994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'310'!$A$8</c:f>
              <c:strCache>
                <c:ptCount val="1"/>
                <c:pt idx="0">
                  <c:v>72.5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'310'!$B$8:$I$8</c:f>
              <c:numCache>
                <c:formatCode>General</c:formatCode>
                <c:ptCount val="8"/>
                <c:pt idx="0">
                  <c:v>57.052170999999994</c:v>
                </c:pt>
                <c:pt idx="1">
                  <c:v>64.134800000000013</c:v>
                </c:pt>
                <c:pt idx="2">
                  <c:v>65.762999999999991</c:v>
                </c:pt>
                <c:pt idx="3">
                  <c:v>62.036000000000001</c:v>
                </c:pt>
                <c:pt idx="4">
                  <c:v>60.748999999999995</c:v>
                </c:pt>
                <c:pt idx="5">
                  <c:v>59.329999999999984</c:v>
                </c:pt>
                <c:pt idx="6">
                  <c:v>59.531000000000006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'310'!$A$7</c:f>
              <c:strCache>
                <c:ptCount val="1"/>
                <c:pt idx="0">
                  <c:v>72.6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'310'!$B$7:$I$7</c:f>
              <c:numCache>
                <c:formatCode>General</c:formatCode>
                <c:ptCount val="8"/>
                <c:pt idx="0">
                  <c:v>60.417670000000001</c:v>
                </c:pt>
                <c:pt idx="1">
                  <c:v>63.946000000000005</c:v>
                </c:pt>
                <c:pt idx="2">
                  <c:v>62.620000000000005</c:v>
                </c:pt>
                <c:pt idx="3">
                  <c:v>63.814999999999998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'310'!$A$6</c:f>
              <c:strCache>
                <c:ptCount val="1"/>
                <c:pt idx="0">
                  <c:v>72.7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'310'!$B$6:$I$6</c:f>
              <c:numCache>
                <c:formatCode>General</c:formatCode>
                <c:ptCount val="8"/>
                <c:pt idx="0">
                  <c:v>64.379689999999997</c:v>
                </c:pt>
                <c:pt idx="1">
                  <c:v>67.738599999999991</c:v>
                </c:pt>
                <c:pt idx="2">
                  <c:v>65.216000000000008</c:v>
                </c:pt>
                <c:pt idx="3">
                  <c:v>66.972999999999985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'310'!$A$5</c:f>
              <c:strCache>
                <c:ptCount val="1"/>
                <c:pt idx="0">
                  <c:v>72.8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'310'!$B$5:$I$5</c:f>
              <c:numCache>
                <c:formatCode>General</c:formatCode>
                <c:ptCount val="8"/>
                <c:pt idx="0">
                  <c:v>64.596980000000002</c:v>
                </c:pt>
                <c:pt idx="1">
                  <c:v>68.916499999999999</c:v>
                </c:pt>
                <c:pt idx="2">
                  <c:v>73.022999999999996</c:v>
                </c:pt>
                <c:pt idx="3">
                  <c:v>77.199999999999989</c:v>
                </c:pt>
                <c:pt idx="4">
                  <c:v>70.459000000000003</c:v>
                </c:pt>
                <c:pt idx="5">
                  <c:v>69.480000000000018</c:v>
                </c:pt>
                <c:pt idx="6">
                  <c:v>70.132999999999981</c:v>
                </c:pt>
                <c:pt idx="7">
                  <c:v>68.317999999999984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'310'!$A$4</c:f>
              <c:strCache>
                <c:ptCount val="1"/>
                <c:pt idx="0">
                  <c:v>72.9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'310'!$B$4:$I$4</c:f>
              <c:numCache>
                <c:formatCode>General</c:formatCode>
                <c:ptCount val="8"/>
                <c:pt idx="0">
                  <c:v>69.968429999999998</c:v>
                </c:pt>
                <c:pt idx="1">
                  <c:v>75.118800000000007</c:v>
                </c:pt>
                <c:pt idx="2">
                  <c:v>76.324999999999989</c:v>
                </c:pt>
                <c:pt idx="3">
                  <c:v>74.024999999999977</c:v>
                </c:pt>
                <c:pt idx="4">
                  <c:v>73.54000000000002</c:v>
                </c:pt>
                <c:pt idx="5">
                  <c:v>72.038999999999987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'310'!$A$3</c:f>
              <c:strCache>
                <c:ptCount val="1"/>
                <c:pt idx="0">
                  <c:v>73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'310'!$B$3:$I$3</c:f>
              <c:numCache>
                <c:formatCode>General</c:formatCode>
                <c:ptCount val="8"/>
                <c:pt idx="0">
                  <c:v>73.144840000000002</c:v>
                </c:pt>
                <c:pt idx="1">
                  <c:v>76.155600000000007</c:v>
                </c:pt>
                <c:pt idx="2">
                  <c:v>76.009999999999991</c:v>
                </c:pt>
                <c:pt idx="3">
                  <c:v>74.874000000000024</c:v>
                </c:pt>
                <c:pt idx="4">
                  <c:v>73.766999999999996</c:v>
                </c:pt>
                <c:pt idx="5">
                  <c:v>73.988999999999976</c:v>
                </c:pt>
                <c:pt idx="6">
                  <c:v>72.548000000000002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'310'!$A$2</c:f>
              <c:strCache>
                <c:ptCount val="1"/>
                <c:pt idx="0">
                  <c:v>73.1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'310'!$B$2:$I$2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80.297799999999995</c:v>
                </c:pt>
                <c:pt idx="2">
                  <c:v>79.135000000000019</c:v>
                </c:pt>
                <c:pt idx="3">
                  <c:v>79.033999999999992</c:v>
                </c:pt>
                <c:pt idx="4">
                  <c:v>78.476999999999975</c:v>
                </c:pt>
                <c:pt idx="5">
                  <c:v>77.715000000000032</c:v>
                </c:pt>
                <c:pt idx="6">
                  <c:v>78.262</c:v>
                </c:pt>
                <c:pt idx="7">
                  <c:v>76.900999999999954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53984"/>
        <c:axId val="546454376"/>
      </c:scatterChart>
      <c:valAx>
        <c:axId val="5464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454376"/>
        <c:crosses val="autoZero"/>
        <c:crossBetween val="midCat"/>
      </c:valAx>
      <c:valAx>
        <c:axId val="546454376"/>
        <c:scaling>
          <c:orientation val="minMax"/>
          <c:min val="4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453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'310'!$A$14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'310'!$B$14:$H$14</c:f>
              <c:numCache>
                <c:formatCode>General</c:formatCode>
                <c:ptCount val="7"/>
                <c:pt idx="0">
                  <c:v>31.574000000000002</c:v>
                </c:pt>
                <c:pt idx="1">
                  <c:v>28.042999999999999</c:v>
                </c:pt>
                <c:pt idx="2">
                  <c:v>27.129000000000001</c:v>
                </c:pt>
                <c:pt idx="3">
                  <c:v>30.390999999999998</c:v>
                </c:pt>
                <c:pt idx="4">
                  <c:v>28.109000000000002</c:v>
                </c:pt>
                <c:pt idx="5">
                  <c:v>35.32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55160"/>
        <c:axId val="593785416"/>
      </c:scatterChart>
      <c:valAx>
        <c:axId val="54645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785416"/>
        <c:crosses val="autoZero"/>
        <c:crossBetween val="midCat"/>
      </c:valAx>
      <c:valAx>
        <c:axId val="593785416"/>
        <c:scaling>
          <c:orientation val="minMax"/>
          <c:max val="37"/>
          <c:min val="2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455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'310'!$A$15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'310'!$B$15:$G$15</c:f>
              <c:numCache>
                <c:formatCode>General</c:formatCode>
                <c:ptCount val="6"/>
                <c:pt idx="0">
                  <c:v>-2231.8000000000002</c:v>
                </c:pt>
                <c:pt idx="1">
                  <c:v>-1970.5</c:v>
                </c:pt>
                <c:pt idx="2">
                  <c:v>-1903.8</c:v>
                </c:pt>
                <c:pt idx="3">
                  <c:v>-2141.5</c:v>
                </c:pt>
                <c:pt idx="4">
                  <c:v>-1976.6</c:v>
                </c:pt>
                <c:pt idx="5">
                  <c:v>-2503.4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86200"/>
        <c:axId val="593786592"/>
      </c:scatterChart>
      <c:valAx>
        <c:axId val="59378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786592"/>
        <c:crosses val="autoZero"/>
        <c:crossBetween val="midCat"/>
      </c:valAx>
      <c:valAx>
        <c:axId val="59378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786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0_1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'264.5'!$B$2:$B$17</c:f>
              <c:numCache>
                <c:formatCode>General</c:formatCode>
                <c:ptCount val="16"/>
                <c:pt idx="0">
                  <c:v>67.662580000000005</c:v>
                </c:pt>
                <c:pt idx="1">
                  <c:v>70.602980000000002</c:v>
                </c:pt>
                <c:pt idx="2">
                  <c:v>74.855189999999993</c:v>
                </c:pt>
                <c:pt idx="3">
                  <c:v>75.579710000000006</c:v>
                </c:pt>
                <c:pt idx="4">
                  <c:v>79.20929000000001</c:v>
                </c:pt>
                <c:pt idx="5">
                  <c:v>81.736069999999998</c:v>
                </c:pt>
                <c:pt idx="6">
                  <c:v>84.754890000000003</c:v>
                </c:pt>
                <c:pt idx="7">
                  <c:v>88.144149999999996</c:v>
                </c:pt>
                <c:pt idx="8">
                  <c:v>89.799289999999999</c:v>
                </c:pt>
                <c:pt idx="9">
                  <c:v>93.784610000000001</c:v>
                </c:pt>
                <c:pt idx="10">
                  <c:v>95.531970000000001</c:v>
                </c:pt>
                <c:pt idx="11">
                  <c:v>101.64084</c:v>
                </c:pt>
                <c:pt idx="12">
                  <c:v>101.91206</c:v>
                </c:pt>
                <c:pt idx="13">
                  <c:v>102.75479</c:v>
                </c:pt>
                <c:pt idx="14">
                  <c:v>106.86565</c:v>
                </c:pt>
                <c:pt idx="15">
                  <c:v>111.09755999999999</c:v>
                </c:pt>
              </c:numCache>
            </c:numRef>
          </c:yVal>
          <c:smooth val="0"/>
        </c:ser>
        <c:ser>
          <c:idx val="1"/>
          <c:order val="1"/>
          <c:tx>
            <c:v>1_2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'264.5'!$C$2:$C$17</c:f>
              <c:numCache>
                <c:formatCode>General</c:formatCode>
                <c:ptCount val="16"/>
                <c:pt idx="0">
                  <c:v>72.729099999999988</c:v>
                </c:pt>
                <c:pt idx="1">
                  <c:v>75.44380000000001</c:v>
                </c:pt>
                <c:pt idx="2">
                  <c:v>78.424200000000013</c:v>
                </c:pt>
                <c:pt idx="3">
                  <c:v>79.928500000000014</c:v>
                </c:pt>
                <c:pt idx="4">
                  <c:v>82.423399999999987</c:v>
                </c:pt>
                <c:pt idx="5">
                  <c:v>86.223300000000009</c:v>
                </c:pt>
                <c:pt idx="6">
                  <c:v>87.534100000000009</c:v>
                </c:pt>
                <c:pt idx="7">
                  <c:v>90.357900000000001</c:v>
                </c:pt>
                <c:pt idx="8">
                  <c:v>93.66510000000001</c:v>
                </c:pt>
                <c:pt idx="9">
                  <c:v>94.14500000000001</c:v>
                </c:pt>
                <c:pt idx="10">
                  <c:v>98.840699999999998</c:v>
                </c:pt>
                <c:pt idx="11">
                  <c:v>99.853999999999999</c:v>
                </c:pt>
                <c:pt idx="12">
                  <c:v>103.944</c:v>
                </c:pt>
                <c:pt idx="13">
                  <c:v>105.75999999999999</c:v>
                </c:pt>
                <c:pt idx="14">
                  <c:v>107.85999999999999</c:v>
                </c:pt>
                <c:pt idx="15">
                  <c:v>108.11199999999999</c:v>
                </c:pt>
              </c:numCache>
            </c:numRef>
          </c:yVal>
          <c:smooth val="0"/>
        </c:ser>
        <c:ser>
          <c:idx val="2"/>
          <c:order val="2"/>
          <c:tx>
            <c:v>2_3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'264.5'!$D$2:$D$17</c:f>
              <c:numCache>
                <c:formatCode>General</c:formatCode>
                <c:ptCount val="16"/>
                <c:pt idx="0">
                  <c:v>70.119</c:v>
                </c:pt>
                <c:pt idx="1">
                  <c:v>72.855999999999995</c:v>
                </c:pt>
                <c:pt idx="2">
                  <c:v>74.995999999999981</c:v>
                </c:pt>
                <c:pt idx="3">
                  <c:v>77.817999999999984</c:v>
                </c:pt>
                <c:pt idx="4">
                  <c:v>80.594999999999999</c:v>
                </c:pt>
                <c:pt idx="5">
                  <c:v>82.563999999999993</c:v>
                </c:pt>
                <c:pt idx="6">
                  <c:v>85.391999999999996</c:v>
                </c:pt>
                <c:pt idx="7">
                  <c:v>89.451999999999998</c:v>
                </c:pt>
                <c:pt idx="8">
                  <c:v>88.941999999999979</c:v>
                </c:pt>
                <c:pt idx="9">
                  <c:v>90.903999999999968</c:v>
                </c:pt>
                <c:pt idx="10">
                  <c:v>93.433999999999969</c:v>
                </c:pt>
                <c:pt idx="11">
                  <c:v>98.762</c:v>
                </c:pt>
                <c:pt idx="12">
                  <c:v>99.583999999999975</c:v>
                </c:pt>
                <c:pt idx="13">
                  <c:v>106.649</c:v>
                </c:pt>
                <c:pt idx="14">
                  <c:v>106.09299999999999</c:v>
                </c:pt>
                <c:pt idx="15">
                  <c:v>108.04600000000002</c:v>
                </c:pt>
              </c:numCache>
            </c:numRef>
          </c:yVal>
          <c:smooth val="0"/>
        </c:ser>
        <c:ser>
          <c:idx val="3"/>
          <c:order val="3"/>
          <c:tx>
            <c:v>3_4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'264.5'!$E$2:$E$17</c:f>
              <c:numCache>
                <c:formatCode>General</c:formatCode>
                <c:ptCount val="16"/>
                <c:pt idx="0">
                  <c:v>68.939000000000021</c:v>
                </c:pt>
                <c:pt idx="1">
                  <c:v>69.881999999999977</c:v>
                </c:pt>
                <c:pt idx="2">
                  <c:v>73.685000000000002</c:v>
                </c:pt>
                <c:pt idx="3">
                  <c:v>76.406999999999982</c:v>
                </c:pt>
                <c:pt idx="4">
                  <c:v>78.277000000000015</c:v>
                </c:pt>
                <c:pt idx="5">
                  <c:v>79.54000000000002</c:v>
                </c:pt>
                <c:pt idx="6">
                  <c:v>83.838999999999999</c:v>
                </c:pt>
                <c:pt idx="7">
                  <c:v>84.98599999999999</c:v>
                </c:pt>
                <c:pt idx="8">
                  <c:v>87.63900000000001</c:v>
                </c:pt>
                <c:pt idx="10">
                  <c:v>93.721000000000004</c:v>
                </c:pt>
                <c:pt idx="11">
                  <c:v>95.939000000000021</c:v>
                </c:pt>
                <c:pt idx="12">
                  <c:v>97.600999999999999</c:v>
                </c:pt>
                <c:pt idx="14">
                  <c:v>102.72900000000004</c:v>
                </c:pt>
                <c:pt idx="15">
                  <c:v>103.32099999999997</c:v>
                </c:pt>
              </c:numCache>
            </c:numRef>
          </c:yVal>
          <c:smooth val="0"/>
        </c:ser>
        <c:ser>
          <c:idx val="4"/>
          <c:order val="4"/>
          <c:tx>
            <c:v>4_5</c:v>
          </c:tx>
          <c:spPr>
            <a:ln w="28575">
              <a:noFill/>
            </a:ln>
          </c:spPr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'264.5'!$F$2:$F$17</c:f>
              <c:numCache>
                <c:formatCode>General</c:formatCode>
                <c:ptCount val="16"/>
                <c:pt idx="0">
                  <c:v>66.012999999999977</c:v>
                </c:pt>
                <c:pt idx="2">
                  <c:v>67.256000000000029</c:v>
                </c:pt>
                <c:pt idx="3">
                  <c:v>75.402000000000044</c:v>
                </c:pt>
                <c:pt idx="10">
                  <c:v>92.637</c:v>
                </c:pt>
                <c:pt idx="12">
                  <c:v>97.226000000000056</c:v>
                </c:pt>
                <c:pt idx="14">
                  <c:v>100.90799999999996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105136"/>
        <c:axId val="441132488"/>
      </c:scatterChart>
      <c:valAx>
        <c:axId val="55310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32488"/>
        <c:crosses val="autoZero"/>
        <c:crossBetween val="midCat"/>
      </c:valAx>
      <c:valAx>
        <c:axId val="441132488"/>
        <c:scaling>
          <c:orientation val="minMax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10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'310'!$A$16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'310'!$B$13:$I$13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'310'!$B$16:$I$16</c:f>
              <c:numCache>
                <c:formatCode>General</c:formatCode>
                <c:ptCount val="8"/>
                <c:pt idx="0">
                  <c:v>70.684740609362137</c:v>
                </c:pt>
                <c:pt idx="1">
                  <c:v>70.267089826338122</c:v>
                </c:pt>
                <c:pt idx="2">
                  <c:v>70.175826606214741</c:v>
                </c:pt>
                <c:pt idx="3">
                  <c:v>70.464940278371884</c:v>
                </c:pt>
                <c:pt idx="4">
                  <c:v>70.31911487423956</c:v>
                </c:pt>
                <c:pt idx="5">
                  <c:v>70.877689694224244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87376"/>
        <c:axId val="593787768"/>
      </c:scatterChart>
      <c:valAx>
        <c:axId val="59378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787768"/>
        <c:crosses val="autoZero"/>
        <c:crossBetween val="midCat"/>
      </c:valAx>
      <c:valAx>
        <c:axId val="59378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787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'310'!$B$1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'310'!$B$2:$B$9</c:f>
              <c:numCache>
                <c:formatCode>General</c:formatCode>
                <c:ptCount val="8"/>
                <c:pt idx="0">
                  <c:v>77.118870000000001</c:v>
                </c:pt>
                <c:pt idx="1">
                  <c:v>73.144840000000002</c:v>
                </c:pt>
                <c:pt idx="2">
                  <c:v>69.968429999999998</c:v>
                </c:pt>
                <c:pt idx="3">
                  <c:v>64.596980000000002</c:v>
                </c:pt>
                <c:pt idx="4">
                  <c:v>64.379689999999997</c:v>
                </c:pt>
                <c:pt idx="5">
                  <c:v>60.417670000000001</c:v>
                </c:pt>
                <c:pt idx="6">
                  <c:v>57.052170999999994</c:v>
                </c:pt>
                <c:pt idx="7">
                  <c:v>54.849589999999999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'310'!$C$1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'310'!$C$2:$C$9</c:f>
              <c:numCache>
                <c:formatCode>General</c:formatCode>
                <c:ptCount val="8"/>
                <c:pt idx="0">
                  <c:v>80.297799999999995</c:v>
                </c:pt>
                <c:pt idx="1">
                  <c:v>76.155600000000007</c:v>
                </c:pt>
                <c:pt idx="2">
                  <c:v>75.118800000000007</c:v>
                </c:pt>
                <c:pt idx="3">
                  <c:v>68.916499999999999</c:v>
                </c:pt>
                <c:pt idx="4">
                  <c:v>67.738599999999991</c:v>
                </c:pt>
                <c:pt idx="5">
                  <c:v>63.946000000000005</c:v>
                </c:pt>
                <c:pt idx="6">
                  <c:v>64.134800000000013</c:v>
                </c:pt>
                <c:pt idx="7">
                  <c:v>60.189600000000006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'310'!$D$1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'310'!$D$2:$D$9</c:f>
              <c:numCache>
                <c:formatCode>General</c:formatCode>
                <c:ptCount val="8"/>
                <c:pt idx="0">
                  <c:v>79.135000000000019</c:v>
                </c:pt>
                <c:pt idx="1">
                  <c:v>76.009999999999991</c:v>
                </c:pt>
                <c:pt idx="2">
                  <c:v>76.324999999999989</c:v>
                </c:pt>
                <c:pt idx="3">
                  <c:v>73.022999999999996</c:v>
                </c:pt>
                <c:pt idx="4">
                  <c:v>65.216000000000008</c:v>
                </c:pt>
                <c:pt idx="5">
                  <c:v>62.620000000000005</c:v>
                </c:pt>
                <c:pt idx="6">
                  <c:v>65.762999999999991</c:v>
                </c:pt>
                <c:pt idx="7">
                  <c:v>60.887999999999991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'310'!$E$1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rgbClr val="7030A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'310'!$E$2:$E$9</c:f>
              <c:numCache>
                <c:formatCode>General</c:formatCode>
                <c:ptCount val="8"/>
                <c:pt idx="0">
                  <c:v>79.033999999999992</c:v>
                </c:pt>
                <c:pt idx="1">
                  <c:v>74.874000000000024</c:v>
                </c:pt>
                <c:pt idx="2">
                  <c:v>74.024999999999977</c:v>
                </c:pt>
                <c:pt idx="3">
                  <c:v>77.199999999999989</c:v>
                </c:pt>
                <c:pt idx="4">
                  <c:v>66.972999999999985</c:v>
                </c:pt>
                <c:pt idx="5">
                  <c:v>63.814999999999998</c:v>
                </c:pt>
                <c:pt idx="6">
                  <c:v>62.036000000000001</c:v>
                </c:pt>
                <c:pt idx="7">
                  <c:v>57.572000000000003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'310'!$F$1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  <a:prstDash val="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'310'!$F$2:$F$9</c:f>
              <c:numCache>
                <c:formatCode>General</c:formatCode>
                <c:ptCount val="8"/>
                <c:pt idx="0">
                  <c:v>78.476999999999975</c:v>
                </c:pt>
                <c:pt idx="1">
                  <c:v>73.766999999999996</c:v>
                </c:pt>
                <c:pt idx="2">
                  <c:v>73.54000000000002</c:v>
                </c:pt>
                <c:pt idx="3">
                  <c:v>70.459000000000003</c:v>
                </c:pt>
                <c:pt idx="6">
                  <c:v>60.748999999999995</c:v>
                </c:pt>
                <c:pt idx="7">
                  <c:v>58.591000000000008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'310'!$G$1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'310'!$G$2:$G$9</c:f>
              <c:numCache>
                <c:formatCode>General</c:formatCode>
                <c:ptCount val="8"/>
                <c:pt idx="0">
                  <c:v>77.715000000000032</c:v>
                </c:pt>
                <c:pt idx="1">
                  <c:v>73.988999999999976</c:v>
                </c:pt>
                <c:pt idx="2">
                  <c:v>72.038999999999987</c:v>
                </c:pt>
                <c:pt idx="3">
                  <c:v>69.480000000000018</c:v>
                </c:pt>
                <c:pt idx="6">
                  <c:v>59.329999999999984</c:v>
                </c:pt>
                <c:pt idx="7">
                  <c:v>51.331999999999994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'310'!$H$1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8575">
                <a:solidFill>
                  <a:schemeClr val="tx1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'310'!$A$2:$A$9</c:f>
              <c:numCache>
                <c:formatCode>General</c:formatCode>
                <c:ptCount val="8"/>
                <c:pt idx="0">
                  <c:v>73.099999999999994</c:v>
                </c:pt>
                <c:pt idx="1">
                  <c:v>73</c:v>
                </c:pt>
                <c:pt idx="2">
                  <c:v>72.900000000000006</c:v>
                </c:pt>
                <c:pt idx="3">
                  <c:v>72.8</c:v>
                </c:pt>
                <c:pt idx="4">
                  <c:v>72.7</c:v>
                </c:pt>
                <c:pt idx="5">
                  <c:v>72.599999999999994</c:v>
                </c:pt>
                <c:pt idx="6">
                  <c:v>72.5</c:v>
                </c:pt>
                <c:pt idx="7">
                  <c:v>72.400000000000006</c:v>
                </c:pt>
              </c:numCache>
            </c:numRef>
          </c:xVal>
          <c:yVal>
            <c:numRef>
              <c:f>'310'!$H$2:$H$9</c:f>
              <c:numCache>
                <c:formatCode>General</c:formatCode>
                <c:ptCount val="8"/>
                <c:pt idx="0">
                  <c:v>78.262</c:v>
                </c:pt>
                <c:pt idx="1">
                  <c:v>72.548000000000002</c:v>
                </c:pt>
                <c:pt idx="3">
                  <c:v>70.132999999999981</c:v>
                </c:pt>
                <c:pt idx="6">
                  <c:v>59.531000000000006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88552"/>
        <c:axId val="593788944"/>
      </c:scatterChart>
      <c:valAx>
        <c:axId val="593788552"/>
        <c:scaling>
          <c:orientation val="minMax"/>
          <c:max val="71.5"/>
          <c:min val="69"/>
        </c:scaling>
        <c:delete val="0"/>
        <c:axPos val="b"/>
        <c:numFmt formatCode="General" sourceLinked="1"/>
        <c:majorTickMark val="out"/>
        <c:minorTickMark val="none"/>
        <c:tickLblPos val="nextTo"/>
        <c:crossAx val="593788944"/>
        <c:crosses val="autoZero"/>
        <c:crossBetween val="midCat"/>
      </c:valAx>
      <c:valAx>
        <c:axId val="593788944"/>
        <c:scaling>
          <c:orientation val="minMax"/>
          <c:max val="30"/>
          <c:min val="-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788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694737802324473E-2"/>
          <c:y val="2.1106852932333449E-2"/>
          <c:w val="0.82045220650736195"/>
          <c:h val="0.87495315761265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vs!$A$3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vs!$C$3:$I$3</c:f>
              <c:numCache>
                <c:formatCode>General</c:formatCode>
                <c:ptCount val="7"/>
                <c:pt idx="0">
                  <c:v>28.257999999999999</c:v>
                </c:pt>
                <c:pt idx="1">
                  <c:v>24.664999999999999</c:v>
                </c:pt>
                <c:pt idx="2">
                  <c:v>25.626999999999999</c:v>
                </c:pt>
                <c:pt idx="3">
                  <c:v>24.097999999999999</c:v>
                </c:pt>
                <c:pt idx="4">
                  <c:v>26.248000000000001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vs!$A$4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vs!$C$4:$I$4</c:f>
              <c:numCache>
                <c:formatCode>General</c:formatCode>
                <c:ptCount val="7"/>
                <c:pt idx="0">
                  <c:v>27.327999999999999</c:v>
                </c:pt>
                <c:pt idx="1">
                  <c:v>25.893999999999998</c:v>
                </c:pt>
                <c:pt idx="2">
                  <c:v>26.634</c:v>
                </c:pt>
                <c:pt idx="3">
                  <c:v>25.689</c:v>
                </c:pt>
                <c:pt idx="4">
                  <c:v>25.428999999999998</c:v>
                </c:pt>
                <c:pt idx="5">
                  <c:v>27.472999999999999</c:v>
                </c:pt>
                <c:pt idx="6">
                  <c:v>25.428999999999998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vs!$A$5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vs!$C$5:$I$5</c:f>
              <c:numCache>
                <c:formatCode>General</c:formatCode>
                <c:ptCount val="7"/>
                <c:pt idx="0">
                  <c:v>25.4</c:v>
                </c:pt>
                <c:pt idx="1">
                  <c:v>27.253</c:v>
                </c:pt>
                <c:pt idx="2">
                  <c:v>28.07</c:v>
                </c:pt>
                <c:pt idx="3">
                  <c:v>23.283000000000001</c:v>
                </c:pt>
                <c:pt idx="4">
                  <c:v>25.664999999999999</c:v>
                </c:pt>
                <c:pt idx="5">
                  <c:v>24.097000000000001</c:v>
                </c:pt>
                <c:pt idx="6">
                  <c:v>26.207000000000001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vs!$A$6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vs!$C$6:$I$6</c:f>
              <c:numCache>
                <c:formatCode>General</c:formatCode>
                <c:ptCount val="7"/>
                <c:pt idx="0">
                  <c:v>23.623999999999999</c:v>
                </c:pt>
                <c:pt idx="1">
                  <c:v>22.399000000000001</c:v>
                </c:pt>
                <c:pt idx="2">
                  <c:v>27.344000000000001</c:v>
                </c:pt>
                <c:pt idx="3">
                  <c:v>26.736000000000001</c:v>
                </c:pt>
                <c:pt idx="4">
                  <c:v>23.295000000000002</c:v>
                </c:pt>
                <c:pt idx="5">
                  <c:v>20.023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vs!$A$7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vs!$C$2:$I$2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vs!$C$7:$I$7</c:f>
              <c:numCache>
                <c:formatCode>General</c:formatCode>
                <c:ptCount val="7"/>
                <c:pt idx="0">
                  <c:v>31.574000000000002</c:v>
                </c:pt>
                <c:pt idx="1">
                  <c:v>28.042999999999999</c:v>
                </c:pt>
                <c:pt idx="2">
                  <c:v>27.129000000000001</c:v>
                </c:pt>
                <c:pt idx="3">
                  <c:v>30.390999999999998</c:v>
                </c:pt>
                <c:pt idx="4">
                  <c:v>28.109000000000002</c:v>
                </c:pt>
                <c:pt idx="5">
                  <c:v>35.32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89728"/>
        <c:axId val="593790120"/>
      </c:scatterChart>
      <c:valAx>
        <c:axId val="59378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790120"/>
        <c:crosses val="autoZero"/>
        <c:crossBetween val="midCat"/>
      </c:valAx>
      <c:valAx>
        <c:axId val="593790120"/>
        <c:scaling>
          <c:orientation val="minMax"/>
          <c:min val="2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78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vs!$L$3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vs!$N$3:$T$3</c:f>
              <c:numCache>
                <c:formatCode>General</c:formatCode>
                <c:ptCount val="7"/>
                <c:pt idx="0">
                  <c:v>68.295703871470025</c:v>
                </c:pt>
                <c:pt idx="1">
                  <c:v>67.735657814717214</c:v>
                </c:pt>
                <c:pt idx="2">
                  <c:v>67.971280290318816</c:v>
                </c:pt>
                <c:pt idx="3">
                  <c:v>67.852103909038092</c:v>
                </c:pt>
                <c:pt idx="4">
                  <c:v>68.214721121609259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vs!$L$4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vs!$N$4:$T$4</c:f>
              <c:numCache>
                <c:formatCode>General</c:formatCode>
                <c:ptCount val="7"/>
                <c:pt idx="0">
                  <c:v>69.134221311475414</c:v>
                </c:pt>
                <c:pt idx="1">
                  <c:v>68.85378852243764</c:v>
                </c:pt>
                <c:pt idx="2">
                  <c:v>68.975745287977773</c:v>
                </c:pt>
                <c:pt idx="3">
                  <c:v>68.908871501420847</c:v>
                </c:pt>
                <c:pt idx="4">
                  <c:v>68.937040386959779</c:v>
                </c:pt>
                <c:pt idx="5">
                  <c:v>69.126051031922245</c:v>
                </c:pt>
                <c:pt idx="6">
                  <c:v>68.937040386959779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vs!$L$5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vs!$N$5:$T$5</c:f>
              <c:numCache>
                <c:formatCode>General</c:formatCode>
                <c:ptCount val="7"/>
                <c:pt idx="0">
                  <c:v>69.166929133858275</c:v>
                </c:pt>
                <c:pt idx="1">
                  <c:v>69.130004036252885</c:v>
                </c:pt>
                <c:pt idx="2">
                  <c:v>69.308870680441757</c:v>
                </c:pt>
                <c:pt idx="3">
                  <c:v>68.822746209680886</c:v>
                </c:pt>
                <c:pt idx="4">
                  <c:v>69.121371517631019</c:v>
                </c:pt>
                <c:pt idx="5">
                  <c:v>68.975391127526237</c:v>
                </c:pt>
                <c:pt idx="6">
                  <c:v>69.221963597512115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vs!$L$6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vs!$N$6:$T$6</c:f>
              <c:numCache>
                <c:formatCode>General</c:formatCode>
                <c:ptCount val="7"/>
                <c:pt idx="0">
                  <c:v>69.79766339315951</c:v>
                </c:pt>
                <c:pt idx="1">
                  <c:v>69.311129961158983</c:v>
                </c:pt>
                <c:pt idx="2">
                  <c:v>69.945874780573433</c:v>
                </c:pt>
                <c:pt idx="3">
                  <c:v>69.931926989826451</c:v>
                </c:pt>
                <c:pt idx="4">
                  <c:v>69.628675681476707</c:v>
                </c:pt>
                <c:pt idx="5">
                  <c:v>69.140488438295961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vs!$L$7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xVal>
            <c:numRef>
              <c:f>vs!$N$2:$T$2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vs!$N$7:$T$7</c:f>
              <c:numCache>
                <c:formatCode>General</c:formatCode>
                <c:ptCount val="7"/>
                <c:pt idx="0">
                  <c:v>70.684740609362137</c:v>
                </c:pt>
                <c:pt idx="1">
                  <c:v>70.267089826338122</c:v>
                </c:pt>
                <c:pt idx="2">
                  <c:v>70.175826606214741</c:v>
                </c:pt>
                <c:pt idx="3">
                  <c:v>70.464940278371884</c:v>
                </c:pt>
                <c:pt idx="4">
                  <c:v>70.31911487423956</c:v>
                </c:pt>
                <c:pt idx="5">
                  <c:v>70.877689694224244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90904"/>
        <c:axId val="593791296"/>
      </c:scatterChart>
      <c:valAx>
        <c:axId val="59379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791296"/>
        <c:crosses val="autoZero"/>
        <c:crossBetween val="midCat"/>
      </c:valAx>
      <c:valAx>
        <c:axId val="5937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790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vs!$A$34</c:f>
              <c:strCache>
                <c:ptCount val="1"/>
                <c:pt idx="0">
                  <c:v>264.5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76535013042424"/>
                  <c:y val="-1.2512051151385692E-2"/>
                </c:manualLayout>
              </c:layout>
              <c:numFmt formatCode="General" sourceLinked="0"/>
            </c:trendlineLbl>
          </c:trendline>
          <c:xVal>
            <c:numRef>
              <c:f>vs!$B$34:$B$49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vs!$C$34:$C$49</c:f>
              <c:numCache>
                <c:formatCode>General</c:formatCode>
                <c:ptCount val="16"/>
                <c:pt idx="0">
                  <c:v>69.09253600000001</c:v>
                </c:pt>
                <c:pt idx="1">
                  <c:v>72.196194999999989</c:v>
                </c:pt>
                <c:pt idx="2">
                  <c:v>73.843277999999998</c:v>
                </c:pt>
                <c:pt idx="3">
                  <c:v>77.027042000000009</c:v>
                </c:pt>
                <c:pt idx="4">
                  <c:v>80.126172499999996</c:v>
                </c:pt>
                <c:pt idx="5">
                  <c:v>82.515842500000005</c:v>
                </c:pt>
                <c:pt idx="6">
                  <c:v>85.379997500000002</c:v>
                </c:pt>
                <c:pt idx="7">
                  <c:v>88.235012499999996</c:v>
                </c:pt>
                <c:pt idx="8">
                  <c:v>90.011347499999999</c:v>
                </c:pt>
                <c:pt idx="9">
                  <c:v>92.944536666666679</c:v>
                </c:pt>
                <c:pt idx="10">
                  <c:v>94.832933999999995</c:v>
                </c:pt>
                <c:pt idx="11">
                  <c:v>99.048960000000008</c:v>
                </c:pt>
                <c:pt idx="12">
                  <c:v>100.05341200000001</c:v>
                </c:pt>
                <c:pt idx="13">
                  <c:v>105.05459666666667</c:v>
                </c:pt>
                <c:pt idx="14">
                  <c:v>104.89112999999998</c:v>
                </c:pt>
                <c:pt idx="15">
                  <c:v>107.64413999999999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vs!$F$34</c:f>
              <c:strCache>
                <c:ptCount val="1"/>
                <c:pt idx="0">
                  <c:v>285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871150866270187"/>
                  <c:y val="0.18975667768557136"/>
                </c:manualLayout>
              </c:layout>
              <c:numFmt formatCode="General" sourceLinked="0"/>
            </c:trendlineLbl>
          </c:trendline>
          <c:xVal>
            <c:numRef>
              <c:f>vs!$G$34:$G$41</c:f>
              <c:numCache>
                <c:formatCode>General</c:formatCode>
                <c:ptCount val="8"/>
                <c:pt idx="0">
                  <c:v>71</c:v>
                </c:pt>
                <c:pt idx="1">
                  <c:v>71.2</c:v>
                </c:pt>
                <c:pt idx="2">
                  <c:v>71.400000000000006</c:v>
                </c:pt>
                <c:pt idx="3">
                  <c:v>71.5</c:v>
                </c:pt>
                <c:pt idx="4">
                  <c:v>71.599999999999994</c:v>
                </c:pt>
                <c:pt idx="5">
                  <c:v>71.8</c:v>
                </c:pt>
                <c:pt idx="6">
                  <c:v>71.900000000000006</c:v>
                </c:pt>
                <c:pt idx="7">
                  <c:v>72</c:v>
                </c:pt>
              </c:numCache>
            </c:numRef>
          </c:xVal>
          <c:yVal>
            <c:numRef>
              <c:f>vs!$H$34:$H$41</c:f>
              <c:numCache>
                <c:formatCode>General</c:formatCode>
                <c:ptCount val="8"/>
                <c:pt idx="0">
                  <c:v>52.89312000000001</c:v>
                </c:pt>
                <c:pt idx="1">
                  <c:v>58.384426857142849</c:v>
                </c:pt>
                <c:pt idx="2">
                  <c:v>63.805609999999994</c:v>
                </c:pt>
                <c:pt idx="3">
                  <c:v>66.414344</c:v>
                </c:pt>
                <c:pt idx="4">
                  <c:v>68.44764185714287</c:v>
                </c:pt>
                <c:pt idx="5">
                  <c:v>74.014818571428577</c:v>
                </c:pt>
                <c:pt idx="6">
                  <c:v>76.311572857142863</c:v>
                </c:pt>
                <c:pt idx="7">
                  <c:v>79.583640000000003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vs!$K$34</c:f>
              <c:strCache>
                <c:ptCount val="1"/>
                <c:pt idx="0">
                  <c:v>290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932285290145714"/>
                  <c:y val="-3.9198073126252585E-2"/>
                </c:manualLayout>
              </c:layout>
              <c:numFmt formatCode="General" sourceLinked="0"/>
            </c:trendlineLbl>
          </c:trendline>
          <c:xVal>
            <c:numRef>
              <c:f>vs!$L$34:$L$40</c:f>
              <c:numCache>
                <c:formatCode>General</c:formatCode>
                <c:ptCount val="7"/>
                <c:pt idx="0">
                  <c:v>71.5</c:v>
                </c:pt>
                <c:pt idx="1">
                  <c:v>71.599999999999994</c:v>
                </c:pt>
                <c:pt idx="2">
                  <c:v>71.7</c:v>
                </c:pt>
                <c:pt idx="3">
                  <c:v>71.8</c:v>
                </c:pt>
                <c:pt idx="4">
                  <c:v>71.900000000000006</c:v>
                </c:pt>
                <c:pt idx="5">
                  <c:v>72</c:v>
                </c:pt>
                <c:pt idx="6">
                  <c:v>72.2</c:v>
                </c:pt>
              </c:numCache>
            </c:numRef>
          </c:xVal>
          <c:yVal>
            <c:numRef>
              <c:f>vs!$M$34:$M$40</c:f>
              <c:numCache>
                <c:formatCode>General</c:formatCode>
                <c:ptCount val="7"/>
                <c:pt idx="0">
                  <c:v>61.741945666666673</c:v>
                </c:pt>
                <c:pt idx="1">
                  <c:v>63.851516000000004</c:v>
                </c:pt>
                <c:pt idx="2">
                  <c:v>65.487919857142856</c:v>
                </c:pt>
                <c:pt idx="3">
                  <c:v>68.990085714285712</c:v>
                </c:pt>
                <c:pt idx="4">
                  <c:v>71.46619577777777</c:v>
                </c:pt>
                <c:pt idx="5">
                  <c:v>74.471741249999994</c:v>
                </c:pt>
                <c:pt idx="6">
                  <c:v>78.828692857142855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vs!$P$34</c:f>
              <c:strCache>
                <c:ptCount val="1"/>
                <c:pt idx="0">
                  <c:v>305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408788126379371"/>
                  <c:y val="0.20132161332490262"/>
                </c:manualLayout>
              </c:layout>
              <c:numFmt formatCode="General" sourceLinked="0"/>
            </c:trendlineLbl>
          </c:trendline>
          <c:xVal>
            <c:numRef>
              <c:f>vs!$Q$34:$Q$42</c:f>
              <c:numCache>
                <c:formatCode>General</c:formatCode>
                <c:ptCount val="9"/>
                <c:pt idx="0">
                  <c:v>71.900000000000006</c:v>
                </c:pt>
                <c:pt idx="1">
                  <c:v>72</c:v>
                </c:pt>
                <c:pt idx="2">
                  <c:v>72.099999999999994</c:v>
                </c:pt>
                <c:pt idx="3">
                  <c:v>72.2</c:v>
                </c:pt>
                <c:pt idx="4">
                  <c:v>72.3</c:v>
                </c:pt>
                <c:pt idx="5">
                  <c:v>72.400000000000006</c:v>
                </c:pt>
                <c:pt idx="6">
                  <c:v>72.5</c:v>
                </c:pt>
                <c:pt idx="7">
                  <c:v>72.599999999999994</c:v>
                </c:pt>
                <c:pt idx="8">
                  <c:v>72.8</c:v>
                </c:pt>
              </c:numCache>
            </c:numRef>
          </c:xVal>
          <c:yVal>
            <c:numRef>
              <c:f>vs!$R$34:$R$42</c:f>
              <c:numCache>
                <c:formatCode>General</c:formatCode>
                <c:ptCount val="9"/>
                <c:pt idx="0">
                  <c:v>52.382251500000002</c:v>
                </c:pt>
                <c:pt idx="1">
                  <c:v>56.138100000000009</c:v>
                </c:pt>
                <c:pt idx="2">
                  <c:v>58.464179999999985</c:v>
                </c:pt>
                <c:pt idx="3">
                  <c:v>61.728080399999996</c:v>
                </c:pt>
                <c:pt idx="4">
                  <c:v>63.333358333333329</c:v>
                </c:pt>
                <c:pt idx="5">
                  <c:v>65.05206714285714</c:v>
                </c:pt>
                <c:pt idx="6">
                  <c:v>68.753920375000007</c:v>
                </c:pt>
                <c:pt idx="7">
                  <c:v>70.107734285714287</c:v>
                </c:pt>
                <c:pt idx="8">
                  <c:v>72.172114999999991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vs!$U$34</c:f>
              <c:strCache>
                <c:ptCount val="1"/>
                <c:pt idx="0">
                  <c:v>310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4326010827564226E-2"/>
                  <c:y val="0.19088785526883637"/>
                </c:manualLayout>
              </c:layout>
              <c:numFmt formatCode="General" sourceLinked="0"/>
            </c:trendlineLbl>
          </c:trendline>
          <c:xVal>
            <c:numRef>
              <c:f>vs!$V$34:$V$41</c:f>
              <c:numCache>
                <c:formatCode>General</c:formatCode>
                <c:ptCount val="8"/>
                <c:pt idx="0">
                  <c:v>72.400000000000006</c:v>
                </c:pt>
                <c:pt idx="1">
                  <c:v>72.5</c:v>
                </c:pt>
                <c:pt idx="2">
                  <c:v>72.599999999999994</c:v>
                </c:pt>
                <c:pt idx="3">
                  <c:v>72.7</c:v>
                </c:pt>
                <c:pt idx="4">
                  <c:v>72.8</c:v>
                </c:pt>
                <c:pt idx="5">
                  <c:v>72.900000000000006</c:v>
                </c:pt>
                <c:pt idx="6">
                  <c:v>73</c:v>
                </c:pt>
                <c:pt idx="7">
                  <c:v>73.099999999999994</c:v>
                </c:pt>
              </c:numCache>
            </c:numRef>
          </c:xVal>
          <c:yVal>
            <c:numRef>
              <c:f>vs!$W$34:$W$41</c:f>
              <c:numCache>
                <c:formatCode>General</c:formatCode>
                <c:ptCount val="8"/>
                <c:pt idx="0">
                  <c:v>57.237031666666667</c:v>
                </c:pt>
                <c:pt idx="1">
                  <c:v>61.227995857142851</c:v>
                </c:pt>
                <c:pt idx="2">
                  <c:v>62.699667500000004</c:v>
                </c:pt>
                <c:pt idx="3">
                  <c:v>66.076822499999992</c:v>
                </c:pt>
                <c:pt idx="4">
                  <c:v>70.265810000000002</c:v>
                </c:pt>
                <c:pt idx="5">
                  <c:v>73.502705000000006</c:v>
                </c:pt>
                <c:pt idx="6">
                  <c:v>74.355491428571426</c:v>
                </c:pt>
                <c:pt idx="7">
                  <c:v>78.367583750000009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92080"/>
        <c:axId val="593792472"/>
      </c:scatterChart>
      <c:valAx>
        <c:axId val="59379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792472"/>
        <c:crosses val="autoZero"/>
        <c:crossBetween val="midCat"/>
      </c:valAx>
      <c:valAx>
        <c:axId val="593792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79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2689523184601924"/>
                  <c:y val="-3.1169437153689143E-2"/>
                </c:manualLayout>
              </c:layout>
              <c:numFmt formatCode="General" sourceLinked="0"/>
            </c:trendlineLbl>
          </c:trendline>
          <c:xVal>
            <c:numRef>
              <c:f>vs!$O$46:$O$50</c:f>
              <c:numCache>
                <c:formatCode>General</c:formatCode>
                <c:ptCount val="5"/>
                <c:pt idx="0">
                  <c:v>264.5</c:v>
                </c:pt>
                <c:pt idx="1">
                  <c:v>285</c:v>
                </c:pt>
                <c:pt idx="2">
                  <c:v>290</c:v>
                </c:pt>
                <c:pt idx="3">
                  <c:v>305</c:v>
                </c:pt>
                <c:pt idx="4">
                  <c:v>310</c:v>
                </c:pt>
              </c:numCache>
            </c:numRef>
          </c:xVal>
          <c:yVal>
            <c:numRef>
              <c:f>vs!$P$46:$P$50</c:f>
              <c:numCache>
                <c:formatCode>General</c:formatCode>
                <c:ptCount val="5"/>
                <c:pt idx="0">
                  <c:v>68.040208717004305</c:v>
                </c:pt>
                <c:pt idx="1">
                  <c:v>68.974720707667672</c:v>
                </c:pt>
                <c:pt idx="2">
                  <c:v>69.072409834118531</c:v>
                </c:pt>
                <c:pt idx="3">
                  <c:v>69.49053987565415</c:v>
                </c:pt>
                <c:pt idx="4">
                  <c:v>70.466756212222961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60992"/>
        <c:axId val="592161384"/>
      </c:scatterChart>
      <c:valAx>
        <c:axId val="5921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2161384"/>
        <c:crosses val="autoZero"/>
        <c:crossBetween val="midCat"/>
      </c:valAx>
      <c:valAx>
        <c:axId val="59216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216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</c:f>
              <c:strCache>
                <c:ptCount val="1"/>
                <c:pt idx="0">
                  <c:v>70.7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'264.5'!$B$2:$F$2</c:f>
              <c:numCache>
                <c:formatCode>General</c:formatCode>
                <c:ptCount val="5"/>
                <c:pt idx="0">
                  <c:v>67.662580000000005</c:v>
                </c:pt>
                <c:pt idx="1">
                  <c:v>72.729099999999988</c:v>
                </c:pt>
                <c:pt idx="2">
                  <c:v>70.119</c:v>
                </c:pt>
                <c:pt idx="3">
                  <c:v>68.939000000000021</c:v>
                </c:pt>
                <c:pt idx="4">
                  <c:v>66.012999999999977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'264.5'!$A$3</c:f>
              <c:strCache>
                <c:ptCount val="1"/>
                <c:pt idx="0">
                  <c:v>70.8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'264.5'!$B$3:$F$3</c:f>
              <c:numCache>
                <c:formatCode>General</c:formatCode>
                <c:ptCount val="5"/>
                <c:pt idx="0">
                  <c:v>70.602980000000002</c:v>
                </c:pt>
                <c:pt idx="1">
                  <c:v>75.44380000000001</c:v>
                </c:pt>
                <c:pt idx="2">
                  <c:v>72.855999999999995</c:v>
                </c:pt>
                <c:pt idx="3">
                  <c:v>69.881999999999977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'264.5'!$A$4</c:f>
              <c:strCache>
                <c:ptCount val="1"/>
                <c:pt idx="0">
                  <c:v>70.9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'264.5'!$B$4:$F$4</c:f>
              <c:numCache>
                <c:formatCode>General</c:formatCode>
                <c:ptCount val="5"/>
                <c:pt idx="0">
                  <c:v>74.855189999999993</c:v>
                </c:pt>
                <c:pt idx="1">
                  <c:v>78.424200000000013</c:v>
                </c:pt>
                <c:pt idx="2">
                  <c:v>74.995999999999981</c:v>
                </c:pt>
                <c:pt idx="3">
                  <c:v>73.685000000000002</c:v>
                </c:pt>
                <c:pt idx="4">
                  <c:v>67.256000000000029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'264.5'!$A$5</c:f>
              <c:strCache>
                <c:ptCount val="1"/>
                <c:pt idx="0">
                  <c:v>71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'264.5'!$B$5:$F$5</c:f>
              <c:numCache>
                <c:formatCode>General</c:formatCode>
                <c:ptCount val="5"/>
                <c:pt idx="0">
                  <c:v>75.579710000000006</c:v>
                </c:pt>
                <c:pt idx="1">
                  <c:v>79.928500000000014</c:v>
                </c:pt>
                <c:pt idx="2">
                  <c:v>77.817999999999984</c:v>
                </c:pt>
                <c:pt idx="3">
                  <c:v>76.406999999999982</c:v>
                </c:pt>
                <c:pt idx="4">
                  <c:v>75.402000000000044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'264.5'!$A$6</c:f>
              <c:strCache>
                <c:ptCount val="1"/>
                <c:pt idx="0">
                  <c:v>71.1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'264.5'!$B$6:$E$6</c:f>
              <c:numCache>
                <c:formatCode>General</c:formatCode>
                <c:ptCount val="4"/>
                <c:pt idx="0">
                  <c:v>79.20929000000001</c:v>
                </c:pt>
                <c:pt idx="1">
                  <c:v>82.423399999999987</c:v>
                </c:pt>
                <c:pt idx="2">
                  <c:v>80.594999999999999</c:v>
                </c:pt>
                <c:pt idx="3">
                  <c:v>78.277000000000015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'264.5'!$A$7</c:f>
              <c:strCache>
                <c:ptCount val="1"/>
                <c:pt idx="0">
                  <c:v>71.2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'264.5'!$B$7:$F$7</c:f>
              <c:numCache>
                <c:formatCode>General</c:formatCode>
                <c:ptCount val="5"/>
                <c:pt idx="0">
                  <c:v>81.736069999999998</c:v>
                </c:pt>
                <c:pt idx="1">
                  <c:v>86.223300000000009</c:v>
                </c:pt>
                <c:pt idx="2">
                  <c:v>82.563999999999993</c:v>
                </c:pt>
                <c:pt idx="3">
                  <c:v>79.54000000000002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'264.5'!$A$8</c:f>
              <c:strCache>
                <c:ptCount val="1"/>
                <c:pt idx="0">
                  <c:v>71.3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'264.5'!$B$8:$F$8</c:f>
              <c:numCache>
                <c:formatCode>General</c:formatCode>
                <c:ptCount val="5"/>
                <c:pt idx="0">
                  <c:v>84.754890000000003</c:v>
                </c:pt>
                <c:pt idx="1">
                  <c:v>87.534100000000009</c:v>
                </c:pt>
                <c:pt idx="2">
                  <c:v>85.391999999999996</c:v>
                </c:pt>
                <c:pt idx="3">
                  <c:v>83.838999999999999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'264.5'!$A$9</c:f>
              <c:strCache>
                <c:ptCount val="1"/>
                <c:pt idx="0">
                  <c:v>71.4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'264.5'!$B$9:$F$9</c:f>
              <c:numCache>
                <c:formatCode>General</c:formatCode>
                <c:ptCount val="5"/>
                <c:pt idx="0">
                  <c:v>88.144149999999996</c:v>
                </c:pt>
                <c:pt idx="1">
                  <c:v>90.357900000000001</c:v>
                </c:pt>
                <c:pt idx="2">
                  <c:v>89.451999999999998</c:v>
                </c:pt>
                <c:pt idx="3">
                  <c:v>84.98599999999999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'264.5'!$A$10</c:f>
              <c:strCache>
                <c:ptCount val="1"/>
                <c:pt idx="0">
                  <c:v>71.5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'264.5'!$B$10:$F$10</c:f>
              <c:numCache>
                <c:formatCode>General</c:formatCode>
                <c:ptCount val="5"/>
                <c:pt idx="0">
                  <c:v>89.799289999999999</c:v>
                </c:pt>
                <c:pt idx="1">
                  <c:v>93.66510000000001</c:v>
                </c:pt>
                <c:pt idx="2">
                  <c:v>88.941999999999979</c:v>
                </c:pt>
                <c:pt idx="3">
                  <c:v>87.63900000000001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'264.5'!$A$11</c:f>
              <c:strCache>
                <c:ptCount val="1"/>
                <c:pt idx="0">
                  <c:v>71.6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'264.5'!$B$11:$F$11</c:f>
              <c:numCache>
                <c:formatCode>General</c:formatCode>
                <c:ptCount val="5"/>
                <c:pt idx="0">
                  <c:v>93.784610000000001</c:v>
                </c:pt>
                <c:pt idx="1">
                  <c:v>94.14500000000001</c:v>
                </c:pt>
                <c:pt idx="2">
                  <c:v>90.903999999999968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'264.5'!$A$12</c:f>
              <c:strCache>
                <c:ptCount val="1"/>
                <c:pt idx="0">
                  <c:v>71.7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'264.5'!$B$12:$F$12</c:f>
              <c:numCache>
                <c:formatCode>General</c:formatCode>
                <c:ptCount val="5"/>
                <c:pt idx="0">
                  <c:v>95.531970000000001</c:v>
                </c:pt>
                <c:pt idx="1">
                  <c:v>98.840699999999998</c:v>
                </c:pt>
                <c:pt idx="2">
                  <c:v>93.433999999999969</c:v>
                </c:pt>
                <c:pt idx="3">
                  <c:v>93.721000000000004</c:v>
                </c:pt>
                <c:pt idx="4">
                  <c:v>92.637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'264.5'!$A$13</c:f>
              <c:strCache>
                <c:ptCount val="1"/>
                <c:pt idx="0">
                  <c:v>71.8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'264.5'!$B$13:$F$13</c:f>
              <c:numCache>
                <c:formatCode>General</c:formatCode>
                <c:ptCount val="5"/>
                <c:pt idx="0">
                  <c:v>101.64084</c:v>
                </c:pt>
                <c:pt idx="1">
                  <c:v>99.853999999999999</c:v>
                </c:pt>
                <c:pt idx="2">
                  <c:v>98.762</c:v>
                </c:pt>
                <c:pt idx="3">
                  <c:v>95.939000000000021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'264.5'!$A$14</c:f>
              <c:strCache>
                <c:ptCount val="1"/>
                <c:pt idx="0">
                  <c:v>71.9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'264.5'!$B$14:$F$14</c:f>
              <c:numCache>
                <c:formatCode>General</c:formatCode>
                <c:ptCount val="5"/>
                <c:pt idx="0">
                  <c:v>101.91206</c:v>
                </c:pt>
                <c:pt idx="1">
                  <c:v>103.944</c:v>
                </c:pt>
                <c:pt idx="2">
                  <c:v>99.583999999999975</c:v>
                </c:pt>
                <c:pt idx="3">
                  <c:v>97.600999999999999</c:v>
                </c:pt>
                <c:pt idx="4">
                  <c:v>97.226000000000056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'264.5'!$A$15</c:f>
              <c:strCache>
                <c:ptCount val="1"/>
                <c:pt idx="0">
                  <c:v>72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'264.5'!$B$15:$F$15</c:f>
              <c:numCache>
                <c:formatCode>General</c:formatCode>
                <c:ptCount val="5"/>
                <c:pt idx="0">
                  <c:v>102.75479</c:v>
                </c:pt>
                <c:pt idx="1">
                  <c:v>105.75999999999999</c:v>
                </c:pt>
                <c:pt idx="2">
                  <c:v>106.649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'264.5'!$A$16</c:f>
              <c:strCache>
                <c:ptCount val="1"/>
                <c:pt idx="0">
                  <c:v>72.1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'264.5'!$B$16:$F$16</c:f>
              <c:numCache>
                <c:formatCode>General</c:formatCode>
                <c:ptCount val="5"/>
                <c:pt idx="0">
                  <c:v>106.86565</c:v>
                </c:pt>
                <c:pt idx="1">
                  <c:v>107.85999999999999</c:v>
                </c:pt>
                <c:pt idx="2">
                  <c:v>106.09299999999999</c:v>
                </c:pt>
                <c:pt idx="3">
                  <c:v>102.72900000000004</c:v>
                </c:pt>
                <c:pt idx="4">
                  <c:v>100.90799999999996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'264.5'!$A$17</c:f>
              <c:strCache>
                <c:ptCount val="1"/>
                <c:pt idx="0">
                  <c:v>72.2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'264.5'!$B$17:$F$17</c:f>
              <c:numCache>
                <c:formatCode>General</c:formatCode>
                <c:ptCount val="5"/>
                <c:pt idx="0">
                  <c:v>111.09755999999999</c:v>
                </c:pt>
                <c:pt idx="1">
                  <c:v>108.11199999999999</c:v>
                </c:pt>
                <c:pt idx="2">
                  <c:v>108.04600000000002</c:v>
                </c:pt>
                <c:pt idx="3">
                  <c:v>103.32099999999997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33272"/>
        <c:axId val="441133664"/>
      </c:scatterChart>
      <c:valAx>
        <c:axId val="44113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33664"/>
        <c:crosses val="autoZero"/>
        <c:crossBetween val="midCat"/>
      </c:valAx>
      <c:valAx>
        <c:axId val="441133664"/>
        <c:scaling>
          <c:orientation val="minMax"/>
          <c:min val="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33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'264.5'!$A$20</c:f>
              <c:strCache>
                <c:ptCount val="1"/>
                <c:pt idx="0">
                  <c:v>k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'264.5'!$B$20:$F$20</c:f>
              <c:numCache>
                <c:formatCode>General</c:formatCode>
                <c:ptCount val="5"/>
                <c:pt idx="0">
                  <c:v>28.257999999999999</c:v>
                </c:pt>
                <c:pt idx="1">
                  <c:v>24.664999999999999</c:v>
                </c:pt>
                <c:pt idx="2">
                  <c:v>25.626999999999999</c:v>
                </c:pt>
                <c:pt idx="3">
                  <c:v>24.097999999999999</c:v>
                </c:pt>
                <c:pt idx="4">
                  <c:v>26.248000000000001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34448"/>
        <c:axId val="441134840"/>
      </c:scatterChart>
      <c:valAx>
        <c:axId val="44113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34840"/>
        <c:crosses val="autoZero"/>
        <c:crossBetween val="midCat"/>
      </c:valAx>
      <c:valAx>
        <c:axId val="44113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3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'264.5'!$A$21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'264.5'!$B$21:$F$21</c:f>
              <c:numCache>
                <c:formatCode>General</c:formatCode>
                <c:ptCount val="5"/>
                <c:pt idx="0">
                  <c:v>-1929.9</c:v>
                </c:pt>
                <c:pt idx="1">
                  <c:v>-1670.7</c:v>
                </c:pt>
                <c:pt idx="2">
                  <c:v>-1741.9</c:v>
                </c:pt>
                <c:pt idx="3">
                  <c:v>-1635.1</c:v>
                </c:pt>
                <c:pt idx="4">
                  <c:v>-1790.5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135624"/>
        <c:axId val="441136016"/>
      </c:scatterChart>
      <c:valAx>
        <c:axId val="44113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136016"/>
        <c:crosses val="autoZero"/>
        <c:crossBetween val="midCat"/>
      </c:valAx>
      <c:valAx>
        <c:axId val="44113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135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'264.5'!$A$22</c:f>
              <c:strCache>
                <c:ptCount val="1"/>
                <c:pt idx="0">
                  <c:v>V_BD</c:v>
                </c:pt>
              </c:strCache>
            </c:strRef>
          </c:tx>
          <c:spPr>
            <a:ln w="28575">
              <a:noFill/>
            </a:ln>
          </c:spPr>
          <c:xVal>
            <c:numRef>
              <c:f>'264.5'!$B$19:$F$19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'264.5'!$B$22:$F$22</c:f>
              <c:numCache>
                <c:formatCode>General</c:formatCode>
                <c:ptCount val="5"/>
                <c:pt idx="0">
                  <c:v>68.295703871470025</c:v>
                </c:pt>
                <c:pt idx="1">
                  <c:v>67.735657814717214</c:v>
                </c:pt>
                <c:pt idx="2">
                  <c:v>67.971280290318816</c:v>
                </c:pt>
                <c:pt idx="3">
                  <c:v>67.852103909038092</c:v>
                </c:pt>
                <c:pt idx="4">
                  <c:v>68.214721121609259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53608"/>
        <c:axId val="543454000"/>
      </c:scatterChart>
      <c:valAx>
        <c:axId val="54345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454000"/>
        <c:crosses val="autoZero"/>
        <c:crossBetween val="midCat"/>
      </c:valAx>
      <c:valAx>
        <c:axId val="54345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453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180375043481012E-2"/>
          <c:y val="1.8513519775989803E-2"/>
          <c:w val="0.77835915671831346"/>
          <c:h val="0.89031727293097052"/>
        </c:manualLayout>
      </c:layout>
      <c:scatterChart>
        <c:scatterStyle val="lineMarker"/>
        <c:varyColors val="0"/>
        <c:ser>
          <c:idx val="0"/>
          <c:order val="0"/>
          <c:tx>
            <c:v>0_1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2060"/>
                </a:solidFill>
                <a:prstDash val="sysDash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'264.5'!$B$2:$B$17</c:f>
              <c:numCache>
                <c:formatCode>General</c:formatCode>
                <c:ptCount val="16"/>
                <c:pt idx="0">
                  <c:v>67.662580000000005</c:v>
                </c:pt>
                <c:pt idx="1">
                  <c:v>70.602980000000002</c:v>
                </c:pt>
                <c:pt idx="2">
                  <c:v>74.855189999999993</c:v>
                </c:pt>
                <c:pt idx="3">
                  <c:v>75.579710000000006</c:v>
                </c:pt>
                <c:pt idx="4">
                  <c:v>79.20929000000001</c:v>
                </c:pt>
                <c:pt idx="5">
                  <c:v>81.736069999999998</c:v>
                </c:pt>
                <c:pt idx="6">
                  <c:v>84.754890000000003</c:v>
                </c:pt>
                <c:pt idx="7">
                  <c:v>88.144149999999996</c:v>
                </c:pt>
                <c:pt idx="8">
                  <c:v>89.799289999999999</c:v>
                </c:pt>
                <c:pt idx="9">
                  <c:v>93.784610000000001</c:v>
                </c:pt>
                <c:pt idx="10">
                  <c:v>95.531970000000001</c:v>
                </c:pt>
                <c:pt idx="11">
                  <c:v>101.64084</c:v>
                </c:pt>
                <c:pt idx="12">
                  <c:v>101.91206</c:v>
                </c:pt>
                <c:pt idx="13">
                  <c:v>102.75479</c:v>
                </c:pt>
                <c:pt idx="14">
                  <c:v>106.86565</c:v>
                </c:pt>
                <c:pt idx="15">
                  <c:v>111.09755999999999</c:v>
                </c:pt>
              </c:numCache>
            </c:numRef>
          </c:yVal>
          <c:smooth val="0"/>
        </c:ser>
        <c:ser>
          <c:idx val="1"/>
          <c:order val="1"/>
          <c:tx>
            <c:v>1_2</c:v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'264.5'!$C$2:$C$17</c:f>
              <c:numCache>
                <c:formatCode>General</c:formatCode>
                <c:ptCount val="16"/>
                <c:pt idx="0">
                  <c:v>72.729099999999988</c:v>
                </c:pt>
                <c:pt idx="1">
                  <c:v>75.44380000000001</c:v>
                </c:pt>
                <c:pt idx="2">
                  <c:v>78.424200000000013</c:v>
                </c:pt>
                <c:pt idx="3">
                  <c:v>79.928500000000014</c:v>
                </c:pt>
                <c:pt idx="4">
                  <c:v>82.423399999999987</c:v>
                </c:pt>
                <c:pt idx="5">
                  <c:v>86.223300000000009</c:v>
                </c:pt>
                <c:pt idx="6">
                  <c:v>87.534100000000009</c:v>
                </c:pt>
                <c:pt idx="7">
                  <c:v>90.357900000000001</c:v>
                </c:pt>
                <c:pt idx="8">
                  <c:v>93.66510000000001</c:v>
                </c:pt>
                <c:pt idx="9">
                  <c:v>94.14500000000001</c:v>
                </c:pt>
                <c:pt idx="10">
                  <c:v>98.840699999999998</c:v>
                </c:pt>
                <c:pt idx="11">
                  <c:v>99.853999999999999</c:v>
                </c:pt>
                <c:pt idx="12">
                  <c:v>103.944</c:v>
                </c:pt>
                <c:pt idx="13">
                  <c:v>105.75999999999999</c:v>
                </c:pt>
                <c:pt idx="14">
                  <c:v>107.85999999999999</c:v>
                </c:pt>
                <c:pt idx="15">
                  <c:v>108.11199999999999</c:v>
                </c:pt>
              </c:numCache>
            </c:numRef>
          </c:yVal>
          <c:smooth val="0"/>
        </c:ser>
        <c:ser>
          <c:idx val="2"/>
          <c:order val="2"/>
          <c:tx>
            <c:v>2_3</c:v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'264.5'!$D$2:$D$17</c:f>
              <c:numCache>
                <c:formatCode>General</c:formatCode>
                <c:ptCount val="16"/>
                <c:pt idx="0">
                  <c:v>70.119</c:v>
                </c:pt>
                <c:pt idx="1">
                  <c:v>72.855999999999995</c:v>
                </c:pt>
                <c:pt idx="2">
                  <c:v>74.995999999999981</c:v>
                </c:pt>
                <c:pt idx="3">
                  <c:v>77.817999999999984</c:v>
                </c:pt>
                <c:pt idx="4">
                  <c:v>80.594999999999999</c:v>
                </c:pt>
                <c:pt idx="5">
                  <c:v>82.563999999999993</c:v>
                </c:pt>
                <c:pt idx="6">
                  <c:v>85.391999999999996</c:v>
                </c:pt>
                <c:pt idx="7">
                  <c:v>89.451999999999998</c:v>
                </c:pt>
                <c:pt idx="8">
                  <c:v>88.941999999999979</c:v>
                </c:pt>
                <c:pt idx="9">
                  <c:v>90.903999999999968</c:v>
                </c:pt>
                <c:pt idx="10">
                  <c:v>93.433999999999969</c:v>
                </c:pt>
                <c:pt idx="11">
                  <c:v>98.762</c:v>
                </c:pt>
                <c:pt idx="12">
                  <c:v>99.583999999999975</c:v>
                </c:pt>
                <c:pt idx="13">
                  <c:v>106.649</c:v>
                </c:pt>
                <c:pt idx="14">
                  <c:v>106.09299999999999</c:v>
                </c:pt>
                <c:pt idx="15">
                  <c:v>108.04600000000002</c:v>
                </c:pt>
              </c:numCache>
            </c:numRef>
          </c:yVal>
          <c:smooth val="0"/>
        </c:ser>
        <c:ser>
          <c:idx val="3"/>
          <c:order val="3"/>
          <c:tx>
            <c:v>3_4</c:v>
          </c:tx>
          <c:spPr>
            <a:ln w="28575">
              <a:noFill/>
            </a:ln>
          </c:spPr>
          <c:trendline>
            <c:spPr>
              <a:ln w="25400">
                <a:solidFill>
                  <a:srgbClr val="7030A0"/>
                </a:solidFill>
                <a:prstDash val="dashDot"/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'264.5'!$E$2:$E$17</c:f>
              <c:numCache>
                <c:formatCode>General</c:formatCode>
                <c:ptCount val="16"/>
                <c:pt idx="0">
                  <c:v>68.939000000000021</c:v>
                </c:pt>
                <c:pt idx="1">
                  <c:v>69.881999999999977</c:v>
                </c:pt>
                <c:pt idx="2">
                  <c:v>73.685000000000002</c:v>
                </c:pt>
                <c:pt idx="3">
                  <c:v>76.406999999999982</c:v>
                </c:pt>
                <c:pt idx="4">
                  <c:v>78.277000000000015</c:v>
                </c:pt>
                <c:pt idx="5">
                  <c:v>79.54000000000002</c:v>
                </c:pt>
                <c:pt idx="6">
                  <c:v>83.838999999999999</c:v>
                </c:pt>
                <c:pt idx="7">
                  <c:v>84.98599999999999</c:v>
                </c:pt>
                <c:pt idx="8">
                  <c:v>87.63900000000001</c:v>
                </c:pt>
                <c:pt idx="10">
                  <c:v>93.721000000000004</c:v>
                </c:pt>
                <c:pt idx="11">
                  <c:v>95.939000000000021</c:v>
                </c:pt>
                <c:pt idx="12">
                  <c:v>97.600999999999999</c:v>
                </c:pt>
                <c:pt idx="14">
                  <c:v>102.72900000000004</c:v>
                </c:pt>
                <c:pt idx="15">
                  <c:v>103.32099999999997</c:v>
                </c:pt>
              </c:numCache>
            </c:numRef>
          </c:yVal>
          <c:smooth val="0"/>
        </c:ser>
        <c:ser>
          <c:idx val="4"/>
          <c:order val="4"/>
          <c:tx>
            <c:v>4_5</c:v>
          </c:tx>
          <c:spPr>
            <a:ln w="28575">
              <a:noFill/>
            </a:ln>
          </c:spPr>
          <c:trendline>
            <c:spPr>
              <a:ln w="25400">
                <a:solidFill>
                  <a:srgbClr val="00B0F0"/>
                </a:solidFill>
              </a:ln>
            </c:spPr>
            <c:trendlineType val="linear"/>
            <c:backward val="10"/>
            <c:dispRSqr val="0"/>
            <c:dispEq val="0"/>
          </c:trendline>
          <c:xVal>
            <c:numRef>
              <c:f>'264.5'!$A$2:$A$17</c:f>
              <c:numCache>
                <c:formatCode>General</c:formatCode>
                <c:ptCount val="16"/>
                <c:pt idx="0">
                  <c:v>70.7</c:v>
                </c:pt>
                <c:pt idx="1">
                  <c:v>70.8</c:v>
                </c:pt>
                <c:pt idx="2">
                  <c:v>70.900000000000006</c:v>
                </c:pt>
                <c:pt idx="3">
                  <c:v>71</c:v>
                </c:pt>
                <c:pt idx="4">
                  <c:v>71.099999999999994</c:v>
                </c:pt>
                <c:pt idx="5">
                  <c:v>71.2</c:v>
                </c:pt>
                <c:pt idx="6">
                  <c:v>71.3</c:v>
                </c:pt>
                <c:pt idx="7">
                  <c:v>71.400000000000006</c:v>
                </c:pt>
                <c:pt idx="8">
                  <c:v>71.5</c:v>
                </c:pt>
                <c:pt idx="9">
                  <c:v>71.599999999999994</c:v>
                </c:pt>
                <c:pt idx="10">
                  <c:v>71.7</c:v>
                </c:pt>
                <c:pt idx="11">
                  <c:v>71.8</c:v>
                </c:pt>
                <c:pt idx="12">
                  <c:v>71.900000000000006</c:v>
                </c:pt>
                <c:pt idx="13">
                  <c:v>72</c:v>
                </c:pt>
                <c:pt idx="14">
                  <c:v>72.099999999999994</c:v>
                </c:pt>
                <c:pt idx="15">
                  <c:v>72.2</c:v>
                </c:pt>
              </c:numCache>
            </c:numRef>
          </c:xVal>
          <c:yVal>
            <c:numRef>
              <c:f>'264.5'!$F$2:$F$17</c:f>
              <c:numCache>
                <c:formatCode>General</c:formatCode>
                <c:ptCount val="16"/>
                <c:pt idx="0">
                  <c:v>66.012999999999977</c:v>
                </c:pt>
                <c:pt idx="2">
                  <c:v>67.256000000000029</c:v>
                </c:pt>
                <c:pt idx="3">
                  <c:v>75.402000000000044</c:v>
                </c:pt>
                <c:pt idx="10">
                  <c:v>92.637</c:v>
                </c:pt>
                <c:pt idx="12">
                  <c:v>97.226000000000056</c:v>
                </c:pt>
                <c:pt idx="14">
                  <c:v>100.90799999999996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54784"/>
        <c:axId val="543455176"/>
      </c:scatterChart>
      <c:valAx>
        <c:axId val="543454784"/>
        <c:scaling>
          <c:orientation val="minMax"/>
          <c:max val="69"/>
          <c:min val="67"/>
        </c:scaling>
        <c:delete val="0"/>
        <c:axPos val="b"/>
        <c:numFmt formatCode="General" sourceLinked="1"/>
        <c:majorTickMark val="out"/>
        <c:minorTickMark val="none"/>
        <c:tickLblPos val="nextTo"/>
        <c:crossAx val="543455176"/>
        <c:crosses val="autoZero"/>
        <c:crossBetween val="midCat"/>
      </c:valAx>
      <c:valAx>
        <c:axId val="543455176"/>
        <c:scaling>
          <c:orientation val="minMax"/>
          <c:max val="3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45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'285'!$B$1</c:f>
              <c:strCache>
                <c:ptCount val="1"/>
                <c:pt idx="0">
                  <c:v>q0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'285'!$B$2:$B$9</c:f>
              <c:numCache>
                <c:formatCode>General</c:formatCode>
                <c:ptCount val="8"/>
                <c:pt idx="0">
                  <c:v>79.324300000000008</c:v>
                </c:pt>
                <c:pt idx="1">
                  <c:v>75.58411000000001</c:v>
                </c:pt>
                <c:pt idx="2">
                  <c:v>71.52873000000001</c:v>
                </c:pt>
                <c:pt idx="3">
                  <c:v>67.583393000000001</c:v>
                </c:pt>
                <c:pt idx="4">
                  <c:v>64.840739999999997</c:v>
                </c:pt>
                <c:pt idx="5">
                  <c:v>61.553570000000001</c:v>
                </c:pt>
                <c:pt idx="6">
                  <c:v>56.255887999999999</c:v>
                </c:pt>
                <c:pt idx="7">
                  <c:v>51.439520000000002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'285'!$C$1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'285'!$C$2:$C$9</c:f>
              <c:numCache>
                <c:formatCode>General</c:formatCode>
                <c:ptCount val="8"/>
                <c:pt idx="0">
                  <c:v>80.772099999999995</c:v>
                </c:pt>
                <c:pt idx="1">
                  <c:v>78.674900000000008</c:v>
                </c:pt>
                <c:pt idx="2">
                  <c:v>76.874000000000009</c:v>
                </c:pt>
                <c:pt idx="3">
                  <c:v>72.18610000000001</c:v>
                </c:pt>
                <c:pt idx="4">
                  <c:v>67.888700000000014</c:v>
                </c:pt>
                <c:pt idx="5">
                  <c:v>65.6387</c:v>
                </c:pt>
                <c:pt idx="6">
                  <c:v>61.646100000000004</c:v>
                </c:pt>
                <c:pt idx="7">
                  <c:v>54.807199999999995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'285'!$D$1</c:f>
              <c:strCache>
                <c:ptCount val="1"/>
                <c:pt idx="0">
                  <c:v>q2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'285'!$D$2:$D$9</c:f>
              <c:numCache>
                <c:formatCode>General</c:formatCode>
                <c:ptCount val="8"/>
                <c:pt idx="0">
                  <c:v>80.52</c:v>
                </c:pt>
                <c:pt idx="1">
                  <c:v>77.667000000000002</c:v>
                </c:pt>
                <c:pt idx="2">
                  <c:v>75.412999999999982</c:v>
                </c:pt>
                <c:pt idx="3">
                  <c:v>69.049000000000007</c:v>
                </c:pt>
                <c:pt idx="4">
                  <c:v>68.722999999999985</c:v>
                </c:pt>
                <c:pt idx="5">
                  <c:v>63.989000000000004</c:v>
                </c:pt>
                <c:pt idx="6">
                  <c:v>58.941999999999993</c:v>
                </c:pt>
                <c:pt idx="7">
                  <c:v>53.975000000000001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'285'!$E$1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'285'!$E$2:$E$9</c:f>
              <c:numCache>
                <c:formatCode>General</c:formatCode>
                <c:ptCount val="8"/>
                <c:pt idx="0">
                  <c:v>79.363</c:v>
                </c:pt>
                <c:pt idx="1">
                  <c:v>76.222000000000008</c:v>
                </c:pt>
                <c:pt idx="2">
                  <c:v>74.898000000000025</c:v>
                </c:pt>
                <c:pt idx="3">
                  <c:v>68.829000000000008</c:v>
                </c:pt>
                <c:pt idx="4">
                  <c:v>66.744000000000028</c:v>
                </c:pt>
                <c:pt idx="5">
                  <c:v>64.555999999999983</c:v>
                </c:pt>
                <c:pt idx="6">
                  <c:v>58.77</c:v>
                </c:pt>
                <c:pt idx="7">
                  <c:v>53.433000000000021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'285'!$F$1</c:f>
              <c:strCache>
                <c:ptCount val="1"/>
                <c:pt idx="0">
                  <c:v>q4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'285'!$F$2:$F$9</c:f>
              <c:numCache>
                <c:formatCode>General</c:formatCode>
                <c:ptCount val="8"/>
                <c:pt idx="0">
                  <c:v>80.397999999999968</c:v>
                </c:pt>
                <c:pt idx="1">
                  <c:v>75.19399999999996</c:v>
                </c:pt>
                <c:pt idx="2">
                  <c:v>73.396999999999991</c:v>
                </c:pt>
                <c:pt idx="3">
                  <c:v>68.88</c:v>
                </c:pt>
                <c:pt idx="4">
                  <c:v>67.685999999999979</c:v>
                </c:pt>
                <c:pt idx="5">
                  <c:v>64.072999999999979</c:v>
                </c:pt>
                <c:pt idx="6">
                  <c:v>59.057999999999964</c:v>
                </c:pt>
                <c:pt idx="7">
                  <c:v>53.012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'285'!$G$1</c:f>
              <c:strCache>
                <c:ptCount val="1"/>
                <c:pt idx="0">
                  <c:v>q5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'285'!$G$2:$G$9</c:f>
              <c:numCache>
                <c:formatCode>General</c:formatCode>
                <c:ptCount val="8"/>
                <c:pt idx="0">
                  <c:v>77.875</c:v>
                </c:pt>
                <c:pt idx="1">
                  <c:v>76.283000000000015</c:v>
                </c:pt>
                <c:pt idx="2">
                  <c:v>74.257999999999981</c:v>
                </c:pt>
                <c:pt idx="3">
                  <c:v>66.47199999999998</c:v>
                </c:pt>
                <c:pt idx="4">
                  <c:v>66.665999999999997</c:v>
                </c:pt>
                <c:pt idx="5">
                  <c:v>63.176000000000045</c:v>
                </c:pt>
                <c:pt idx="6">
                  <c:v>56.753000000000043</c:v>
                </c:pt>
                <c:pt idx="7">
                  <c:v>50.692000000000007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'285'!$H$1</c:f>
              <c:strCache>
                <c:ptCount val="1"/>
                <c:pt idx="0">
                  <c:v>q6</c:v>
                </c:pt>
              </c:strCache>
            </c:strRef>
          </c:tx>
          <c:spPr>
            <a:ln w="28575">
              <a:noFill/>
            </a:ln>
          </c:spPr>
          <c:xVal>
            <c:numRef>
              <c:f>'285'!$A$2:$A$9</c:f>
              <c:numCache>
                <c:formatCode>General</c:formatCode>
                <c:ptCount val="8"/>
                <c:pt idx="0">
                  <c:v>72</c:v>
                </c:pt>
                <c:pt idx="1">
                  <c:v>71.900000000000006</c:v>
                </c:pt>
                <c:pt idx="2">
                  <c:v>71.8</c:v>
                </c:pt>
                <c:pt idx="3">
                  <c:v>71.599999999999994</c:v>
                </c:pt>
                <c:pt idx="4">
                  <c:v>71.5</c:v>
                </c:pt>
                <c:pt idx="5">
                  <c:v>71.400000000000006</c:v>
                </c:pt>
                <c:pt idx="6">
                  <c:v>71.2</c:v>
                </c:pt>
                <c:pt idx="7">
                  <c:v>71</c:v>
                </c:pt>
              </c:numCache>
            </c:numRef>
          </c:xVal>
          <c:yVal>
            <c:numRef>
              <c:f>'285'!$H$2:$H$9</c:f>
              <c:numCache>
                <c:formatCode>General</c:formatCode>
                <c:ptCount val="8"/>
                <c:pt idx="0">
                  <c:v>79.48599999999999</c:v>
                </c:pt>
                <c:pt idx="1">
                  <c:v>74.55600000000004</c:v>
                </c:pt>
                <c:pt idx="2">
                  <c:v>71.734999999999999</c:v>
                </c:pt>
                <c:pt idx="3">
                  <c:v>66.134000000000015</c:v>
                </c:pt>
                <c:pt idx="4">
                  <c:v>66.163999999999987</c:v>
                </c:pt>
                <c:pt idx="5">
                  <c:v>63.652999999999963</c:v>
                </c:pt>
                <c:pt idx="6">
                  <c:v>57.265999999999963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55960"/>
        <c:axId val="543456352"/>
      </c:scatterChart>
      <c:valAx>
        <c:axId val="54345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456352"/>
        <c:crosses val="autoZero"/>
        <c:crossBetween val="midCat"/>
      </c:valAx>
      <c:valAx>
        <c:axId val="54345635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455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1</xdr:row>
      <xdr:rowOff>71437</xdr:rowOff>
    </xdr:from>
    <xdr:to>
      <xdr:col>22</xdr:col>
      <xdr:colOff>219075</xdr:colOff>
      <xdr:row>15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16</xdr:row>
      <xdr:rowOff>52387</xdr:rowOff>
    </xdr:from>
    <xdr:to>
      <xdr:col>22</xdr:col>
      <xdr:colOff>219075</xdr:colOff>
      <xdr:row>30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42862</xdr:rowOff>
    </xdr:from>
    <xdr:to>
      <xdr:col>20</xdr:col>
      <xdr:colOff>9525</xdr:colOff>
      <xdr:row>22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22</xdr:row>
      <xdr:rowOff>114300</xdr:rowOff>
    </xdr:from>
    <xdr:to>
      <xdr:col>20</xdr:col>
      <xdr:colOff>38100</xdr:colOff>
      <xdr:row>44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44</xdr:row>
      <xdr:rowOff>52387</xdr:rowOff>
    </xdr:from>
    <xdr:to>
      <xdr:col>17</xdr:col>
      <xdr:colOff>95250</xdr:colOff>
      <xdr:row>58</xdr:row>
      <xdr:rowOff>128587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44</xdr:row>
      <xdr:rowOff>52387</xdr:rowOff>
    </xdr:from>
    <xdr:to>
      <xdr:col>24</xdr:col>
      <xdr:colOff>419100</xdr:colOff>
      <xdr:row>58</xdr:row>
      <xdr:rowOff>128587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361950</xdr:colOff>
      <xdr:row>58</xdr:row>
      <xdr:rowOff>157162</xdr:rowOff>
    </xdr:from>
    <xdr:to>
      <xdr:col>21</xdr:col>
      <xdr:colOff>57150</xdr:colOff>
      <xdr:row>73</xdr:row>
      <xdr:rowOff>42862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57150</xdr:colOff>
      <xdr:row>0</xdr:row>
      <xdr:rowOff>142875</xdr:rowOff>
    </xdr:from>
    <xdr:to>
      <xdr:col>34</xdr:col>
      <xdr:colOff>381000</xdr:colOff>
      <xdr:row>22</xdr:row>
      <xdr:rowOff>85725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1</xdr:row>
      <xdr:rowOff>61911</xdr:rowOff>
    </xdr:from>
    <xdr:to>
      <xdr:col>28</xdr:col>
      <xdr:colOff>590550</xdr:colOff>
      <xdr:row>24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514350</xdr:colOff>
      <xdr:row>1</xdr:row>
      <xdr:rowOff>4761</xdr:rowOff>
    </xdr:from>
    <xdr:to>
      <xdr:col>37</xdr:col>
      <xdr:colOff>285750</xdr:colOff>
      <xdr:row>24</xdr:row>
      <xdr:rowOff>123824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504825</xdr:colOff>
      <xdr:row>52</xdr:row>
      <xdr:rowOff>4762</xdr:rowOff>
    </xdr:from>
    <xdr:to>
      <xdr:col>21</xdr:col>
      <xdr:colOff>200025</xdr:colOff>
      <xdr:row>66</xdr:row>
      <xdr:rowOff>80962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247650</xdr:colOff>
      <xdr:row>52</xdr:row>
      <xdr:rowOff>4762</xdr:rowOff>
    </xdr:from>
    <xdr:to>
      <xdr:col>28</xdr:col>
      <xdr:colOff>552450</xdr:colOff>
      <xdr:row>66</xdr:row>
      <xdr:rowOff>80962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400050</xdr:colOff>
      <xdr:row>66</xdr:row>
      <xdr:rowOff>147637</xdr:rowOff>
    </xdr:from>
    <xdr:to>
      <xdr:col>25</xdr:col>
      <xdr:colOff>95250</xdr:colOff>
      <xdr:row>81</xdr:row>
      <xdr:rowOff>33337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476249</xdr:colOff>
      <xdr:row>24</xdr:row>
      <xdr:rowOff>176212</xdr:rowOff>
    </xdr:from>
    <xdr:to>
      <xdr:col>25</xdr:col>
      <xdr:colOff>504824</xdr:colOff>
      <xdr:row>47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57150</xdr:rowOff>
    </xdr:from>
    <xdr:to>
      <xdr:col>17</xdr:col>
      <xdr:colOff>400051</xdr:colOff>
      <xdr:row>27</xdr:row>
      <xdr:rowOff>133349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28</xdr:row>
      <xdr:rowOff>14287</xdr:rowOff>
    </xdr:from>
    <xdr:to>
      <xdr:col>17</xdr:col>
      <xdr:colOff>390525</xdr:colOff>
      <xdr:row>42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419100</xdr:colOff>
      <xdr:row>28</xdr:row>
      <xdr:rowOff>14287</xdr:rowOff>
    </xdr:from>
    <xdr:to>
      <xdr:col>25</xdr:col>
      <xdr:colOff>114300</xdr:colOff>
      <xdr:row>42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152400</xdr:colOff>
      <xdr:row>42</xdr:row>
      <xdr:rowOff>109537</xdr:rowOff>
    </xdr:from>
    <xdr:to>
      <xdr:col>21</xdr:col>
      <xdr:colOff>457200</xdr:colOff>
      <xdr:row>56</xdr:row>
      <xdr:rowOff>185737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428624</xdr:colOff>
      <xdr:row>3</xdr:row>
      <xdr:rowOff>104776</xdr:rowOff>
    </xdr:from>
    <xdr:to>
      <xdr:col>33</xdr:col>
      <xdr:colOff>200025</xdr:colOff>
      <xdr:row>27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533399</xdr:colOff>
      <xdr:row>1</xdr:row>
      <xdr:rowOff>166686</xdr:rowOff>
    </xdr:from>
    <xdr:to>
      <xdr:col>28</xdr:col>
      <xdr:colOff>371474</xdr:colOff>
      <xdr:row>20</xdr:row>
      <xdr:rowOff>57149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466725</xdr:colOff>
      <xdr:row>21</xdr:row>
      <xdr:rowOff>14287</xdr:rowOff>
    </xdr:from>
    <xdr:to>
      <xdr:col>27</xdr:col>
      <xdr:colOff>161925</xdr:colOff>
      <xdr:row>35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209550</xdr:colOff>
      <xdr:row>21</xdr:row>
      <xdr:rowOff>23812</xdr:rowOff>
    </xdr:from>
    <xdr:to>
      <xdr:col>34</xdr:col>
      <xdr:colOff>514350</xdr:colOff>
      <xdr:row>35</xdr:row>
      <xdr:rowOff>100012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504825</xdr:colOff>
      <xdr:row>35</xdr:row>
      <xdr:rowOff>128587</xdr:rowOff>
    </xdr:from>
    <xdr:to>
      <xdr:col>31</xdr:col>
      <xdr:colOff>200025</xdr:colOff>
      <xdr:row>50</xdr:row>
      <xdr:rowOff>14287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409575</xdr:colOff>
      <xdr:row>1</xdr:row>
      <xdr:rowOff>157161</xdr:rowOff>
    </xdr:from>
    <xdr:to>
      <xdr:col>40</xdr:col>
      <xdr:colOff>180975</xdr:colOff>
      <xdr:row>20</xdr:row>
      <xdr:rowOff>66674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438149</xdr:colOff>
      <xdr:row>36</xdr:row>
      <xdr:rowOff>71436</xdr:rowOff>
    </xdr:from>
    <xdr:to>
      <xdr:col>22</xdr:col>
      <xdr:colOff>219074</xdr:colOff>
      <xdr:row>54</xdr:row>
      <xdr:rowOff>114299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1</xdr:row>
      <xdr:rowOff>128586</xdr:rowOff>
    </xdr:from>
    <xdr:to>
      <xdr:col>21</xdr:col>
      <xdr:colOff>114300</xdr:colOff>
      <xdr:row>19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19</xdr:row>
      <xdr:rowOff>80961</xdr:rowOff>
    </xdr:from>
    <xdr:to>
      <xdr:col>22</xdr:col>
      <xdr:colOff>85724</xdr:colOff>
      <xdr:row>36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104775</xdr:colOff>
      <xdr:row>36</xdr:row>
      <xdr:rowOff>147637</xdr:rowOff>
    </xdr:from>
    <xdr:to>
      <xdr:col>16</xdr:col>
      <xdr:colOff>409575</xdr:colOff>
      <xdr:row>51</xdr:row>
      <xdr:rowOff>33337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466725</xdr:colOff>
      <xdr:row>36</xdr:row>
      <xdr:rowOff>147637</xdr:rowOff>
    </xdr:from>
    <xdr:to>
      <xdr:col>24</xdr:col>
      <xdr:colOff>161925</xdr:colOff>
      <xdr:row>51</xdr:row>
      <xdr:rowOff>33337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66675</xdr:colOff>
      <xdr:row>51</xdr:row>
      <xdr:rowOff>90487</xdr:rowOff>
    </xdr:from>
    <xdr:to>
      <xdr:col>20</xdr:col>
      <xdr:colOff>371475</xdr:colOff>
      <xdr:row>65</xdr:row>
      <xdr:rowOff>166687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495299</xdr:colOff>
      <xdr:row>1</xdr:row>
      <xdr:rowOff>14287</xdr:rowOff>
    </xdr:from>
    <xdr:to>
      <xdr:col>29</xdr:col>
      <xdr:colOff>85725</xdr:colOff>
      <xdr:row>20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7</xdr:row>
      <xdr:rowOff>166687</xdr:rowOff>
    </xdr:from>
    <xdr:to>
      <xdr:col>10</xdr:col>
      <xdr:colOff>228599</xdr:colOff>
      <xdr:row>27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8</xdr:row>
      <xdr:rowOff>4762</xdr:rowOff>
    </xdr:from>
    <xdr:to>
      <xdr:col>21</xdr:col>
      <xdr:colOff>400050</xdr:colOff>
      <xdr:row>26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552449</xdr:colOff>
      <xdr:row>50</xdr:row>
      <xdr:rowOff>14286</xdr:rowOff>
    </xdr:from>
    <xdr:to>
      <xdr:col>11</xdr:col>
      <xdr:colOff>457200</xdr:colOff>
      <xdr:row>67</xdr:row>
      <xdr:rowOff>133349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85725</xdr:colOff>
      <xdr:row>50</xdr:row>
      <xdr:rowOff>157162</xdr:rowOff>
    </xdr:from>
    <xdr:to>
      <xdr:col>19</xdr:col>
      <xdr:colOff>390525</xdr:colOff>
      <xdr:row>65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J40" sqref="J4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264.5</v>
      </c>
      <c r="K2">
        <v>25.317</v>
      </c>
      <c r="L2">
        <f>-1719.7</f>
        <v>-1719.7</v>
      </c>
      <c r="M2">
        <f>-L2/K2</f>
        <v>67.926689576174113</v>
      </c>
    </row>
    <row r="10" spans="1:13" x14ac:dyDescent="0.25">
      <c r="B10">
        <v>70.7</v>
      </c>
      <c r="C10">
        <v>3.93432</v>
      </c>
      <c r="D10">
        <v>71.596900000000005</v>
      </c>
      <c r="E10">
        <v>144.32599999999999</v>
      </c>
      <c r="F10">
        <v>214.44499999999999</v>
      </c>
      <c r="G10">
        <v>283.38400000000001</v>
      </c>
      <c r="H10">
        <v>349.39699999999999</v>
      </c>
      <c r="J10">
        <f>AVERAGE(C11:H11)</f>
        <v>69.09253600000001</v>
      </c>
    </row>
    <row r="11" spans="1:13" x14ac:dyDescent="0.25">
      <c r="C11">
        <f>D10-C10</f>
        <v>67.662580000000005</v>
      </c>
      <c r="D11">
        <f t="shared" ref="D11:G11" si="0">E10-D10</f>
        <v>72.729099999999988</v>
      </c>
      <c r="E11">
        <f t="shared" si="0"/>
        <v>70.119</v>
      </c>
      <c r="F11">
        <f t="shared" si="0"/>
        <v>68.939000000000021</v>
      </c>
      <c r="G11">
        <f t="shared" si="0"/>
        <v>66.012999999999977</v>
      </c>
    </row>
    <row r="12" spans="1:13" x14ac:dyDescent="0.25">
      <c r="B12">
        <v>70.8</v>
      </c>
      <c r="C12">
        <v>3.7762199999999999</v>
      </c>
      <c r="D12">
        <v>74.379199999999997</v>
      </c>
      <c r="E12">
        <v>149.82300000000001</v>
      </c>
      <c r="F12">
        <v>222.679</v>
      </c>
      <c r="G12">
        <v>292.56099999999998</v>
      </c>
      <c r="J12">
        <f>AVERAGE(C13:H13)</f>
        <v>72.196194999999989</v>
      </c>
    </row>
    <row r="13" spans="1:13" x14ac:dyDescent="0.25">
      <c r="C13">
        <f>D12-C12</f>
        <v>70.602980000000002</v>
      </c>
      <c r="D13">
        <f t="shared" ref="D13:F13" si="1">E12-D12</f>
        <v>75.44380000000001</v>
      </c>
      <c r="E13">
        <f t="shared" si="1"/>
        <v>72.855999999999995</v>
      </c>
      <c r="F13">
        <f t="shared" si="1"/>
        <v>69.881999999999977</v>
      </c>
    </row>
    <row r="14" spans="1:13" x14ac:dyDescent="0.25">
      <c r="B14">
        <v>70.900000000000006</v>
      </c>
      <c r="C14">
        <v>2.18161</v>
      </c>
      <c r="D14">
        <v>77.036799999999999</v>
      </c>
      <c r="E14">
        <v>155.46100000000001</v>
      </c>
      <c r="F14">
        <v>230.45699999999999</v>
      </c>
      <c r="G14">
        <v>304.142</v>
      </c>
      <c r="H14">
        <v>371.39800000000002</v>
      </c>
      <c r="J14">
        <f>AVERAGE(C15:H15)</f>
        <v>73.843277999999998</v>
      </c>
    </row>
    <row r="15" spans="1:13" x14ac:dyDescent="0.25">
      <c r="C15">
        <f>D14-C14</f>
        <v>74.855189999999993</v>
      </c>
      <c r="D15">
        <f t="shared" ref="D15:G15" si="2">E14-D14</f>
        <v>78.424200000000013</v>
      </c>
      <c r="E15">
        <f t="shared" si="2"/>
        <v>74.995999999999981</v>
      </c>
      <c r="F15">
        <f t="shared" si="2"/>
        <v>73.685000000000002</v>
      </c>
      <c r="G15">
        <f t="shared" si="2"/>
        <v>67.256000000000029</v>
      </c>
    </row>
    <row r="16" spans="1:13" x14ac:dyDescent="0.25">
      <c r="B16">
        <v>71</v>
      </c>
      <c r="C16">
        <v>4.0777900000000002</v>
      </c>
      <c r="D16">
        <v>79.657499999999999</v>
      </c>
      <c r="E16">
        <v>159.58600000000001</v>
      </c>
      <c r="F16">
        <v>237.404</v>
      </c>
      <c r="G16">
        <v>313.81099999999998</v>
      </c>
      <c r="H16">
        <v>389.21300000000002</v>
      </c>
      <c r="J16">
        <f>AVERAGE(C17:H17)</f>
        <v>77.027042000000009</v>
      </c>
    </row>
    <row r="17" spans="2:10" x14ac:dyDescent="0.25">
      <c r="C17">
        <f>D16-C16</f>
        <v>75.579710000000006</v>
      </c>
      <c r="D17">
        <f t="shared" ref="D17:G17" si="3">E16-D16</f>
        <v>79.928500000000014</v>
      </c>
      <c r="E17">
        <f t="shared" si="3"/>
        <v>77.817999999999984</v>
      </c>
      <c r="F17">
        <f t="shared" si="3"/>
        <v>76.406999999999982</v>
      </c>
      <c r="G17">
        <f t="shared" si="3"/>
        <v>75.402000000000044</v>
      </c>
    </row>
    <row r="18" spans="2:10" x14ac:dyDescent="0.25">
      <c r="B18">
        <v>71.099999999999994</v>
      </c>
      <c r="C18">
        <v>3.7883100000000001</v>
      </c>
      <c r="D18">
        <v>82.997600000000006</v>
      </c>
      <c r="E18">
        <v>165.42099999999999</v>
      </c>
      <c r="F18">
        <v>246.01599999999999</v>
      </c>
      <c r="G18">
        <v>324.29300000000001</v>
      </c>
      <c r="J18">
        <f>AVERAGE(C19:H19)</f>
        <v>80.126172499999996</v>
      </c>
    </row>
    <row r="19" spans="2:10" x14ac:dyDescent="0.25">
      <c r="C19">
        <f>D18-C18</f>
        <v>79.20929000000001</v>
      </c>
      <c r="D19">
        <f t="shared" ref="D19:F19" si="4">E18-D18</f>
        <v>82.423399999999987</v>
      </c>
      <c r="E19">
        <f t="shared" si="4"/>
        <v>80.594999999999999</v>
      </c>
      <c r="F19">
        <f t="shared" si="4"/>
        <v>78.277000000000015</v>
      </c>
    </row>
    <row r="20" spans="2:10" x14ac:dyDescent="0.25">
      <c r="B20">
        <v>71.2</v>
      </c>
      <c r="C20">
        <v>3.9406300000000001</v>
      </c>
      <c r="D20">
        <v>85.676699999999997</v>
      </c>
      <c r="E20">
        <v>171.9</v>
      </c>
      <c r="F20">
        <v>254.464</v>
      </c>
      <c r="G20">
        <v>334.00400000000002</v>
      </c>
      <c r="J20">
        <f>AVERAGE(C21:H21)</f>
        <v>82.515842500000005</v>
      </c>
    </row>
    <row r="21" spans="2:10" x14ac:dyDescent="0.25">
      <c r="C21">
        <f>D20-C20</f>
        <v>81.736069999999998</v>
      </c>
      <c r="D21">
        <f t="shared" ref="D21:F21" si="5">E20-D20</f>
        <v>86.223300000000009</v>
      </c>
      <c r="E21">
        <f t="shared" si="5"/>
        <v>82.563999999999993</v>
      </c>
      <c r="F21">
        <f t="shared" si="5"/>
        <v>79.54000000000002</v>
      </c>
    </row>
    <row r="22" spans="2:10" x14ac:dyDescent="0.25">
      <c r="B22">
        <v>71.3</v>
      </c>
      <c r="C22">
        <v>3.9390100000000001</v>
      </c>
      <c r="D22">
        <v>88.693899999999999</v>
      </c>
      <c r="E22">
        <v>176.22800000000001</v>
      </c>
      <c r="F22">
        <v>261.62</v>
      </c>
      <c r="G22">
        <v>345.459</v>
      </c>
      <c r="J22">
        <f>AVERAGE(C23:H23)</f>
        <v>85.379997500000002</v>
      </c>
    </row>
    <row r="23" spans="2:10" x14ac:dyDescent="0.25">
      <c r="C23">
        <f>D22-C22</f>
        <v>84.754890000000003</v>
      </c>
      <c r="D23">
        <f t="shared" ref="D23:F23" si="6">E22-D22</f>
        <v>87.534100000000009</v>
      </c>
      <c r="E23">
        <f t="shared" si="6"/>
        <v>85.391999999999996</v>
      </c>
      <c r="F23">
        <f t="shared" si="6"/>
        <v>83.838999999999999</v>
      </c>
    </row>
    <row r="24" spans="2:10" x14ac:dyDescent="0.25">
      <c r="B24">
        <v>71.400000000000006</v>
      </c>
      <c r="C24">
        <v>5.7169499999999998</v>
      </c>
      <c r="D24">
        <v>93.861099999999993</v>
      </c>
      <c r="E24">
        <v>184.21899999999999</v>
      </c>
      <c r="F24">
        <v>273.67099999999999</v>
      </c>
      <c r="G24">
        <v>358.65699999999998</v>
      </c>
      <c r="J24">
        <f>AVERAGE(C25:H25)</f>
        <v>88.235012499999996</v>
      </c>
    </row>
    <row r="25" spans="2:10" x14ac:dyDescent="0.25">
      <c r="C25">
        <f>D24-C24</f>
        <v>88.144149999999996</v>
      </c>
      <c r="D25">
        <f>E24-D24</f>
        <v>90.357900000000001</v>
      </c>
      <c r="E25">
        <f>F24-E24</f>
        <v>89.451999999999998</v>
      </c>
      <c r="F25">
        <f>G24-F24</f>
        <v>84.98599999999999</v>
      </c>
    </row>
    <row r="26" spans="2:10" x14ac:dyDescent="0.25">
      <c r="B26">
        <v>71.5</v>
      </c>
      <c r="C26">
        <v>3.75061</v>
      </c>
      <c r="D26">
        <v>93.549899999999994</v>
      </c>
      <c r="E26">
        <v>187.215</v>
      </c>
      <c r="F26">
        <v>276.15699999999998</v>
      </c>
      <c r="G26">
        <v>363.79599999999999</v>
      </c>
      <c r="J26">
        <f>AVERAGE(C27:H27)</f>
        <v>90.011347499999999</v>
      </c>
    </row>
    <row r="27" spans="2:10" x14ac:dyDescent="0.25">
      <c r="C27">
        <f>D26-C26</f>
        <v>89.799289999999999</v>
      </c>
      <c r="D27">
        <f t="shared" ref="D27:F27" si="7">E26-D26</f>
        <v>93.66510000000001</v>
      </c>
      <c r="E27">
        <f t="shared" si="7"/>
        <v>88.941999999999979</v>
      </c>
      <c r="F27">
        <f t="shared" si="7"/>
        <v>87.63900000000001</v>
      </c>
    </row>
    <row r="28" spans="2:10" x14ac:dyDescent="0.25">
      <c r="B28">
        <v>71.599999999999994</v>
      </c>
      <c r="C28">
        <v>4.5543899999999997</v>
      </c>
      <c r="D28">
        <v>98.338999999999999</v>
      </c>
      <c r="E28">
        <v>192.48400000000001</v>
      </c>
      <c r="F28">
        <v>283.38799999999998</v>
      </c>
      <c r="J28">
        <f t="shared" ref="J28" si="8">AVERAGE(C29:H29)</f>
        <v>92.944536666666679</v>
      </c>
    </row>
    <row r="29" spans="2:10" x14ac:dyDescent="0.25">
      <c r="C29">
        <f>D28-C28</f>
        <v>93.784610000000001</v>
      </c>
      <c r="D29">
        <f>E28-D28</f>
        <v>94.14500000000001</v>
      </c>
      <c r="E29">
        <f>F28-E28</f>
        <v>90.903999999999968</v>
      </c>
    </row>
    <row r="30" spans="2:10" x14ac:dyDescent="0.25">
      <c r="B30">
        <v>71.7</v>
      </c>
      <c r="C30">
        <v>4.0093300000000003</v>
      </c>
      <c r="D30">
        <v>99.541300000000007</v>
      </c>
      <c r="E30">
        <v>198.38200000000001</v>
      </c>
      <c r="F30">
        <v>291.81599999999997</v>
      </c>
      <c r="G30">
        <v>385.53699999999998</v>
      </c>
      <c r="H30">
        <v>478.17399999999998</v>
      </c>
      <c r="J30">
        <f>AVERAGE(C31:G31)</f>
        <v>94.832933999999995</v>
      </c>
    </row>
    <row r="31" spans="2:10" x14ac:dyDescent="0.25">
      <c r="C31">
        <f>D30-C30</f>
        <v>95.531970000000001</v>
      </c>
      <c r="D31">
        <f t="shared" ref="D31:G31" si="9">E30-D30</f>
        <v>98.840699999999998</v>
      </c>
      <c r="E31">
        <f t="shared" si="9"/>
        <v>93.433999999999969</v>
      </c>
      <c r="F31">
        <f t="shared" si="9"/>
        <v>93.721000000000004</v>
      </c>
      <c r="G31">
        <f t="shared" si="9"/>
        <v>92.637</v>
      </c>
    </row>
    <row r="32" spans="2:10" x14ac:dyDescent="0.25">
      <c r="B32">
        <v>71.8</v>
      </c>
      <c r="C32">
        <v>4.8271600000000001</v>
      </c>
      <c r="D32">
        <v>106.468</v>
      </c>
      <c r="E32">
        <v>206.322</v>
      </c>
      <c r="F32">
        <v>305.084</v>
      </c>
      <c r="G32">
        <v>401.02300000000002</v>
      </c>
      <c r="J32">
        <f>AVERAGE(C33:H33)</f>
        <v>99.048960000000008</v>
      </c>
    </row>
    <row r="33" spans="1:13" x14ac:dyDescent="0.25">
      <c r="C33">
        <f>D32-C32</f>
        <v>101.64084</v>
      </c>
      <c r="D33">
        <f>E32-D32</f>
        <v>99.853999999999999</v>
      </c>
      <c r="E33">
        <f>F32-E32</f>
        <v>98.762</v>
      </c>
      <c r="F33">
        <f>G32-F32</f>
        <v>95.939000000000021</v>
      </c>
    </row>
    <row r="34" spans="1:13" x14ac:dyDescent="0.25">
      <c r="B34">
        <v>71.900000000000006</v>
      </c>
      <c r="C34">
        <v>3.2149399999999999</v>
      </c>
      <c r="D34">
        <v>105.127</v>
      </c>
      <c r="E34">
        <v>209.071</v>
      </c>
      <c r="F34">
        <v>308.65499999999997</v>
      </c>
      <c r="G34">
        <v>406.25599999999997</v>
      </c>
      <c r="H34">
        <v>503.48200000000003</v>
      </c>
      <c r="J34">
        <f>AVERAGE(C35:G35)</f>
        <v>100.05341200000001</v>
      </c>
    </row>
    <row r="35" spans="1:13" x14ac:dyDescent="0.25">
      <c r="C35">
        <f>D34-C34</f>
        <v>101.91206</v>
      </c>
      <c r="D35">
        <f t="shared" ref="D35:G35" si="10">E34-D34</f>
        <v>103.944</v>
      </c>
      <c r="E35">
        <f t="shared" si="10"/>
        <v>99.583999999999975</v>
      </c>
      <c r="F35">
        <f t="shared" si="10"/>
        <v>97.600999999999999</v>
      </c>
      <c r="G35">
        <f t="shared" si="10"/>
        <v>97.226000000000056</v>
      </c>
    </row>
    <row r="36" spans="1:13" x14ac:dyDescent="0.25">
      <c r="B36">
        <v>72</v>
      </c>
      <c r="C36">
        <v>9.1152099999999994</v>
      </c>
      <c r="D36">
        <v>111.87</v>
      </c>
      <c r="E36">
        <v>217.63</v>
      </c>
      <c r="F36">
        <v>324.279</v>
      </c>
      <c r="G36">
        <v>424.92700000000002</v>
      </c>
      <c r="J36">
        <f>AVERAGE(C37:H37)</f>
        <v>105.05459666666667</v>
      </c>
    </row>
    <row r="37" spans="1:13" x14ac:dyDescent="0.25">
      <c r="C37">
        <f>D36-C36</f>
        <v>102.75479</v>
      </c>
      <c r="D37">
        <f t="shared" ref="D37:E37" si="11">E36-D36</f>
        <v>105.75999999999999</v>
      </c>
      <c r="E37">
        <f t="shared" si="11"/>
        <v>106.649</v>
      </c>
    </row>
    <row r="38" spans="1:13" x14ac:dyDescent="0.25">
      <c r="B38">
        <v>72.099999999999994</v>
      </c>
      <c r="C38">
        <v>2.92035</v>
      </c>
      <c r="D38">
        <v>109.786</v>
      </c>
      <c r="E38">
        <v>217.64599999999999</v>
      </c>
      <c r="F38">
        <v>323.73899999999998</v>
      </c>
      <c r="G38">
        <v>426.46800000000002</v>
      </c>
      <c r="H38">
        <v>527.37599999999998</v>
      </c>
      <c r="J38">
        <f>AVERAGE(C39:H39)</f>
        <v>104.89112999999998</v>
      </c>
    </row>
    <row r="39" spans="1:13" x14ac:dyDescent="0.25">
      <c r="C39">
        <f>D38-C38</f>
        <v>106.86565</v>
      </c>
      <c r="D39">
        <f t="shared" ref="D39:G39" si="12">E38-D38</f>
        <v>107.85999999999999</v>
      </c>
      <c r="E39">
        <f t="shared" si="12"/>
        <v>106.09299999999999</v>
      </c>
      <c r="F39">
        <f t="shared" si="12"/>
        <v>102.72900000000004</v>
      </c>
      <c r="G39">
        <f t="shared" si="12"/>
        <v>100.90799999999996</v>
      </c>
    </row>
    <row r="40" spans="1:13" x14ac:dyDescent="0.25">
      <c r="B40">
        <v>72.2</v>
      </c>
      <c r="C40">
        <v>3.1094400000000002</v>
      </c>
      <c r="D40">
        <v>114.20699999999999</v>
      </c>
      <c r="E40">
        <v>222.31899999999999</v>
      </c>
      <c r="F40">
        <v>330.36500000000001</v>
      </c>
      <c r="G40">
        <v>433.68599999999998</v>
      </c>
      <c r="J40">
        <f>AVERAGE(C41:H41)</f>
        <v>107.64413999999999</v>
      </c>
    </row>
    <row r="41" spans="1:13" x14ac:dyDescent="0.25">
      <c r="C41">
        <f>D40-C40</f>
        <v>111.09755999999999</v>
      </c>
      <c r="D41">
        <f>E40-D40</f>
        <v>108.11199999999999</v>
      </c>
      <c r="E41">
        <f>F40-E40</f>
        <v>108.04600000000002</v>
      </c>
      <c r="F41">
        <f>G40-F40</f>
        <v>103.32099999999997</v>
      </c>
    </row>
    <row r="44" spans="1:13" x14ac:dyDescent="0.25">
      <c r="K44" t="s">
        <v>14</v>
      </c>
      <c r="L44" t="s">
        <v>15</v>
      </c>
      <c r="M44" t="s">
        <v>16</v>
      </c>
    </row>
    <row r="45" spans="1:13" x14ac:dyDescent="0.25">
      <c r="A45">
        <v>269</v>
      </c>
      <c r="B45">
        <v>71.400000000000006</v>
      </c>
      <c r="C45">
        <v>8.9159699999999997</v>
      </c>
      <c r="D45">
        <v>89.244399999999999</v>
      </c>
      <c r="E45">
        <v>174.25700000000001</v>
      </c>
      <c r="F45">
        <v>255.55</v>
      </c>
      <c r="J45">
        <f>AVERAGE(C46:H46)</f>
        <v>82.211343333333332</v>
      </c>
      <c r="K45">
        <v>30.696000000000002</v>
      </c>
      <c r="L45">
        <f>-2110.1</f>
        <v>-2110.1</v>
      </c>
      <c r="M45">
        <f>-L45/K45</f>
        <v>68.741855616366948</v>
      </c>
    </row>
    <row r="46" spans="1:13" x14ac:dyDescent="0.25">
      <c r="C46">
        <f>D45-C45</f>
        <v>80.328429999999997</v>
      </c>
      <c r="D46">
        <f>E45-D45</f>
        <v>85.012600000000006</v>
      </c>
      <c r="E46">
        <f>F45-E45</f>
        <v>81.293000000000006</v>
      </c>
    </row>
    <row r="47" spans="1:13" x14ac:dyDescent="0.25">
      <c r="B47">
        <v>71.599999999999994</v>
      </c>
      <c r="C47">
        <v>8.2777499999999993</v>
      </c>
      <c r="D47">
        <v>92.840699999999998</v>
      </c>
      <c r="E47">
        <v>183.58799999999999</v>
      </c>
      <c r="F47">
        <v>270.11599999999999</v>
      </c>
      <c r="G47">
        <v>354.87799999999999</v>
      </c>
      <c r="J47">
        <f>AVERAGE(C48:H48)</f>
        <v>86.650062500000004</v>
      </c>
    </row>
    <row r="48" spans="1:13" x14ac:dyDescent="0.25">
      <c r="C48">
        <f>D47-C47</f>
        <v>84.562950000000001</v>
      </c>
      <c r="D48">
        <f>E47-D47</f>
        <v>90.747299999999996</v>
      </c>
      <c r="E48">
        <f>F47-E47</f>
        <v>86.527999999999992</v>
      </c>
      <c r="F48">
        <f>G47-F47</f>
        <v>84.762</v>
      </c>
    </row>
    <row r="49" spans="2:10" x14ac:dyDescent="0.25">
      <c r="B49">
        <v>71.8</v>
      </c>
      <c r="C49">
        <v>6.6912399999999996</v>
      </c>
      <c r="D49">
        <v>97.908500000000004</v>
      </c>
      <c r="E49">
        <v>193.304</v>
      </c>
      <c r="F49">
        <v>289.51400000000001</v>
      </c>
      <c r="J49">
        <f>AVERAGE(C50:H50)</f>
        <v>94.274253333333334</v>
      </c>
    </row>
    <row r="50" spans="2:10" x14ac:dyDescent="0.25">
      <c r="C50">
        <f>D49-C49</f>
        <v>91.21726000000001</v>
      </c>
      <c r="D50">
        <f>E49-D49</f>
        <v>95.395499999999998</v>
      </c>
      <c r="E50">
        <f>F49-E49</f>
        <v>96.210000000000008</v>
      </c>
    </row>
    <row r="51" spans="2:10" x14ac:dyDescent="0.25">
      <c r="B51">
        <v>72</v>
      </c>
      <c r="C51">
        <v>7.0704500000000001</v>
      </c>
      <c r="D51">
        <v>107.831</v>
      </c>
      <c r="E51">
        <v>210.98599999999999</v>
      </c>
      <c r="F51">
        <v>310.50700000000001</v>
      </c>
      <c r="G51">
        <v>408.65800000000002</v>
      </c>
      <c r="H51">
        <v>507.74</v>
      </c>
      <c r="J51">
        <f>AVERAGE(C52:H52)</f>
        <v>100.13391</v>
      </c>
    </row>
    <row r="52" spans="2:10" x14ac:dyDescent="0.25">
      <c r="C52">
        <f>D51-C51</f>
        <v>100.76055000000001</v>
      </c>
      <c r="D52">
        <f t="shared" ref="D52" si="13">E51-D51</f>
        <v>103.15499999999999</v>
      </c>
      <c r="E52">
        <f t="shared" ref="E52" si="14">F51-E51</f>
        <v>99.521000000000015</v>
      </c>
      <c r="F52">
        <f t="shared" ref="F52" si="15">G51-F51</f>
        <v>98.15100000000001</v>
      </c>
      <c r="G52">
        <f t="shared" ref="G52" si="16">H51-G51</f>
        <v>99.081999999999994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I15" sqref="I15"/>
    </sheetView>
  </sheetViews>
  <sheetFormatPr defaultRowHeight="15" x14ac:dyDescent="0.25"/>
  <sheetData>
    <row r="2" spans="1:6" x14ac:dyDescent="0.25">
      <c r="A2">
        <v>70.7</v>
      </c>
      <c r="B2">
        <v>67.662580000000005</v>
      </c>
      <c r="C2">
        <v>72.729099999999988</v>
      </c>
      <c r="D2">
        <v>70.119</v>
      </c>
      <c r="E2">
        <v>68.939000000000021</v>
      </c>
      <c r="F2">
        <v>66.012999999999977</v>
      </c>
    </row>
    <row r="3" spans="1:6" x14ac:dyDescent="0.25">
      <c r="A3">
        <v>70.8</v>
      </c>
      <c r="B3">
        <v>70.602980000000002</v>
      </c>
      <c r="C3">
        <v>75.44380000000001</v>
      </c>
      <c r="D3">
        <v>72.855999999999995</v>
      </c>
      <c r="E3">
        <v>69.881999999999977</v>
      </c>
    </row>
    <row r="4" spans="1:6" x14ac:dyDescent="0.25">
      <c r="A4">
        <v>70.900000000000006</v>
      </c>
      <c r="B4">
        <v>74.855189999999993</v>
      </c>
      <c r="C4">
        <v>78.424200000000013</v>
      </c>
      <c r="D4">
        <v>74.995999999999981</v>
      </c>
      <c r="E4">
        <v>73.685000000000002</v>
      </c>
      <c r="F4">
        <v>67.256000000000029</v>
      </c>
    </row>
    <row r="5" spans="1:6" x14ac:dyDescent="0.25">
      <c r="A5">
        <v>71</v>
      </c>
      <c r="B5">
        <v>75.579710000000006</v>
      </c>
      <c r="C5">
        <v>79.928500000000014</v>
      </c>
      <c r="D5">
        <v>77.817999999999984</v>
      </c>
      <c r="E5">
        <v>76.406999999999982</v>
      </c>
      <c r="F5">
        <v>75.402000000000044</v>
      </c>
    </row>
    <row r="6" spans="1:6" x14ac:dyDescent="0.25">
      <c r="A6">
        <v>71.099999999999994</v>
      </c>
      <c r="B6">
        <v>79.20929000000001</v>
      </c>
      <c r="C6">
        <v>82.423399999999987</v>
      </c>
      <c r="D6">
        <v>80.594999999999999</v>
      </c>
      <c r="E6">
        <v>78.277000000000015</v>
      </c>
    </row>
    <row r="7" spans="1:6" x14ac:dyDescent="0.25">
      <c r="A7">
        <v>71.2</v>
      </c>
      <c r="B7">
        <v>81.736069999999998</v>
      </c>
      <c r="C7">
        <v>86.223300000000009</v>
      </c>
      <c r="D7">
        <v>82.563999999999993</v>
      </c>
      <c r="E7">
        <v>79.54000000000002</v>
      </c>
    </row>
    <row r="8" spans="1:6" x14ac:dyDescent="0.25">
      <c r="A8">
        <v>71.3</v>
      </c>
      <c r="B8">
        <v>84.754890000000003</v>
      </c>
      <c r="C8">
        <v>87.534100000000009</v>
      </c>
      <c r="D8">
        <v>85.391999999999996</v>
      </c>
      <c r="E8">
        <v>83.838999999999999</v>
      </c>
    </row>
    <row r="9" spans="1:6" x14ac:dyDescent="0.25">
      <c r="A9">
        <v>71.400000000000006</v>
      </c>
      <c r="B9">
        <v>88.144149999999996</v>
      </c>
      <c r="C9">
        <v>90.357900000000001</v>
      </c>
      <c r="D9">
        <v>89.451999999999998</v>
      </c>
      <c r="E9">
        <v>84.98599999999999</v>
      </c>
    </row>
    <row r="10" spans="1:6" x14ac:dyDescent="0.25">
      <c r="A10">
        <v>71.5</v>
      </c>
      <c r="B10">
        <v>89.799289999999999</v>
      </c>
      <c r="C10">
        <v>93.66510000000001</v>
      </c>
      <c r="D10">
        <v>88.941999999999979</v>
      </c>
      <c r="E10">
        <v>87.63900000000001</v>
      </c>
    </row>
    <row r="11" spans="1:6" x14ac:dyDescent="0.25">
      <c r="A11">
        <v>71.599999999999994</v>
      </c>
      <c r="B11">
        <v>93.784610000000001</v>
      </c>
      <c r="C11">
        <v>94.14500000000001</v>
      </c>
      <c r="D11">
        <v>90.903999999999968</v>
      </c>
    </row>
    <row r="12" spans="1:6" x14ac:dyDescent="0.25">
      <c r="A12">
        <v>71.7</v>
      </c>
      <c r="B12">
        <v>95.531970000000001</v>
      </c>
      <c r="C12">
        <v>98.840699999999998</v>
      </c>
      <c r="D12">
        <v>93.433999999999969</v>
      </c>
      <c r="E12">
        <v>93.721000000000004</v>
      </c>
      <c r="F12">
        <v>92.637</v>
      </c>
    </row>
    <row r="13" spans="1:6" x14ac:dyDescent="0.25">
      <c r="A13">
        <v>71.8</v>
      </c>
      <c r="B13">
        <v>101.64084</v>
      </c>
      <c r="C13">
        <v>99.853999999999999</v>
      </c>
      <c r="D13">
        <v>98.762</v>
      </c>
      <c r="E13">
        <v>95.939000000000021</v>
      </c>
    </row>
    <row r="14" spans="1:6" x14ac:dyDescent="0.25">
      <c r="A14">
        <v>71.900000000000006</v>
      </c>
      <c r="B14">
        <v>101.91206</v>
      </c>
      <c r="C14">
        <v>103.944</v>
      </c>
      <c r="D14">
        <v>99.583999999999975</v>
      </c>
      <c r="E14">
        <v>97.600999999999999</v>
      </c>
      <c r="F14">
        <v>97.226000000000056</v>
      </c>
    </row>
    <row r="15" spans="1:6" x14ac:dyDescent="0.25">
      <c r="A15">
        <v>72</v>
      </c>
      <c r="B15">
        <v>102.75479</v>
      </c>
      <c r="C15">
        <v>105.75999999999999</v>
      </c>
      <c r="D15">
        <v>106.649</v>
      </c>
    </row>
    <row r="16" spans="1:6" x14ac:dyDescent="0.25">
      <c r="A16">
        <v>72.099999999999994</v>
      </c>
      <c r="B16">
        <v>106.86565</v>
      </c>
      <c r="C16">
        <v>107.85999999999999</v>
      </c>
      <c r="D16">
        <v>106.09299999999999</v>
      </c>
      <c r="E16">
        <v>102.72900000000004</v>
      </c>
      <c r="F16">
        <v>100.90799999999996</v>
      </c>
    </row>
    <row r="17" spans="1:7" x14ac:dyDescent="0.25">
      <c r="A17">
        <v>72.2</v>
      </c>
      <c r="B17">
        <v>111.09755999999999</v>
      </c>
      <c r="C17">
        <v>108.11199999999999</v>
      </c>
      <c r="D17">
        <v>108.04600000000002</v>
      </c>
      <c r="E17">
        <v>103.32099999999997</v>
      </c>
    </row>
    <row r="19" spans="1:7" x14ac:dyDescent="0.25">
      <c r="B19">
        <v>0</v>
      </c>
      <c r="C19">
        <v>1</v>
      </c>
      <c r="D19">
        <v>2</v>
      </c>
      <c r="E19">
        <v>3</v>
      </c>
      <c r="F19">
        <v>4</v>
      </c>
    </row>
    <row r="20" spans="1:7" x14ac:dyDescent="0.25">
      <c r="A20" t="s">
        <v>14</v>
      </c>
      <c r="B20">
        <v>28.257999999999999</v>
      </c>
      <c r="C20">
        <v>24.664999999999999</v>
      </c>
      <c r="D20">
        <v>25.626999999999999</v>
      </c>
      <c r="E20">
        <v>24.097999999999999</v>
      </c>
      <c r="F20">
        <v>26.248000000000001</v>
      </c>
    </row>
    <row r="21" spans="1:7" x14ac:dyDescent="0.25">
      <c r="A21" t="s">
        <v>15</v>
      </c>
      <c r="B21">
        <f>-1929.9</f>
        <v>-1929.9</v>
      </c>
      <c r="C21">
        <f>-1670.7</f>
        <v>-1670.7</v>
      </c>
      <c r="D21">
        <f>-1741.9</f>
        <v>-1741.9</v>
      </c>
      <c r="E21">
        <v>-1635.1</v>
      </c>
      <c r="F21">
        <f>-1790.5</f>
        <v>-1790.5</v>
      </c>
    </row>
    <row r="22" spans="1:7" x14ac:dyDescent="0.25">
      <c r="A22" t="s">
        <v>16</v>
      </c>
      <c r="B22">
        <f>-B21/B20</f>
        <v>68.295703871470025</v>
      </c>
      <c r="C22">
        <f>-C21/C20</f>
        <v>67.735657814717214</v>
      </c>
      <c r="D22">
        <f>-D21/D20</f>
        <v>67.971280290318816</v>
      </c>
      <c r="E22">
        <f>-E21/E20</f>
        <v>67.852103909038092</v>
      </c>
      <c r="F22">
        <f>-F21/F20</f>
        <v>68.214721121609259</v>
      </c>
    </row>
    <row r="24" spans="1:7" x14ac:dyDescent="0.25">
      <c r="G24">
        <f>MAX(B22:F22)-MIN(B22:F22)</f>
        <v>0.56004605675281027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2" sqref="N2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t="s">
        <v>13</v>
      </c>
    </row>
    <row r="2" spans="1:14" x14ac:dyDescent="0.25">
      <c r="A2">
        <v>72</v>
      </c>
      <c r="B2">
        <v>79.324300000000008</v>
      </c>
      <c r="C2">
        <v>80.772099999999995</v>
      </c>
      <c r="D2">
        <v>80.52</v>
      </c>
      <c r="E2">
        <v>79.363</v>
      </c>
      <c r="F2">
        <v>80.397999999999968</v>
      </c>
      <c r="G2">
        <v>77.875</v>
      </c>
      <c r="H2">
        <v>79.48599999999999</v>
      </c>
      <c r="I2">
        <v>79.800000000000068</v>
      </c>
      <c r="J2">
        <v>79.67</v>
      </c>
      <c r="K2">
        <v>78.628000000000043</v>
      </c>
      <c r="N2">
        <f>AVERAGE(B2:L2)</f>
        <v>79.583640000000003</v>
      </c>
    </row>
    <row r="3" spans="1:14" x14ac:dyDescent="0.25">
      <c r="A3">
        <v>71.900000000000006</v>
      </c>
      <c r="B3">
        <v>75.58411000000001</v>
      </c>
      <c r="C3">
        <v>78.674900000000008</v>
      </c>
      <c r="D3">
        <v>77.667000000000002</v>
      </c>
      <c r="E3">
        <v>76.222000000000008</v>
      </c>
      <c r="F3">
        <v>75.19399999999996</v>
      </c>
      <c r="G3">
        <v>76.283000000000015</v>
      </c>
      <c r="H3">
        <v>74.55600000000004</v>
      </c>
      <c r="N3">
        <f t="shared" ref="N3:N9" si="0">AVERAGE(B3:L3)</f>
        <v>76.311572857142863</v>
      </c>
    </row>
    <row r="4" spans="1:14" x14ac:dyDescent="0.25">
      <c r="A4">
        <v>71.8</v>
      </c>
      <c r="B4">
        <v>71.52873000000001</v>
      </c>
      <c r="C4">
        <v>76.874000000000009</v>
      </c>
      <c r="D4">
        <v>75.412999999999982</v>
      </c>
      <c r="E4">
        <v>74.898000000000025</v>
      </c>
      <c r="F4">
        <v>73.396999999999991</v>
      </c>
      <c r="G4">
        <v>74.257999999999981</v>
      </c>
      <c r="H4">
        <v>71.734999999999999</v>
      </c>
      <c r="N4">
        <f t="shared" si="0"/>
        <v>74.014818571428577</v>
      </c>
    </row>
    <row r="5" spans="1:14" x14ac:dyDescent="0.25">
      <c r="A5">
        <v>71.599999999999994</v>
      </c>
      <c r="B5">
        <v>67.583393000000001</v>
      </c>
      <c r="C5">
        <v>72.18610000000001</v>
      </c>
      <c r="D5">
        <v>69.049000000000007</v>
      </c>
      <c r="E5">
        <v>68.829000000000008</v>
      </c>
      <c r="F5">
        <v>68.88</v>
      </c>
      <c r="G5">
        <v>66.47199999999998</v>
      </c>
      <c r="H5">
        <v>66.134000000000015</v>
      </c>
      <c r="N5">
        <f t="shared" si="0"/>
        <v>68.44764185714287</v>
      </c>
    </row>
    <row r="6" spans="1:14" x14ac:dyDescent="0.25">
      <c r="A6">
        <v>71.5</v>
      </c>
      <c r="B6">
        <v>64.840739999999997</v>
      </c>
      <c r="C6">
        <v>67.888700000000014</v>
      </c>
      <c r="D6">
        <v>68.722999999999985</v>
      </c>
      <c r="E6">
        <v>66.744000000000028</v>
      </c>
      <c r="F6">
        <v>67.685999999999979</v>
      </c>
      <c r="G6">
        <v>66.665999999999997</v>
      </c>
      <c r="H6">
        <v>66.163999999999987</v>
      </c>
      <c r="I6">
        <v>65.924000000000035</v>
      </c>
      <c r="J6">
        <v>65.461999999999989</v>
      </c>
      <c r="K6">
        <v>64.045000000000002</v>
      </c>
      <c r="N6">
        <f>AVERAGE(B6:L6)</f>
        <v>66.414344</v>
      </c>
    </row>
    <row r="7" spans="1:14" x14ac:dyDescent="0.25">
      <c r="A7">
        <v>71.400000000000006</v>
      </c>
      <c r="B7">
        <v>61.553570000000001</v>
      </c>
      <c r="C7">
        <v>65.6387</v>
      </c>
      <c r="D7">
        <v>63.989000000000004</v>
      </c>
      <c r="E7">
        <v>64.555999999999983</v>
      </c>
      <c r="F7">
        <v>64.072999999999979</v>
      </c>
      <c r="G7">
        <v>63.176000000000045</v>
      </c>
      <c r="H7">
        <v>63.652999999999963</v>
      </c>
      <c r="N7">
        <f t="shared" si="0"/>
        <v>63.805609999999994</v>
      </c>
    </row>
    <row r="8" spans="1:14" x14ac:dyDescent="0.25">
      <c r="A8">
        <v>71.2</v>
      </c>
      <c r="B8">
        <v>56.255887999999999</v>
      </c>
      <c r="C8">
        <v>61.646100000000004</v>
      </c>
      <c r="D8">
        <v>58.941999999999993</v>
      </c>
      <c r="E8">
        <v>58.77</v>
      </c>
      <c r="F8">
        <v>59.057999999999964</v>
      </c>
      <c r="G8">
        <v>56.753000000000043</v>
      </c>
      <c r="H8">
        <v>57.265999999999963</v>
      </c>
      <c r="N8">
        <f t="shared" si="0"/>
        <v>58.384426857142849</v>
      </c>
    </row>
    <row r="9" spans="1:14" x14ac:dyDescent="0.25">
      <c r="A9">
        <v>71</v>
      </c>
      <c r="B9">
        <v>51.439520000000002</v>
      </c>
      <c r="C9">
        <v>54.807199999999995</v>
      </c>
      <c r="D9">
        <v>53.975000000000001</v>
      </c>
      <c r="E9">
        <v>53.433000000000021</v>
      </c>
      <c r="F9">
        <v>53.012</v>
      </c>
      <c r="G9">
        <v>50.692000000000007</v>
      </c>
      <c r="N9">
        <f t="shared" si="0"/>
        <v>52.89312000000001</v>
      </c>
    </row>
    <row r="13" spans="1:14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</row>
    <row r="14" spans="1:14" x14ac:dyDescent="0.25">
      <c r="A14" t="s">
        <v>14</v>
      </c>
      <c r="B14">
        <v>27.327999999999999</v>
      </c>
      <c r="C14">
        <v>25.893999999999998</v>
      </c>
      <c r="D14">
        <v>26.634</v>
      </c>
      <c r="E14">
        <v>25.689</v>
      </c>
      <c r="F14">
        <v>25.428999999999998</v>
      </c>
      <c r="G14">
        <v>27.472999999999999</v>
      </c>
      <c r="H14">
        <v>25.428999999999998</v>
      </c>
    </row>
    <row r="15" spans="1:14" x14ac:dyDescent="0.25">
      <c r="A15" t="s">
        <v>15</v>
      </c>
      <c r="B15">
        <f>-1889.3</f>
        <v>-1889.3</v>
      </c>
      <c r="C15">
        <f>-1782.9</f>
        <v>-1782.9</v>
      </c>
      <c r="D15">
        <f>-1837.1</f>
        <v>-1837.1</v>
      </c>
      <c r="E15">
        <f>-1770.2</f>
        <v>-1770.2</v>
      </c>
      <c r="F15">
        <f>-1753</f>
        <v>-1753</v>
      </c>
      <c r="G15">
        <f>-1899.1</f>
        <v>-1899.1</v>
      </c>
      <c r="H15">
        <v>-1753</v>
      </c>
    </row>
    <row r="16" spans="1:14" x14ac:dyDescent="0.25">
      <c r="A16" t="s">
        <v>16</v>
      </c>
      <c r="B16">
        <f>-B15/B14</f>
        <v>69.134221311475414</v>
      </c>
      <c r="C16">
        <f t="shared" ref="C16:H16" si="1">-C15/C14</f>
        <v>68.85378852243764</v>
      </c>
      <c r="D16">
        <f t="shared" si="1"/>
        <v>68.975745287977773</v>
      </c>
      <c r="E16">
        <f t="shared" si="1"/>
        <v>68.908871501420847</v>
      </c>
      <c r="F16">
        <f t="shared" si="1"/>
        <v>68.937040386959779</v>
      </c>
      <c r="G16">
        <f t="shared" si="1"/>
        <v>69.126051031922245</v>
      </c>
      <c r="H16">
        <f t="shared" si="1"/>
        <v>68.937040386959779</v>
      </c>
    </row>
    <row r="18" spans="9:9" x14ac:dyDescent="0.25">
      <c r="I18">
        <f>MAX(B16:H16)-MIN(B16:H16)</f>
        <v>0.28043278903777491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2" sqref="N2:N8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t="s">
        <v>13</v>
      </c>
    </row>
    <row r="2" spans="1:14" x14ac:dyDescent="0.25">
      <c r="A2">
        <v>72.2</v>
      </c>
      <c r="B2">
        <v>78.19574999999999</v>
      </c>
      <c r="C2">
        <v>81.045100000000005</v>
      </c>
      <c r="D2">
        <v>79.920999999999992</v>
      </c>
      <c r="E2">
        <v>78.823000000000008</v>
      </c>
      <c r="F2">
        <v>78.454000000000008</v>
      </c>
      <c r="G2">
        <v>78.025000000000006</v>
      </c>
      <c r="H2">
        <v>77.336999999999989</v>
      </c>
      <c r="N2">
        <f>AVERAGE(B2:L2)</f>
        <v>78.828692857142855</v>
      </c>
    </row>
    <row r="3" spans="1:14" x14ac:dyDescent="0.25">
      <c r="A3">
        <v>72</v>
      </c>
      <c r="B3">
        <v>71.351429999999993</v>
      </c>
      <c r="C3">
        <v>79.589500000000001</v>
      </c>
      <c r="D3">
        <v>76.680000000000007</v>
      </c>
      <c r="E3">
        <v>74.585999999999984</v>
      </c>
      <c r="F3">
        <v>74.567000000000007</v>
      </c>
      <c r="G3">
        <v>72.564000000000021</v>
      </c>
      <c r="H3">
        <v>73.39100000000002</v>
      </c>
      <c r="I3">
        <v>73.045000000000002</v>
      </c>
      <c r="N3">
        <f t="shared" ref="N3:N8" si="0">AVERAGE(B3:L3)</f>
        <v>74.471741249999994</v>
      </c>
    </row>
    <row r="4" spans="1:14" x14ac:dyDescent="0.25">
      <c r="A4">
        <v>71.900000000000006</v>
      </c>
      <c r="B4">
        <v>67.484561999999997</v>
      </c>
      <c r="C4">
        <v>76.460200000000015</v>
      </c>
      <c r="D4">
        <v>73.923999999999978</v>
      </c>
      <c r="E4">
        <v>71.084999999999994</v>
      </c>
      <c r="F4">
        <v>71.674999999999997</v>
      </c>
      <c r="G4">
        <v>70.651999999999987</v>
      </c>
      <c r="H4">
        <v>71.208000000000027</v>
      </c>
      <c r="I4">
        <v>69.32099999999997</v>
      </c>
      <c r="J4">
        <v>71.385999999999967</v>
      </c>
      <c r="N4">
        <f t="shared" si="0"/>
        <v>71.46619577777777</v>
      </c>
    </row>
    <row r="5" spans="1:14" x14ac:dyDescent="0.25">
      <c r="A5">
        <v>71.8</v>
      </c>
      <c r="B5">
        <v>67.423400000000001</v>
      </c>
      <c r="C5">
        <v>71.399200000000008</v>
      </c>
      <c r="D5">
        <v>69.906999999999982</v>
      </c>
      <c r="E5">
        <v>69.405000000000001</v>
      </c>
      <c r="F5">
        <v>69.408999999999992</v>
      </c>
      <c r="G5">
        <v>68.288000000000011</v>
      </c>
      <c r="H5">
        <v>67.09899999999999</v>
      </c>
      <c r="N5">
        <f t="shared" si="0"/>
        <v>68.990085714285712</v>
      </c>
    </row>
    <row r="6" spans="1:14" x14ac:dyDescent="0.25">
      <c r="A6">
        <v>71.7</v>
      </c>
      <c r="B6">
        <v>64.744738999999996</v>
      </c>
      <c r="C6">
        <v>68.78370000000001</v>
      </c>
      <c r="D6">
        <v>66.117999999999995</v>
      </c>
      <c r="E6">
        <v>65.753999999999991</v>
      </c>
      <c r="F6">
        <v>64.581999999999994</v>
      </c>
      <c r="G6">
        <v>64.001000000000033</v>
      </c>
      <c r="H6">
        <v>64.43199999999996</v>
      </c>
      <c r="N6">
        <f t="shared" si="0"/>
        <v>65.487919857142856</v>
      </c>
    </row>
    <row r="7" spans="1:14" x14ac:dyDescent="0.25">
      <c r="A7">
        <v>71.599999999999994</v>
      </c>
      <c r="B7">
        <v>62.013411999999995</v>
      </c>
      <c r="C7">
        <v>65.972200000000001</v>
      </c>
      <c r="D7">
        <v>64.592999999999989</v>
      </c>
      <c r="E7">
        <v>65.471000000000004</v>
      </c>
      <c r="F7">
        <v>62.744999999999997</v>
      </c>
      <c r="G7">
        <v>63.874000000000024</v>
      </c>
      <c r="H7">
        <v>62.291999999999973</v>
      </c>
      <c r="N7">
        <f t="shared" si="0"/>
        <v>63.851516000000004</v>
      </c>
    </row>
    <row r="8" spans="1:14" x14ac:dyDescent="0.25">
      <c r="A8">
        <v>71.5</v>
      </c>
      <c r="B8">
        <v>59.473674000000003</v>
      </c>
      <c r="C8">
        <v>63.883000000000003</v>
      </c>
      <c r="D8">
        <v>61.162999999999997</v>
      </c>
      <c r="E8">
        <v>62.67</v>
      </c>
      <c r="F8">
        <v>62.01</v>
      </c>
      <c r="G8">
        <v>61.25200000000001</v>
      </c>
      <c r="N8">
        <f t="shared" si="0"/>
        <v>61.741945666666673</v>
      </c>
    </row>
    <row r="13" spans="1:14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</row>
    <row r="14" spans="1:14" x14ac:dyDescent="0.25">
      <c r="A14" t="s">
        <v>14</v>
      </c>
      <c r="B14">
        <v>25.4</v>
      </c>
      <c r="C14">
        <v>27.253</v>
      </c>
      <c r="D14">
        <v>28.07</v>
      </c>
      <c r="E14">
        <v>23.283000000000001</v>
      </c>
      <c r="F14">
        <v>25.664999999999999</v>
      </c>
      <c r="G14">
        <v>24.097000000000001</v>
      </c>
      <c r="H14">
        <v>26.207000000000001</v>
      </c>
    </row>
    <row r="15" spans="1:14" x14ac:dyDescent="0.25">
      <c r="A15" t="s">
        <v>15</v>
      </c>
      <c r="B15">
        <f>-1756.84</f>
        <v>-1756.84</v>
      </c>
      <c r="C15">
        <f>-1884</f>
        <v>-1884</v>
      </c>
      <c r="D15">
        <f>-1945.5</f>
        <v>-1945.5</v>
      </c>
      <c r="E15">
        <f>-1602.4</f>
        <v>-1602.4</v>
      </c>
      <c r="F15">
        <f>-1774</f>
        <v>-1774</v>
      </c>
      <c r="G15">
        <f>-1662.1</f>
        <v>-1662.1</v>
      </c>
      <c r="H15">
        <f>-1814.1</f>
        <v>-1814.1</v>
      </c>
    </row>
    <row r="16" spans="1:14" x14ac:dyDescent="0.25">
      <c r="A16" t="s">
        <v>16</v>
      </c>
      <c r="B16">
        <f t="shared" ref="B16:H16" si="1">-B15/B14</f>
        <v>69.166929133858275</v>
      </c>
      <c r="C16">
        <f t="shared" si="1"/>
        <v>69.130004036252885</v>
      </c>
      <c r="D16">
        <f t="shared" si="1"/>
        <v>69.308870680441757</v>
      </c>
      <c r="E16">
        <f t="shared" si="1"/>
        <v>68.822746209680886</v>
      </c>
      <c r="F16">
        <f t="shared" si="1"/>
        <v>69.121371517631019</v>
      </c>
      <c r="G16">
        <f t="shared" si="1"/>
        <v>68.975391127526237</v>
      </c>
      <c r="H16">
        <f t="shared" si="1"/>
        <v>69.221963597512115</v>
      </c>
    </row>
    <row r="18" spans="9:9" x14ac:dyDescent="0.25">
      <c r="I18">
        <f>MAX(B16:H16)-MIN(B16:H16)</f>
        <v>0.48612447076087051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N1" sqref="N1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t="s">
        <v>13</v>
      </c>
    </row>
    <row r="2" spans="1:14" x14ac:dyDescent="0.25">
      <c r="A2">
        <v>72.8</v>
      </c>
      <c r="B2">
        <v>69.50133000000001</v>
      </c>
      <c r="C2">
        <v>74.842899999999986</v>
      </c>
      <c r="N2">
        <f>AVERAGE(B2:L2)</f>
        <v>72.172114999999991</v>
      </c>
    </row>
    <row r="3" spans="1:14" x14ac:dyDescent="0.25">
      <c r="A3">
        <v>72.599999999999994</v>
      </c>
      <c r="B3">
        <v>66.489339999999999</v>
      </c>
      <c r="C3">
        <v>75.90079999999999</v>
      </c>
      <c r="D3">
        <v>72.332000000000022</v>
      </c>
      <c r="E3">
        <v>70.392999999999972</v>
      </c>
      <c r="F3">
        <v>68.508000000000038</v>
      </c>
      <c r="G3">
        <v>68.906999999999982</v>
      </c>
      <c r="H3">
        <v>68.22399999999999</v>
      </c>
      <c r="N3">
        <f t="shared" ref="N3:N10" si="0">AVERAGE(B3:L3)</f>
        <v>70.107734285714287</v>
      </c>
    </row>
    <row r="4" spans="1:14" x14ac:dyDescent="0.25">
      <c r="A4">
        <v>72.5</v>
      </c>
      <c r="B4">
        <v>65.585763</v>
      </c>
      <c r="C4">
        <v>73.465600000000009</v>
      </c>
      <c r="D4">
        <v>70.687999999999988</v>
      </c>
      <c r="E4">
        <v>69.801000000000016</v>
      </c>
      <c r="F4">
        <v>68.361999999999966</v>
      </c>
      <c r="G4">
        <v>68.621000000000038</v>
      </c>
      <c r="H4">
        <v>65.815999999999974</v>
      </c>
      <c r="I4">
        <v>67.692000000000064</v>
      </c>
      <c r="N4">
        <f t="shared" si="0"/>
        <v>68.753920375000007</v>
      </c>
    </row>
    <row r="5" spans="1:14" x14ac:dyDescent="0.25">
      <c r="A5">
        <v>72.400000000000006</v>
      </c>
      <c r="B5">
        <v>64.121169999999992</v>
      </c>
      <c r="C5">
        <v>69.438300000000012</v>
      </c>
      <c r="D5">
        <v>66.41</v>
      </c>
      <c r="E5">
        <v>65.576999999999998</v>
      </c>
      <c r="F5">
        <v>63.699000000000012</v>
      </c>
      <c r="G5">
        <v>63.879999999999995</v>
      </c>
      <c r="H5">
        <v>62.238999999999976</v>
      </c>
      <c r="N5">
        <f t="shared" si="0"/>
        <v>65.05206714285714</v>
      </c>
    </row>
    <row r="6" spans="1:14" x14ac:dyDescent="0.25">
      <c r="A6">
        <v>72.3</v>
      </c>
      <c r="B6">
        <v>61.12715</v>
      </c>
      <c r="C6">
        <v>66.24799999999999</v>
      </c>
      <c r="D6">
        <v>63.813000000000017</v>
      </c>
      <c r="E6">
        <v>63.296999999999997</v>
      </c>
      <c r="F6">
        <v>61.701999999999998</v>
      </c>
      <c r="G6">
        <v>63.812999999999988</v>
      </c>
      <c r="N6">
        <f t="shared" si="0"/>
        <v>63.333358333333329</v>
      </c>
    </row>
    <row r="7" spans="1:14" x14ac:dyDescent="0.25">
      <c r="A7">
        <v>72.2</v>
      </c>
      <c r="B7">
        <v>59.429801999999995</v>
      </c>
      <c r="C7">
        <v>65.581600000000009</v>
      </c>
      <c r="D7">
        <v>61.682000000000002</v>
      </c>
      <c r="E7">
        <v>61.22</v>
      </c>
      <c r="F7">
        <v>60.727000000000004</v>
      </c>
      <c r="N7">
        <f t="shared" si="0"/>
        <v>61.728080399999996</v>
      </c>
    </row>
    <row r="8" spans="1:14" x14ac:dyDescent="0.25">
      <c r="A8">
        <v>72.099999999999994</v>
      </c>
      <c r="B8">
        <v>53.339100000000002</v>
      </c>
      <c r="C8">
        <v>63.883800000000001</v>
      </c>
      <c r="D8">
        <v>60.297999999999988</v>
      </c>
      <c r="E8">
        <v>57.618000000000023</v>
      </c>
      <c r="F8">
        <v>57.18199999999996</v>
      </c>
      <c r="N8">
        <f t="shared" si="0"/>
        <v>58.464179999999985</v>
      </c>
    </row>
    <row r="9" spans="1:14" x14ac:dyDescent="0.25">
      <c r="A9">
        <v>72</v>
      </c>
      <c r="B9">
        <v>52.345199999999998</v>
      </c>
      <c r="C9">
        <v>60.691200000000009</v>
      </c>
      <c r="D9">
        <v>56.11</v>
      </c>
      <c r="E9">
        <v>55.406000000000006</v>
      </c>
      <c r="N9">
        <f t="shared" si="0"/>
        <v>56.138100000000009</v>
      </c>
    </row>
    <row r="10" spans="1:14" x14ac:dyDescent="0.25">
      <c r="A10">
        <v>71.900000000000006</v>
      </c>
      <c r="B10">
        <v>49.049806000000004</v>
      </c>
      <c r="C10">
        <v>55.3232</v>
      </c>
      <c r="D10">
        <v>52.855999999999995</v>
      </c>
      <c r="E10">
        <v>52.300000000000011</v>
      </c>
      <c r="N10">
        <f t="shared" si="0"/>
        <v>52.382251500000002</v>
      </c>
    </row>
    <row r="13" spans="1:14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1:14" x14ac:dyDescent="0.25">
      <c r="A14" t="s">
        <v>14</v>
      </c>
      <c r="B14">
        <v>23.623999999999999</v>
      </c>
      <c r="C14">
        <v>22.399000000000001</v>
      </c>
      <c r="D14">
        <v>27.344000000000001</v>
      </c>
      <c r="E14">
        <v>26.736000000000001</v>
      </c>
      <c r="F14">
        <v>23.295000000000002</v>
      </c>
      <c r="G14">
        <v>20.023</v>
      </c>
    </row>
    <row r="15" spans="1:14" x14ac:dyDescent="0.25">
      <c r="A15" t="s">
        <v>15</v>
      </c>
      <c r="B15">
        <f>-1648.9</f>
        <v>-1648.9</v>
      </c>
      <c r="C15">
        <f>-1552.5</f>
        <v>-1552.5</v>
      </c>
      <c r="D15">
        <f>-1912.6</f>
        <v>-1912.6</v>
      </c>
      <c r="E15">
        <f>-1869.7</f>
        <v>-1869.7</v>
      </c>
      <c r="F15">
        <f>-1622</f>
        <v>-1622</v>
      </c>
      <c r="G15">
        <f>-1384.4</f>
        <v>-1384.4</v>
      </c>
    </row>
    <row r="16" spans="1:14" x14ac:dyDescent="0.25">
      <c r="A16" t="s">
        <v>16</v>
      </c>
      <c r="B16">
        <f t="shared" ref="B16:G16" si="1">-B15/B14</f>
        <v>69.79766339315951</v>
      </c>
      <c r="C16">
        <f t="shared" si="1"/>
        <v>69.311129961158983</v>
      </c>
      <c r="D16">
        <f t="shared" si="1"/>
        <v>69.945874780573433</v>
      </c>
      <c r="E16">
        <f t="shared" si="1"/>
        <v>69.931926989826451</v>
      </c>
      <c r="F16">
        <f t="shared" si="1"/>
        <v>69.628675681476707</v>
      </c>
      <c r="G16">
        <f t="shared" si="1"/>
        <v>69.140488438295961</v>
      </c>
    </row>
    <row r="18" spans="8:8" x14ac:dyDescent="0.25">
      <c r="H18">
        <f>MAX(B16:G16) - MIN(B16:G16)</f>
        <v>0.80538634227747252</v>
      </c>
    </row>
  </sheetData>
  <sortState ref="A2:I10">
    <sortCondition descending="1"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2" sqref="K2:K9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13</v>
      </c>
    </row>
    <row r="2" spans="1:11" x14ac:dyDescent="0.25">
      <c r="A2">
        <v>73.099999999999994</v>
      </c>
      <c r="B2">
        <v>77.118870000000001</v>
      </c>
      <c r="C2">
        <v>80.297799999999995</v>
      </c>
      <c r="D2">
        <v>79.135000000000019</v>
      </c>
      <c r="E2">
        <v>79.033999999999992</v>
      </c>
      <c r="F2">
        <v>78.476999999999975</v>
      </c>
      <c r="G2">
        <v>77.715000000000032</v>
      </c>
      <c r="H2">
        <v>78.262</v>
      </c>
      <c r="I2">
        <v>76.900999999999954</v>
      </c>
      <c r="K2">
        <f>AVERAGE(B2:I2)</f>
        <v>78.367583750000009</v>
      </c>
    </row>
    <row r="3" spans="1:11" x14ac:dyDescent="0.25">
      <c r="A3">
        <v>73</v>
      </c>
      <c r="B3">
        <v>73.144840000000002</v>
      </c>
      <c r="C3">
        <v>76.155600000000007</v>
      </c>
      <c r="D3">
        <v>76.009999999999991</v>
      </c>
      <c r="E3">
        <v>74.874000000000024</v>
      </c>
      <c r="F3">
        <v>73.766999999999996</v>
      </c>
      <c r="G3">
        <v>73.988999999999976</v>
      </c>
      <c r="H3">
        <v>72.548000000000002</v>
      </c>
      <c r="K3">
        <f t="shared" ref="K3:K9" si="0">AVERAGE(B3:I3)</f>
        <v>74.355491428571426</v>
      </c>
    </row>
    <row r="4" spans="1:11" x14ac:dyDescent="0.25">
      <c r="A4">
        <v>72.900000000000006</v>
      </c>
      <c r="B4">
        <v>69.968429999999998</v>
      </c>
      <c r="C4">
        <v>75.118800000000007</v>
      </c>
      <c r="D4">
        <v>76.324999999999989</v>
      </c>
      <c r="E4">
        <v>74.024999999999977</v>
      </c>
      <c r="F4">
        <v>73.54000000000002</v>
      </c>
      <c r="G4">
        <v>72.038999999999987</v>
      </c>
      <c r="K4">
        <f t="shared" si="0"/>
        <v>73.502705000000006</v>
      </c>
    </row>
    <row r="5" spans="1:11" x14ac:dyDescent="0.25">
      <c r="A5">
        <v>72.8</v>
      </c>
      <c r="B5">
        <v>64.596980000000002</v>
      </c>
      <c r="C5">
        <v>68.916499999999999</v>
      </c>
      <c r="D5">
        <v>73.022999999999996</v>
      </c>
      <c r="E5">
        <v>77.199999999999989</v>
      </c>
      <c r="F5">
        <v>70.459000000000003</v>
      </c>
      <c r="G5">
        <v>69.480000000000018</v>
      </c>
      <c r="H5">
        <v>70.132999999999981</v>
      </c>
      <c r="I5">
        <v>68.317999999999984</v>
      </c>
      <c r="K5">
        <f t="shared" si="0"/>
        <v>70.265810000000002</v>
      </c>
    </row>
    <row r="6" spans="1:11" x14ac:dyDescent="0.25">
      <c r="A6">
        <v>72.7</v>
      </c>
      <c r="B6">
        <v>64.379689999999997</v>
      </c>
      <c r="C6">
        <v>67.738599999999991</v>
      </c>
      <c r="D6">
        <v>65.216000000000008</v>
      </c>
      <c r="E6">
        <v>66.972999999999985</v>
      </c>
      <c r="K6">
        <f t="shared" si="0"/>
        <v>66.076822499999992</v>
      </c>
    </row>
    <row r="7" spans="1:11" x14ac:dyDescent="0.25">
      <c r="A7">
        <v>72.599999999999994</v>
      </c>
      <c r="B7">
        <v>60.417670000000001</v>
      </c>
      <c r="C7">
        <v>63.946000000000005</v>
      </c>
      <c r="D7">
        <v>62.620000000000005</v>
      </c>
      <c r="E7">
        <v>63.814999999999998</v>
      </c>
      <c r="K7">
        <f t="shared" si="0"/>
        <v>62.699667500000004</v>
      </c>
    </row>
    <row r="8" spans="1:11" x14ac:dyDescent="0.25">
      <c r="A8">
        <v>72.5</v>
      </c>
      <c r="B8">
        <v>57.052170999999994</v>
      </c>
      <c r="C8">
        <v>64.134800000000013</v>
      </c>
      <c r="D8">
        <v>65.762999999999991</v>
      </c>
      <c r="E8">
        <v>62.036000000000001</v>
      </c>
      <c r="F8">
        <v>60.748999999999995</v>
      </c>
      <c r="G8">
        <v>59.329999999999984</v>
      </c>
      <c r="H8">
        <v>59.531000000000006</v>
      </c>
      <c r="K8">
        <f t="shared" si="0"/>
        <v>61.227995857142851</v>
      </c>
    </row>
    <row r="9" spans="1:11" x14ac:dyDescent="0.25">
      <c r="A9">
        <v>72.400000000000006</v>
      </c>
      <c r="B9">
        <v>54.849589999999999</v>
      </c>
      <c r="C9">
        <v>60.189600000000006</v>
      </c>
      <c r="D9">
        <v>60.887999999999991</v>
      </c>
      <c r="E9">
        <v>57.572000000000003</v>
      </c>
      <c r="F9">
        <v>58.591000000000008</v>
      </c>
      <c r="G9">
        <v>51.331999999999994</v>
      </c>
      <c r="K9">
        <f t="shared" si="0"/>
        <v>57.237031666666667</v>
      </c>
    </row>
    <row r="13" spans="1:11" x14ac:dyDescent="0.25"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</row>
    <row r="14" spans="1:11" x14ac:dyDescent="0.25">
      <c r="A14" t="s">
        <v>14</v>
      </c>
      <c r="B14">
        <v>31.574000000000002</v>
      </c>
      <c r="C14">
        <v>28.042999999999999</v>
      </c>
      <c r="D14">
        <v>27.129000000000001</v>
      </c>
      <c r="E14">
        <v>30.390999999999998</v>
      </c>
      <c r="F14">
        <v>28.109000000000002</v>
      </c>
      <c r="G14">
        <v>35.32</v>
      </c>
    </row>
    <row r="15" spans="1:11" x14ac:dyDescent="0.25">
      <c r="A15" t="s">
        <v>15</v>
      </c>
      <c r="B15">
        <f>-2231.8</f>
        <v>-2231.8000000000002</v>
      </c>
      <c r="C15">
        <f>-1970.5</f>
        <v>-1970.5</v>
      </c>
      <c r="D15">
        <f>-1903.8</f>
        <v>-1903.8</v>
      </c>
      <c r="E15">
        <f>-2141.5</f>
        <v>-2141.5</v>
      </c>
      <c r="F15">
        <f>-1976.6</f>
        <v>-1976.6</v>
      </c>
      <c r="G15">
        <f>-2503.4</f>
        <v>-2503.4</v>
      </c>
    </row>
    <row r="16" spans="1:11" x14ac:dyDescent="0.25">
      <c r="A16" t="s">
        <v>16</v>
      </c>
      <c r="B16">
        <f t="shared" ref="B16:G16" si="1">-B15/B14</f>
        <v>70.684740609362137</v>
      </c>
      <c r="C16">
        <f t="shared" si="1"/>
        <v>70.267089826338122</v>
      </c>
      <c r="D16">
        <f t="shared" si="1"/>
        <v>70.175826606214741</v>
      </c>
      <c r="E16">
        <f t="shared" si="1"/>
        <v>70.464940278371884</v>
      </c>
      <c r="F16">
        <f t="shared" si="1"/>
        <v>70.31911487423956</v>
      </c>
      <c r="G16">
        <f t="shared" si="1"/>
        <v>70.877689694224244</v>
      </c>
    </row>
    <row r="18" spans="8:8" x14ac:dyDescent="0.25">
      <c r="H18">
        <f>MAX(B16:G16)  - MIN(B16:G16)</f>
        <v>0.70186308800950314</v>
      </c>
    </row>
  </sheetData>
  <sortState ref="A2:I9">
    <sortCondition descending="1"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0"/>
  <sheetViews>
    <sheetView tabSelected="1" topLeftCell="A31" workbookViewId="0">
      <selection activeCell="I46" sqref="I46"/>
    </sheetView>
  </sheetViews>
  <sheetFormatPr defaultRowHeight="15" x14ac:dyDescent="0.25"/>
  <sheetData>
    <row r="2" spans="1:20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L2" t="s">
        <v>0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</row>
    <row r="3" spans="1:20" x14ac:dyDescent="0.25">
      <c r="A3">
        <v>264.5</v>
      </c>
      <c r="B3" t="s">
        <v>14</v>
      </c>
      <c r="C3">
        <v>28.257999999999999</v>
      </c>
      <c r="D3">
        <v>24.664999999999999</v>
      </c>
      <c r="E3">
        <v>25.626999999999999</v>
      </c>
      <c r="F3">
        <v>24.097999999999999</v>
      </c>
      <c r="G3">
        <v>26.248000000000001</v>
      </c>
      <c r="L3">
        <v>264.5</v>
      </c>
      <c r="M3" t="s">
        <v>16</v>
      </c>
      <c r="N3">
        <v>68.295703871470025</v>
      </c>
      <c r="O3">
        <v>67.735657814717214</v>
      </c>
      <c r="P3">
        <v>67.971280290318816</v>
      </c>
      <c r="Q3">
        <v>67.852103909038092</v>
      </c>
      <c r="R3">
        <v>68.214721121609259</v>
      </c>
    </row>
    <row r="4" spans="1:20" x14ac:dyDescent="0.25">
      <c r="A4">
        <v>285</v>
      </c>
      <c r="B4" t="s">
        <v>14</v>
      </c>
      <c r="C4">
        <v>27.327999999999999</v>
      </c>
      <c r="D4">
        <v>25.893999999999998</v>
      </c>
      <c r="E4">
        <v>26.634</v>
      </c>
      <c r="F4">
        <v>25.689</v>
      </c>
      <c r="G4">
        <v>25.428999999999998</v>
      </c>
      <c r="H4">
        <v>27.472999999999999</v>
      </c>
      <c r="I4">
        <v>25.428999999999998</v>
      </c>
      <c r="L4">
        <v>285</v>
      </c>
      <c r="M4" t="s">
        <v>16</v>
      </c>
      <c r="N4">
        <v>69.134221311475414</v>
      </c>
      <c r="O4">
        <v>68.85378852243764</v>
      </c>
      <c r="P4">
        <v>68.975745287977773</v>
      </c>
      <c r="Q4">
        <v>68.908871501420847</v>
      </c>
      <c r="R4">
        <v>68.937040386959779</v>
      </c>
      <c r="S4">
        <v>69.126051031922245</v>
      </c>
      <c r="T4">
        <v>68.937040386959779</v>
      </c>
    </row>
    <row r="5" spans="1:20" x14ac:dyDescent="0.25">
      <c r="A5">
        <v>290</v>
      </c>
      <c r="B5" t="s">
        <v>14</v>
      </c>
      <c r="C5">
        <v>25.4</v>
      </c>
      <c r="D5">
        <v>27.253</v>
      </c>
      <c r="E5">
        <v>28.07</v>
      </c>
      <c r="F5">
        <v>23.283000000000001</v>
      </c>
      <c r="G5">
        <v>25.664999999999999</v>
      </c>
      <c r="H5">
        <v>24.097000000000001</v>
      </c>
      <c r="I5">
        <v>26.207000000000001</v>
      </c>
      <c r="L5">
        <v>290</v>
      </c>
      <c r="M5" t="s">
        <v>16</v>
      </c>
      <c r="N5">
        <v>69.166929133858275</v>
      </c>
      <c r="O5">
        <v>69.130004036252885</v>
      </c>
      <c r="P5">
        <v>69.308870680441757</v>
      </c>
      <c r="Q5">
        <v>68.822746209680886</v>
      </c>
      <c r="R5">
        <v>69.121371517631019</v>
      </c>
      <c r="S5">
        <v>68.975391127526237</v>
      </c>
      <c r="T5">
        <v>69.221963597512115</v>
      </c>
    </row>
    <row r="6" spans="1:20" x14ac:dyDescent="0.25">
      <c r="A6">
        <v>305</v>
      </c>
      <c r="B6" t="s">
        <v>14</v>
      </c>
      <c r="C6">
        <v>23.623999999999999</v>
      </c>
      <c r="D6">
        <v>22.399000000000001</v>
      </c>
      <c r="E6">
        <v>27.344000000000001</v>
      </c>
      <c r="F6">
        <v>26.736000000000001</v>
      </c>
      <c r="G6">
        <v>23.295000000000002</v>
      </c>
      <c r="H6">
        <v>20.023</v>
      </c>
      <c r="L6">
        <v>305</v>
      </c>
      <c r="M6" t="s">
        <v>16</v>
      </c>
      <c r="N6">
        <v>69.79766339315951</v>
      </c>
      <c r="O6">
        <v>69.311129961158983</v>
      </c>
      <c r="P6">
        <v>69.945874780573433</v>
      </c>
      <c r="Q6">
        <v>69.931926989826451</v>
      </c>
      <c r="R6">
        <v>69.628675681476707</v>
      </c>
      <c r="S6">
        <v>69.140488438295961</v>
      </c>
    </row>
    <row r="7" spans="1:20" x14ac:dyDescent="0.25">
      <c r="A7">
        <v>310</v>
      </c>
      <c r="B7" t="s">
        <v>14</v>
      </c>
      <c r="C7">
        <v>31.574000000000002</v>
      </c>
      <c r="D7">
        <v>28.042999999999999</v>
      </c>
      <c r="E7">
        <v>27.129000000000001</v>
      </c>
      <c r="F7">
        <v>30.390999999999998</v>
      </c>
      <c r="G7">
        <v>28.109000000000002</v>
      </c>
      <c r="H7">
        <v>35.32</v>
      </c>
      <c r="L7">
        <v>310</v>
      </c>
      <c r="M7" t="s">
        <v>16</v>
      </c>
      <c r="N7">
        <v>70.684740609362137</v>
      </c>
      <c r="O7">
        <v>70.267089826338122</v>
      </c>
      <c r="P7">
        <v>70.175826606214741</v>
      </c>
      <c r="Q7">
        <v>70.464940278371884</v>
      </c>
      <c r="R7">
        <v>70.31911487423956</v>
      </c>
      <c r="S7">
        <v>70.877689694224244</v>
      </c>
    </row>
    <row r="33" spans="1:24" x14ac:dyDescent="0.25">
      <c r="A33" t="s">
        <v>0</v>
      </c>
      <c r="B33" t="s">
        <v>1</v>
      </c>
      <c r="C33" t="s">
        <v>13</v>
      </c>
      <c r="D33" t="s">
        <v>16</v>
      </c>
      <c r="F33" t="s">
        <v>0</v>
      </c>
      <c r="G33" t="s">
        <v>1</v>
      </c>
      <c r="H33" t="s">
        <v>13</v>
      </c>
      <c r="I33" t="s">
        <v>16</v>
      </c>
      <c r="K33" t="s">
        <v>0</v>
      </c>
      <c r="L33" t="s">
        <v>1</v>
      </c>
      <c r="M33" t="s">
        <v>13</v>
      </c>
      <c r="N33" t="s">
        <v>16</v>
      </c>
      <c r="P33" t="s">
        <v>0</v>
      </c>
      <c r="Q33" t="s">
        <v>1</v>
      </c>
      <c r="R33" t="s">
        <v>13</v>
      </c>
      <c r="S33" t="s">
        <v>16</v>
      </c>
      <c r="U33" t="s">
        <v>0</v>
      </c>
      <c r="V33" t="s">
        <v>1</v>
      </c>
      <c r="W33" t="s">
        <v>13</v>
      </c>
      <c r="X33" t="s">
        <v>16</v>
      </c>
    </row>
    <row r="34" spans="1:24" x14ac:dyDescent="0.25">
      <c r="A34">
        <v>264.5</v>
      </c>
      <c r="B34">
        <v>70.7</v>
      </c>
      <c r="C34">
        <v>69.09253600000001</v>
      </c>
      <c r="D34">
        <f>1773.4/26.064</f>
        <v>68.040208717004305</v>
      </c>
      <c r="F34">
        <v>285</v>
      </c>
      <c r="G34">
        <v>71</v>
      </c>
      <c r="H34">
        <v>52.89312000000001</v>
      </c>
      <c r="I34">
        <f>1809/26.227</f>
        <v>68.974720707667672</v>
      </c>
      <c r="K34">
        <v>290</v>
      </c>
      <c r="L34">
        <v>71.5</v>
      </c>
      <c r="M34">
        <v>61.741945666666673</v>
      </c>
      <c r="N34">
        <f>1744.7/25.259</f>
        <v>69.072409834118531</v>
      </c>
      <c r="P34">
        <v>305</v>
      </c>
      <c r="Q34">
        <v>71.900000000000006</v>
      </c>
      <c r="R34">
        <v>52.382251500000002</v>
      </c>
      <c r="S34">
        <f>1553.6/22.357</f>
        <v>69.49053987565415</v>
      </c>
      <c r="U34">
        <v>310</v>
      </c>
      <c r="V34">
        <v>72.400000000000006</v>
      </c>
      <c r="W34">
        <v>57.237031666666667</v>
      </c>
      <c r="X34">
        <f>2098.5/29.78</f>
        <v>70.466756212222961</v>
      </c>
    </row>
    <row r="35" spans="1:24" x14ac:dyDescent="0.25">
      <c r="B35">
        <v>70.8</v>
      </c>
      <c r="C35">
        <v>72.196194999999989</v>
      </c>
      <c r="G35">
        <v>71.2</v>
      </c>
      <c r="H35">
        <v>58.384426857142849</v>
      </c>
      <c r="L35">
        <v>71.599999999999994</v>
      </c>
      <c r="M35">
        <v>63.851516000000004</v>
      </c>
      <c r="Q35">
        <v>72</v>
      </c>
      <c r="R35">
        <v>56.138100000000009</v>
      </c>
      <c r="V35">
        <v>72.5</v>
      </c>
      <c r="W35">
        <v>61.227995857142851</v>
      </c>
    </row>
    <row r="36" spans="1:24" x14ac:dyDescent="0.25">
      <c r="B36">
        <v>70.900000000000006</v>
      </c>
      <c r="C36">
        <v>73.843277999999998</v>
      </c>
      <c r="G36">
        <v>71.400000000000006</v>
      </c>
      <c r="H36">
        <v>63.805609999999994</v>
      </c>
      <c r="L36">
        <v>71.7</v>
      </c>
      <c r="M36">
        <v>65.487919857142856</v>
      </c>
      <c r="Q36">
        <v>72.099999999999994</v>
      </c>
      <c r="R36">
        <v>58.464179999999985</v>
      </c>
      <c r="V36">
        <v>72.599999999999994</v>
      </c>
      <c r="W36">
        <v>62.699667500000004</v>
      </c>
    </row>
    <row r="37" spans="1:24" x14ac:dyDescent="0.25">
      <c r="B37">
        <v>71</v>
      </c>
      <c r="C37">
        <v>77.027042000000009</v>
      </c>
      <c r="G37">
        <v>71.5</v>
      </c>
      <c r="H37">
        <v>66.414344</v>
      </c>
      <c r="L37">
        <v>71.8</v>
      </c>
      <c r="M37">
        <v>68.990085714285712</v>
      </c>
      <c r="Q37">
        <v>72.2</v>
      </c>
      <c r="R37">
        <v>61.728080399999996</v>
      </c>
      <c r="V37">
        <v>72.7</v>
      </c>
      <c r="W37">
        <v>66.076822499999992</v>
      </c>
    </row>
    <row r="38" spans="1:24" x14ac:dyDescent="0.25">
      <c r="B38">
        <v>71.099999999999994</v>
      </c>
      <c r="C38">
        <v>80.126172499999996</v>
      </c>
      <c r="G38">
        <v>71.599999999999994</v>
      </c>
      <c r="H38">
        <v>68.44764185714287</v>
      </c>
      <c r="L38">
        <v>71.900000000000006</v>
      </c>
      <c r="M38">
        <v>71.46619577777777</v>
      </c>
      <c r="Q38">
        <v>72.3</v>
      </c>
      <c r="R38">
        <v>63.333358333333329</v>
      </c>
      <c r="V38">
        <v>72.8</v>
      </c>
      <c r="W38">
        <v>70.265810000000002</v>
      </c>
    </row>
    <row r="39" spans="1:24" x14ac:dyDescent="0.25">
      <c r="B39">
        <v>71.2</v>
      </c>
      <c r="C39">
        <v>82.515842500000005</v>
      </c>
      <c r="G39">
        <v>71.8</v>
      </c>
      <c r="H39">
        <v>74.014818571428577</v>
      </c>
      <c r="L39">
        <v>72</v>
      </c>
      <c r="M39">
        <v>74.471741249999994</v>
      </c>
      <c r="Q39">
        <v>72.400000000000006</v>
      </c>
      <c r="R39">
        <v>65.05206714285714</v>
      </c>
      <c r="V39">
        <v>72.900000000000006</v>
      </c>
      <c r="W39">
        <v>73.502705000000006</v>
      </c>
    </row>
    <row r="40" spans="1:24" x14ac:dyDescent="0.25">
      <c r="B40">
        <v>71.3</v>
      </c>
      <c r="C40">
        <v>85.379997500000002</v>
      </c>
      <c r="G40">
        <v>71.900000000000006</v>
      </c>
      <c r="H40">
        <v>76.311572857142863</v>
      </c>
      <c r="L40">
        <v>72.2</v>
      </c>
      <c r="M40">
        <v>78.828692857142855</v>
      </c>
      <c r="Q40">
        <v>72.5</v>
      </c>
      <c r="R40">
        <v>68.753920375000007</v>
      </c>
      <c r="V40">
        <v>73</v>
      </c>
      <c r="W40">
        <v>74.355491428571426</v>
      </c>
    </row>
    <row r="41" spans="1:24" x14ac:dyDescent="0.25">
      <c r="B41">
        <v>71.400000000000006</v>
      </c>
      <c r="C41">
        <v>88.235012499999996</v>
      </c>
      <c r="G41">
        <v>72</v>
      </c>
      <c r="H41">
        <v>79.583640000000003</v>
      </c>
      <c r="Q41">
        <v>72.599999999999994</v>
      </c>
      <c r="R41">
        <v>70.107734285714287</v>
      </c>
      <c r="V41">
        <v>73.099999999999994</v>
      </c>
      <c r="W41">
        <v>78.367583750000009</v>
      </c>
    </row>
    <row r="42" spans="1:24" x14ac:dyDescent="0.25">
      <c r="B42">
        <v>71.5</v>
      </c>
      <c r="C42">
        <v>90.011347499999999</v>
      </c>
      <c r="Q42">
        <v>72.8</v>
      </c>
      <c r="R42">
        <v>72.172114999999991</v>
      </c>
    </row>
    <row r="43" spans="1:24" x14ac:dyDescent="0.25">
      <c r="B43">
        <v>71.599999999999994</v>
      </c>
      <c r="C43">
        <v>92.944536666666679</v>
      </c>
    </row>
    <row r="44" spans="1:24" x14ac:dyDescent="0.25">
      <c r="B44">
        <v>71.7</v>
      </c>
      <c r="C44">
        <v>94.832933999999995</v>
      </c>
    </row>
    <row r="45" spans="1:24" x14ac:dyDescent="0.25">
      <c r="B45">
        <v>71.8</v>
      </c>
      <c r="C45">
        <v>99.048960000000008</v>
      </c>
      <c r="O45" t="s">
        <v>0</v>
      </c>
      <c r="P45" t="s">
        <v>16</v>
      </c>
    </row>
    <row r="46" spans="1:24" x14ac:dyDescent="0.25">
      <c r="B46">
        <v>71.900000000000006</v>
      </c>
      <c r="C46">
        <v>100.05341200000001</v>
      </c>
      <c r="O46">
        <v>264.5</v>
      </c>
      <c r="P46">
        <f>D34</f>
        <v>68.040208717004305</v>
      </c>
    </row>
    <row r="47" spans="1:24" x14ac:dyDescent="0.25">
      <c r="B47">
        <v>72</v>
      </c>
      <c r="C47">
        <v>105.05459666666667</v>
      </c>
      <c r="O47">
        <v>285</v>
      </c>
      <c r="P47">
        <f>I34</f>
        <v>68.974720707667672</v>
      </c>
    </row>
    <row r="48" spans="1:24" x14ac:dyDescent="0.25">
      <c r="B48">
        <v>72.099999999999994</v>
      </c>
      <c r="C48">
        <v>104.89112999999998</v>
      </c>
      <c r="O48">
        <v>290</v>
      </c>
      <c r="P48">
        <f>N34</f>
        <v>69.072409834118531</v>
      </c>
    </row>
    <row r="49" spans="2:16" x14ac:dyDescent="0.25">
      <c r="B49">
        <v>72.2</v>
      </c>
      <c r="C49">
        <v>107.64413999999999</v>
      </c>
      <c r="O49">
        <v>305</v>
      </c>
      <c r="P49">
        <f>S34</f>
        <v>69.49053987565415</v>
      </c>
    </row>
    <row r="50" spans="2:16" x14ac:dyDescent="0.25">
      <c r="O50">
        <v>310</v>
      </c>
      <c r="P50">
        <f>X34</f>
        <v>70.466756212222961</v>
      </c>
    </row>
  </sheetData>
  <sortState ref="V34:W42">
    <sortCondition ref="V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264.5</vt:lpstr>
      <vt:lpstr>285</vt:lpstr>
      <vt:lpstr>290</vt:lpstr>
      <vt:lpstr>305</vt:lpstr>
      <vt:lpstr>310</vt:lpstr>
      <vt:lpstr>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2015-06-25T04:52:26Z</dcterms:modified>
</cp:coreProperties>
</file>