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САТПР\"/>
    </mc:Choice>
  </mc:AlternateContent>
  <bookViews>
    <workbookView xWindow="0" yWindow="0" windowWidth="19200" windowHeight="731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2" l="1"/>
  <c r="K41" i="2"/>
  <c r="J41" i="2"/>
  <c r="K40" i="2"/>
  <c r="L40" i="2" s="1"/>
  <c r="J40" i="2"/>
  <c r="K39" i="2"/>
  <c r="J39" i="2"/>
  <c r="L39" i="2" s="1"/>
  <c r="F37" i="2"/>
  <c r="J34" i="2"/>
  <c r="J33" i="2"/>
  <c r="J32" i="2"/>
  <c r="J27" i="2"/>
  <c r="J26" i="2"/>
  <c r="J25" i="2"/>
  <c r="L20" i="2"/>
  <c r="K20" i="2"/>
  <c r="J20" i="2"/>
  <c r="K19" i="2"/>
  <c r="L19" i="2" s="1"/>
  <c r="J19" i="2"/>
  <c r="K18" i="2"/>
  <c r="J18" i="2"/>
  <c r="L18" i="2" s="1"/>
  <c r="F16" i="2"/>
  <c r="J13" i="2"/>
  <c r="J12" i="2"/>
  <c r="J11" i="2"/>
  <c r="J6" i="2"/>
  <c r="J5" i="2"/>
  <c r="J4" i="2"/>
  <c r="Q38" i="1"/>
  <c r="P38" i="1"/>
  <c r="R38" i="1" s="1"/>
  <c r="Q37" i="1"/>
  <c r="P37" i="1"/>
  <c r="R37" i="1" s="1"/>
  <c r="Q36" i="1"/>
  <c r="P36" i="1"/>
  <c r="R35" i="1"/>
  <c r="Q35" i="1"/>
  <c r="P35" i="1"/>
  <c r="I34" i="1"/>
  <c r="R36" i="1" s="1"/>
  <c r="N31" i="1"/>
  <c r="L31" i="1"/>
  <c r="P31" i="1" s="1"/>
  <c r="K31" i="1"/>
  <c r="P30" i="1"/>
  <c r="O30" i="1"/>
  <c r="K30" i="1"/>
  <c r="L29" i="1"/>
  <c r="P29" i="1" s="1"/>
  <c r="N28" i="1"/>
  <c r="P28" i="1" s="1"/>
  <c r="M28" i="1"/>
  <c r="P24" i="1"/>
  <c r="N24" i="1"/>
  <c r="L24" i="1"/>
  <c r="K24" i="1"/>
  <c r="O23" i="1"/>
  <c r="K23" i="1"/>
  <c r="P23" i="1" s="1"/>
  <c r="L22" i="1"/>
  <c r="P22" i="1" s="1"/>
  <c r="P21" i="1"/>
  <c r="N21" i="1"/>
  <c r="M21" i="1"/>
  <c r="P18" i="1"/>
  <c r="N18" i="1"/>
  <c r="L18" i="1"/>
  <c r="K18" i="1"/>
  <c r="Q18" i="1" s="1"/>
  <c r="R18" i="1" s="1"/>
  <c r="O17" i="1"/>
  <c r="K17" i="1"/>
  <c r="P17" i="1" s="1"/>
  <c r="Q16" i="1"/>
  <c r="R16" i="1" s="1"/>
  <c r="P16" i="1"/>
  <c r="L16" i="1"/>
  <c r="N15" i="1"/>
  <c r="Q15" i="1" s="1"/>
  <c r="M15" i="1"/>
  <c r="I15" i="1"/>
  <c r="N12" i="1"/>
  <c r="L12" i="1"/>
  <c r="K12" i="1"/>
  <c r="P12" i="1" s="1"/>
  <c r="O11" i="1"/>
  <c r="P11" i="1" s="1"/>
  <c r="K11" i="1"/>
  <c r="P10" i="1"/>
  <c r="L10" i="1"/>
  <c r="N9" i="1"/>
  <c r="M9" i="1"/>
  <c r="P9" i="1" s="1"/>
  <c r="N6" i="1"/>
  <c r="L6" i="1"/>
  <c r="K6" i="1"/>
  <c r="P6" i="1" s="1"/>
  <c r="P5" i="1"/>
  <c r="O5" i="1"/>
  <c r="K5" i="1"/>
  <c r="P4" i="1"/>
  <c r="L4" i="1"/>
  <c r="N3" i="1"/>
  <c r="M3" i="1"/>
  <c r="P3" i="1" s="1"/>
  <c r="P15" i="1" l="1"/>
  <c r="R15" i="1" s="1"/>
  <c r="Q17" i="1"/>
  <c r="R17" i="1" s="1"/>
</calcChain>
</file>

<file path=xl/sharedStrings.xml><?xml version="1.0" encoding="utf-8"?>
<sst xmlns="http://schemas.openxmlformats.org/spreadsheetml/2006/main" count="153" uniqueCount="34">
  <si>
    <r>
      <t>П</t>
    </r>
    <r>
      <rPr>
        <vertAlign val="subscript"/>
        <sz val="11.5"/>
        <color rgb="FF000000"/>
        <rFont val="Times New Roman"/>
        <family val="1"/>
        <charset val="204"/>
      </rPr>
      <t>1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</si>
  <si>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2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</si>
  <si>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3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</si>
  <si>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4</t>
    </r>
  </si>
  <si>
    <r>
      <t>П</t>
    </r>
    <r>
      <rPr>
        <vertAlign val="subscript"/>
        <sz val="11.5"/>
        <color rgb="FF000000"/>
        <rFont val="Times New Roman"/>
        <family val="1"/>
        <charset val="204"/>
      </rPr>
      <t>5</t>
    </r>
  </si>
  <si>
    <t>k</t>
  </si>
  <si>
    <t>Критерій песимізму</t>
  </si>
  <si>
    <r>
      <t>A</t>
    </r>
    <r>
      <rPr>
        <vertAlign val="subscript"/>
        <sz val="11.5"/>
        <color rgb="FF000000"/>
        <rFont val="Times New Roman"/>
        <family val="1"/>
        <charset val="204"/>
      </rPr>
      <t>1</t>
    </r>
  </si>
  <si>
    <r>
      <t xml:space="preserve">245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4</t>
    </r>
    <r>
      <rPr>
        <i/>
        <sz val="12"/>
        <color rgb="FF000000"/>
        <rFont val="Times New Roman"/>
        <family val="1"/>
        <charset val="204"/>
      </rPr>
      <t>k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</si>
  <si>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2</t>
    </r>
  </si>
  <si>
    <r>
      <t>120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>10</t>
    </r>
    <r>
      <rPr>
        <i/>
        <sz val="12"/>
        <color rgb="FF000000"/>
        <rFont val="Times New Roman"/>
        <family val="1"/>
        <charset val="204"/>
      </rPr>
      <t>k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</si>
  <si>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3</t>
    </r>
  </si>
  <si>
    <r>
      <t xml:space="preserve">25 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 xml:space="preserve"> 8</t>
    </r>
    <r>
      <rPr>
        <i/>
        <sz val="12"/>
        <color rgb="FF000000"/>
        <rFont val="Times New Roman"/>
        <family val="1"/>
        <charset val="204"/>
      </rPr>
      <t>k</t>
    </r>
  </si>
  <si>
    <r>
      <t>10(</t>
    </r>
    <r>
      <rPr>
        <i/>
        <sz val="12"/>
        <color rgb="FF000000"/>
        <rFont val="Times New Roman"/>
        <family val="1"/>
        <charset val="204"/>
      </rPr>
      <t xml:space="preserve">k </t>
    </r>
    <r>
      <rPr>
        <sz val="12"/>
        <color rgb="FF000000"/>
        <rFont val="Noto Sans Symbols"/>
      </rPr>
      <t>+</t>
    </r>
    <r>
      <rPr>
        <sz val="12"/>
        <color rgb="FF000000"/>
        <rFont val="Times New Roman"/>
        <family val="1"/>
        <charset val="204"/>
      </rPr>
      <t xml:space="preserve"> 23)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50</t>
    </r>
  </si>
  <si>
    <r>
      <t>A</t>
    </r>
    <r>
      <rPr>
        <vertAlign val="subscript"/>
        <sz val="11.5"/>
        <color rgb="FF000000"/>
        <rFont val="Times New Roman"/>
        <family val="1"/>
        <charset val="204"/>
      </rPr>
      <t>4</t>
    </r>
  </si>
  <si>
    <r>
      <t>290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>10</t>
    </r>
    <r>
      <rPr>
        <i/>
        <sz val="12"/>
        <color rgb="FF000000"/>
        <rFont val="Times New Roman"/>
        <family val="1"/>
        <charset val="204"/>
      </rPr>
      <t>k</t>
    </r>
  </si>
  <si>
    <r>
      <t>100</t>
    </r>
    <r>
      <rPr>
        <i/>
        <sz val="12"/>
        <color rgb="FF000000"/>
        <rFont val="Times New Roman"/>
        <family val="1"/>
        <charset val="204"/>
      </rPr>
      <t xml:space="preserve">k </t>
    </r>
    <r>
      <rPr>
        <sz val="12"/>
        <color rgb="FF000000"/>
        <rFont val="Noto Sans Symbols"/>
      </rPr>
      <t>−</t>
    </r>
    <r>
      <rPr>
        <sz val="12"/>
        <color rgb="FF000000"/>
        <rFont val="Times New Roman"/>
        <family val="1"/>
        <charset val="204"/>
      </rPr>
      <t xml:space="preserve"> 90</t>
    </r>
  </si>
  <si>
    <t>Критерій оптимізму</t>
  </si>
  <si>
    <t>λ</t>
  </si>
  <si>
    <t>Максимальне значення</t>
  </si>
  <si>
    <t>Мінімальне значення</t>
  </si>
  <si>
    <t>Результат</t>
  </si>
  <si>
    <t>Функція корисності</t>
  </si>
  <si>
    <t>p</t>
  </si>
  <si>
    <t>Очікуване значення</t>
  </si>
  <si>
    <t>Стратегія</t>
  </si>
  <si>
    <t>Темпи інфляції</t>
  </si>
  <si>
    <t>середні</t>
  </si>
  <si>
    <t>низькі</t>
  </si>
  <si>
    <r>
      <t xml:space="preserve">p </t>
    </r>
    <r>
      <rPr>
        <sz val="13.5"/>
        <color rgb="FF000000"/>
        <rFont val="Noto Sans Symbols"/>
      </rPr>
      <t>=</t>
    </r>
    <r>
      <rPr>
        <sz val="13.5"/>
        <color rgb="FF000000"/>
        <rFont val="Times New Roman"/>
        <family val="1"/>
        <charset val="204"/>
      </rPr>
      <t xml:space="preserve"> 0,3</t>
    </r>
  </si>
  <si>
    <r>
      <t xml:space="preserve">p </t>
    </r>
    <r>
      <rPr>
        <sz val="13.5"/>
        <color rgb="FF000000"/>
        <rFont val="Noto Sans Symbols"/>
      </rPr>
      <t>=</t>
    </r>
    <r>
      <rPr>
        <sz val="13.5"/>
        <color rgb="FF000000"/>
        <rFont val="Times New Roman"/>
        <family val="1"/>
        <charset val="204"/>
      </rPr>
      <t xml:space="preserve"> 0,7</t>
    </r>
  </si>
  <si>
    <t>Гнучкі знижки</t>
  </si>
  <si>
    <t>Збільшення реклами</t>
  </si>
  <si>
    <t>Післяпродажне обслуговування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</si>
</sst>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i/>
      <sz val="11.5"/>
      <color rgb="FF000000"/>
      <name val="Times New Roman"/>
      <family val="1"/>
      <charset val="204"/>
    </font>
    <font>
      <i/>
      <sz val="7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vertAlign val="subscript"/>
      <sz val="11.5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Noto Sans Symbols"/>
    </font>
    <font>
      <b/>
      <sz val="12"/>
      <color rgb="FF000000"/>
      <name val="Times New Roman"/>
      <family val="1"/>
      <charset val="204"/>
    </font>
    <font>
      <sz val="13.5"/>
      <color rgb="FF000000"/>
      <name val="Times New Roman"/>
      <family val="1"/>
      <charset val="204"/>
    </font>
    <font>
      <sz val="13.5"/>
      <color rgb="FF000000"/>
      <name val="Noto Sans Symbols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4"/>
    </xf>
    <xf numFmtId="0" fontId="6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 indent="4"/>
    </xf>
    <xf numFmtId="0" fontId="6" fillId="0" borderId="0" xfId="0" applyFont="1" applyBorder="1" applyAlignment="1">
      <alignment horizontal="left" vertical="center" wrapText="1" indent="4"/>
    </xf>
    <xf numFmtId="0" fontId="1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 indent="4"/>
    </xf>
    <xf numFmtId="0" fontId="6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 indent="4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 indent="4"/>
    </xf>
    <xf numFmtId="0" fontId="6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 indent="7"/>
    </xf>
    <xf numFmtId="0" fontId="8" fillId="0" borderId="21" xfId="0" applyFont="1" applyBorder="1" applyAlignment="1">
      <alignment horizontal="left" vertical="center" wrapText="1" indent="7"/>
    </xf>
    <xf numFmtId="0" fontId="8" fillId="0" borderId="2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6" fillId="2" borderId="6" xfId="0" applyFont="1" applyFill="1" applyBorder="1" applyAlignment="1">
      <alignment vertical="center" wrapText="1"/>
    </xf>
    <xf numFmtId="3" fontId="6" fillId="2" borderId="0" xfId="0" applyNumberFormat="1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vertical="center" wrapText="1"/>
    </xf>
    <xf numFmtId="3" fontId="11" fillId="2" borderId="0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sqref="A1:XFD1048576"/>
    </sheetView>
  </sheetViews>
  <sheetFormatPr defaultRowHeight="14.5" x14ac:dyDescent="0.35"/>
  <cols>
    <col min="4" max="4" width="11.26953125" customWidth="1"/>
    <col min="5" max="5" width="11.81640625" customWidth="1"/>
    <col min="6" max="6" width="12.453125" customWidth="1"/>
    <col min="8" max="8" width="10.7265625" customWidth="1"/>
    <col min="9" max="9" width="9.26953125" bestFit="1" customWidth="1"/>
    <col min="13" max="13" width="10.90625" customWidth="1"/>
    <col min="16" max="16" width="13.6328125" customWidth="1"/>
    <col min="17" max="17" width="12.7265625" customWidth="1"/>
    <col min="18" max="18" width="11.7265625" customWidth="1"/>
  </cols>
  <sheetData>
    <row r="1" spans="1:18" ht="29" customHeight="1" thickBot="1" x14ac:dyDescent="0.4">
      <c r="A1" s="1"/>
      <c r="B1" s="2"/>
      <c r="C1" s="2"/>
      <c r="D1" s="2"/>
      <c r="E1" s="2"/>
      <c r="F1" s="2"/>
    </row>
    <row r="2" spans="1:18" ht="29" customHeight="1" thickBot="1" x14ac:dyDescent="0.4">
      <c r="A2" s="3"/>
      <c r="B2" s="4" t="s">
        <v>0</v>
      </c>
      <c r="C2" s="5" t="s">
        <v>1</v>
      </c>
      <c r="D2" s="6" t="s">
        <v>2</v>
      </c>
      <c r="E2" s="5" t="s">
        <v>3</v>
      </c>
      <c r="F2" s="7" t="s">
        <v>4</v>
      </c>
      <c r="H2" s="8" t="s">
        <v>5</v>
      </c>
      <c r="J2" s="3"/>
      <c r="K2" s="4" t="s">
        <v>0</v>
      </c>
      <c r="L2" s="5" t="s">
        <v>1</v>
      </c>
      <c r="M2" s="6" t="s">
        <v>2</v>
      </c>
      <c r="N2" s="5" t="s">
        <v>3</v>
      </c>
      <c r="O2" s="7" t="s">
        <v>4</v>
      </c>
      <c r="P2" s="9" t="s">
        <v>6</v>
      </c>
    </row>
    <row r="3" spans="1:18" ht="29" customHeight="1" x14ac:dyDescent="0.35">
      <c r="A3" s="10" t="s">
        <v>7</v>
      </c>
      <c r="B3" s="11">
        <v>180</v>
      </c>
      <c r="C3" s="12">
        <v>140</v>
      </c>
      <c r="D3" s="13" t="s">
        <v>5</v>
      </c>
      <c r="E3" s="14" t="s">
        <v>8</v>
      </c>
      <c r="F3" s="15">
        <v>232</v>
      </c>
      <c r="H3" s="16">
        <v>12</v>
      </c>
      <c r="J3" s="10" t="s">
        <v>7</v>
      </c>
      <c r="K3" s="17">
        <v>180</v>
      </c>
      <c r="L3" s="14">
        <v>140</v>
      </c>
      <c r="M3" s="13">
        <f>$H$3</f>
        <v>12</v>
      </c>
      <c r="N3" s="14">
        <f>245 - 4*H3</f>
        <v>197</v>
      </c>
      <c r="O3" s="18">
        <v>232</v>
      </c>
      <c r="P3">
        <f>MIN(K3:O3)</f>
        <v>12</v>
      </c>
    </row>
    <row r="4" spans="1:18" ht="29" customHeight="1" x14ac:dyDescent="0.35">
      <c r="A4" s="19" t="s">
        <v>9</v>
      </c>
      <c r="B4" s="11">
        <v>420</v>
      </c>
      <c r="C4" s="14" t="s">
        <v>10</v>
      </c>
      <c r="D4" s="20">
        <v>140</v>
      </c>
      <c r="E4" s="12">
        <v>220</v>
      </c>
      <c r="F4" s="15">
        <v>100</v>
      </c>
      <c r="J4" s="19" t="s">
        <v>9</v>
      </c>
      <c r="K4" s="17">
        <v>420</v>
      </c>
      <c r="L4" s="14">
        <f>120+10*$H$3</f>
        <v>240</v>
      </c>
      <c r="M4" s="21">
        <v>140</v>
      </c>
      <c r="N4" s="14">
        <v>220</v>
      </c>
      <c r="O4" s="18">
        <v>100</v>
      </c>
      <c r="P4">
        <f t="shared" ref="P4:P6" si="0">MIN(K4:O4)</f>
        <v>100</v>
      </c>
    </row>
    <row r="5" spans="1:18" ht="29" customHeight="1" x14ac:dyDescent="0.35">
      <c r="A5" s="22" t="s">
        <v>11</v>
      </c>
      <c r="B5" s="17" t="s">
        <v>12</v>
      </c>
      <c r="C5" s="12">
        <v>315</v>
      </c>
      <c r="D5" s="20">
        <v>35</v>
      </c>
      <c r="E5" s="12">
        <v>49</v>
      </c>
      <c r="F5" s="18" t="s">
        <v>13</v>
      </c>
      <c r="J5" s="22" t="s">
        <v>11</v>
      </c>
      <c r="K5" s="17">
        <f>25 + 8*$H$3</f>
        <v>121</v>
      </c>
      <c r="L5" s="14">
        <v>315</v>
      </c>
      <c r="M5" s="21">
        <v>35</v>
      </c>
      <c r="N5" s="14">
        <v>49</v>
      </c>
      <c r="O5" s="18">
        <f>10*($H$3 + 23) - 50</f>
        <v>300</v>
      </c>
      <c r="P5">
        <f t="shared" si="0"/>
        <v>35</v>
      </c>
    </row>
    <row r="6" spans="1:18" ht="29" customHeight="1" thickBot="1" x14ac:dyDescent="0.4">
      <c r="A6" s="23" t="s">
        <v>14</v>
      </c>
      <c r="B6" s="24" t="s">
        <v>15</v>
      </c>
      <c r="C6" s="25" t="s">
        <v>5</v>
      </c>
      <c r="D6" s="26">
        <v>9</v>
      </c>
      <c r="E6" s="27" t="s">
        <v>16</v>
      </c>
      <c r="F6" s="28">
        <v>201</v>
      </c>
      <c r="J6" s="23" t="s">
        <v>14</v>
      </c>
      <c r="K6" s="29">
        <f>290-10*$H$3</f>
        <v>170</v>
      </c>
      <c r="L6" s="30">
        <f>$H$3</f>
        <v>12</v>
      </c>
      <c r="M6" s="31">
        <v>9</v>
      </c>
      <c r="N6" s="32">
        <f>100*$H$3- 90</f>
        <v>1110</v>
      </c>
      <c r="O6" s="33">
        <v>201</v>
      </c>
      <c r="P6">
        <f t="shared" si="0"/>
        <v>9</v>
      </c>
    </row>
    <row r="7" spans="1:18" ht="29" customHeight="1" thickBot="1" x14ac:dyDescent="0.4"/>
    <row r="8" spans="1:18" ht="29" customHeight="1" thickBot="1" x14ac:dyDescent="0.4">
      <c r="J8" s="3"/>
      <c r="K8" s="4" t="s">
        <v>0</v>
      </c>
      <c r="L8" s="5" t="s">
        <v>1</v>
      </c>
      <c r="M8" s="6" t="s">
        <v>2</v>
      </c>
      <c r="N8" s="5" t="s">
        <v>3</v>
      </c>
      <c r="O8" s="7" t="s">
        <v>4</v>
      </c>
      <c r="P8" s="9" t="s">
        <v>17</v>
      </c>
    </row>
    <row r="9" spans="1:18" ht="29" customHeight="1" x14ac:dyDescent="0.35">
      <c r="J9" s="10" t="s">
        <v>7</v>
      </c>
      <c r="K9" s="17">
        <v>180</v>
      </c>
      <c r="L9" s="14">
        <v>140</v>
      </c>
      <c r="M9" s="13">
        <f>$H$3</f>
        <v>12</v>
      </c>
      <c r="N9" s="14">
        <f>245 - 4*H9</f>
        <v>245</v>
      </c>
      <c r="O9" s="18">
        <v>232</v>
      </c>
      <c r="P9">
        <f>MAX(K9:O9)</f>
        <v>245</v>
      </c>
    </row>
    <row r="10" spans="1:18" ht="29" customHeight="1" x14ac:dyDescent="0.35">
      <c r="J10" s="19" t="s">
        <v>9</v>
      </c>
      <c r="K10" s="34">
        <v>420</v>
      </c>
      <c r="L10" s="35">
        <f>120+10*$H$3</f>
        <v>240</v>
      </c>
      <c r="M10" s="36">
        <v>140</v>
      </c>
      <c r="N10" s="35">
        <v>220</v>
      </c>
      <c r="O10" s="37">
        <v>100</v>
      </c>
      <c r="P10">
        <f t="shared" ref="P10:P12" si="1">MAX(K10:O10)</f>
        <v>420</v>
      </c>
    </row>
    <row r="11" spans="1:18" ht="29" customHeight="1" x14ac:dyDescent="0.35">
      <c r="J11" s="22" t="s">
        <v>11</v>
      </c>
      <c r="K11" s="17">
        <f>25 + 8*$H$3</f>
        <v>121</v>
      </c>
      <c r="L11" s="14">
        <v>315</v>
      </c>
      <c r="M11" s="21">
        <v>35</v>
      </c>
      <c r="N11" s="14">
        <v>49</v>
      </c>
      <c r="O11" s="18">
        <f>10*($H$3 + 23) - 50</f>
        <v>300</v>
      </c>
      <c r="P11">
        <f t="shared" si="1"/>
        <v>315</v>
      </c>
    </row>
    <row r="12" spans="1:18" ht="29" customHeight="1" thickBot="1" x14ac:dyDescent="0.4">
      <c r="J12" s="23" t="s">
        <v>14</v>
      </c>
      <c r="K12" s="29">
        <f>290-10*$H$3</f>
        <v>170</v>
      </c>
      <c r="L12" s="30">
        <f>$H$3</f>
        <v>12</v>
      </c>
      <c r="M12" s="31">
        <v>9</v>
      </c>
      <c r="N12" s="32">
        <f>100*$H$3- 90</f>
        <v>1110</v>
      </c>
      <c r="O12" s="33">
        <v>201</v>
      </c>
      <c r="P12">
        <f t="shared" si="1"/>
        <v>1110</v>
      </c>
    </row>
    <row r="13" spans="1:18" ht="29" customHeight="1" thickBot="1" x14ac:dyDescent="0.4"/>
    <row r="14" spans="1:18" ht="29" customHeight="1" thickBot="1" x14ac:dyDescent="0.4">
      <c r="I14" s="8" t="s">
        <v>18</v>
      </c>
      <c r="J14" s="3"/>
      <c r="K14" s="4" t="s">
        <v>0</v>
      </c>
      <c r="L14" s="5" t="s">
        <v>1</v>
      </c>
      <c r="M14" s="6" t="s">
        <v>2</v>
      </c>
      <c r="N14" s="5" t="s">
        <v>3</v>
      </c>
      <c r="O14" s="7" t="s">
        <v>4</v>
      </c>
      <c r="P14" s="9" t="s">
        <v>19</v>
      </c>
      <c r="Q14" s="38" t="s">
        <v>20</v>
      </c>
      <c r="R14" s="9" t="s">
        <v>21</v>
      </c>
    </row>
    <row r="15" spans="1:18" ht="29" customHeight="1" x14ac:dyDescent="0.35">
      <c r="I15" s="39">
        <f>1/(H3+3)</f>
        <v>6.6666666666666666E-2</v>
      </c>
      <c r="J15" s="10" t="s">
        <v>7</v>
      </c>
      <c r="K15" s="17">
        <v>180</v>
      </c>
      <c r="L15" s="14">
        <v>140</v>
      </c>
      <c r="M15" s="13">
        <f>$H$3</f>
        <v>12</v>
      </c>
      <c r="N15" s="14">
        <f>245 - 4*H15</f>
        <v>245</v>
      </c>
      <c r="O15" s="18">
        <v>232</v>
      </c>
      <c r="P15">
        <f>MAX(K15:O15)</f>
        <v>245</v>
      </c>
      <c r="Q15">
        <f>MIN(K15:O15)</f>
        <v>12</v>
      </c>
      <c r="R15" s="40">
        <f>Q15*$I$15+(1-$I$15)*P15</f>
        <v>229.46666666666667</v>
      </c>
    </row>
    <row r="16" spans="1:18" ht="29" customHeight="1" x14ac:dyDescent="0.35">
      <c r="J16" s="19" t="s">
        <v>9</v>
      </c>
      <c r="K16" s="34">
        <v>420</v>
      </c>
      <c r="L16" s="35">
        <f>120+10*$H$3</f>
        <v>240</v>
      </c>
      <c r="M16" s="36">
        <v>140</v>
      </c>
      <c r="N16" s="35">
        <v>220</v>
      </c>
      <c r="O16" s="37">
        <v>100</v>
      </c>
      <c r="P16">
        <f t="shared" ref="P16:P18" si="2">MAX(K16:O16)</f>
        <v>420</v>
      </c>
      <c r="Q16">
        <f t="shared" ref="Q16:Q18" si="3">MIN(K16:O16)</f>
        <v>100</v>
      </c>
      <c r="R16" s="40">
        <f t="shared" ref="R16:R18" si="4">Q16*$I$15+(1-$I$15)*P16</f>
        <v>398.66666666666669</v>
      </c>
    </row>
    <row r="17" spans="10:18" ht="29" customHeight="1" x14ac:dyDescent="0.35">
      <c r="J17" s="22" t="s">
        <v>11</v>
      </c>
      <c r="K17" s="17">
        <f>25 + 8*$H$3</f>
        <v>121</v>
      </c>
      <c r="L17" s="14">
        <v>315</v>
      </c>
      <c r="M17" s="21">
        <v>35</v>
      </c>
      <c r="N17" s="14">
        <v>49</v>
      </c>
      <c r="O17" s="18">
        <f>10*($H$3 + 23) - 50</f>
        <v>300</v>
      </c>
      <c r="P17">
        <f t="shared" si="2"/>
        <v>315</v>
      </c>
      <c r="Q17">
        <f t="shared" si="3"/>
        <v>35</v>
      </c>
      <c r="R17" s="40">
        <f t="shared" si="4"/>
        <v>296.33333333333331</v>
      </c>
    </row>
    <row r="18" spans="10:18" ht="29" customHeight="1" thickBot="1" x14ac:dyDescent="0.4">
      <c r="J18" s="23" t="s">
        <v>14</v>
      </c>
      <c r="K18" s="29">
        <f>290-10*$H$3</f>
        <v>170</v>
      </c>
      <c r="L18" s="30">
        <f>$H$3</f>
        <v>12</v>
      </c>
      <c r="M18" s="31">
        <v>9</v>
      </c>
      <c r="N18" s="32">
        <f>100*$H$3- 90</f>
        <v>1110</v>
      </c>
      <c r="O18" s="33">
        <v>201</v>
      </c>
      <c r="P18">
        <f t="shared" si="2"/>
        <v>1110</v>
      </c>
      <c r="Q18">
        <f t="shared" si="3"/>
        <v>9</v>
      </c>
      <c r="R18" s="40">
        <f t="shared" si="4"/>
        <v>1036.5999999999999</v>
      </c>
    </row>
    <row r="19" spans="10:18" ht="29" customHeight="1" thickBot="1" x14ac:dyDescent="0.4"/>
    <row r="20" spans="10:18" ht="29" customHeight="1" thickBot="1" x14ac:dyDescent="0.4">
      <c r="J20" s="3"/>
      <c r="K20" s="4" t="s">
        <v>0</v>
      </c>
      <c r="L20" s="5" t="s">
        <v>1</v>
      </c>
      <c r="M20" s="6" t="s">
        <v>2</v>
      </c>
      <c r="N20" s="5" t="s">
        <v>3</v>
      </c>
      <c r="O20" s="7" t="s">
        <v>4</v>
      </c>
      <c r="P20" s="9" t="s">
        <v>22</v>
      </c>
    </row>
    <row r="21" spans="10:18" ht="29" customHeight="1" x14ac:dyDescent="0.35">
      <c r="J21" s="10" t="s">
        <v>7</v>
      </c>
      <c r="K21" s="17">
        <v>180</v>
      </c>
      <c r="L21" s="14">
        <v>140</v>
      </c>
      <c r="M21" s="13">
        <f>$H$3</f>
        <v>12</v>
      </c>
      <c r="N21" s="14">
        <f>245 - 4*H21</f>
        <v>245</v>
      </c>
      <c r="O21" s="18">
        <v>232</v>
      </c>
      <c r="P21">
        <f>AVERAGE(K21:O21)</f>
        <v>161.80000000000001</v>
      </c>
    </row>
    <row r="22" spans="10:18" ht="29" customHeight="1" x14ac:dyDescent="0.35">
      <c r="J22" s="19" t="s">
        <v>9</v>
      </c>
      <c r="K22" s="34">
        <v>420</v>
      </c>
      <c r="L22" s="35">
        <f>120+10*$H$3</f>
        <v>240</v>
      </c>
      <c r="M22" s="36">
        <v>140</v>
      </c>
      <c r="N22" s="35">
        <v>220</v>
      </c>
      <c r="O22" s="37">
        <v>100</v>
      </c>
      <c r="P22">
        <f t="shared" ref="P22:P24" si="5">AVERAGE(K22:O22)</f>
        <v>224</v>
      </c>
    </row>
    <row r="23" spans="10:18" ht="29" customHeight="1" x14ac:dyDescent="0.35">
      <c r="J23" s="22" t="s">
        <v>11</v>
      </c>
      <c r="K23" s="17">
        <f>25 + 8*$H$3</f>
        <v>121</v>
      </c>
      <c r="L23" s="14">
        <v>315</v>
      </c>
      <c r="M23" s="21">
        <v>35</v>
      </c>
      <c r="N23" s="14">
        <v>49</v>
      </c>
      <c r="O23" s="18">
        <f>10*($H$3 + 23) - 50</f>
        <v>300</v>
      </c>
      <c r="P23">
        <f t="shared" si="5"/>
        <v>164</v>
      </c>
    </row>
    <row r="24" spans="10:18" ht="29" customHeight="1" thickBot="1" x14ac:dyDescent="0.4">
      <c r="J24" s="23" t="s">
        <v>14</v>
      </c>
      <c r="K24" s="29">
        <f>290-10*$H$3</f>
        <v>170</v>
      </c>
      <c r="L24" s="30">
        <f>$H$3</f>
        <v>12</v>
      </c>
      <c r="M24" s="31">
        <v>9</v>
      </c>
      <c r="N24" s="32">
        <f>100*$H$3- 90</f>
        <v>1110</v>
      </c>
      <c r="O24" s="33">
        <v>201</v>
      </c>
      <c r="P24">
        <f t="shared" si="5"/>
        <v>300.39999999999998</v>
      </c>
    </row>
    <row r="25" spans="10:18" ht="29" customHeight="1" thickBot="1" x14ac:dyDescent="0.4"/>
    <row r="26" spans="10:18" ht="29" customHeight="1" thickBot="1" x14ac:dyDescent="0.4">
      <c r="J26" s="3"/>
      <c r="K26" s="4" t="s">
        <v>0</v>
      </c>
      <c r="L26" s="5" t="s">
        <v>1</v>
      </c>
      <c r="M26" s="6" t="s">
        <v>2</v>
      </c>
      <c r="N26" s="5" t="s">
        <v>3</v>
      </c>
      <c r="O26" s="7" t="s">
        <v>4</v>
      </c>
    </row>
    <row r="27" spans="10:18" ht="29" customHeight="1" thickBot="1" x14ac:dyDescent="0.4">
      <c r="J27" s="41" t="s">
        <v>23</v>
      </c>
      <c r="K27" s="42">
        <v>0.1</v>
      </c>
      <c r="L27" s="43">
        <v>0.2</v>
      </c>
      <c r="M27" s="43">
        <v>7.0000000000000007E-2</v>
      </c>
      <c r="N27" s="43">
        <v>0.17</v>
      </c>
      <c r="O27" s="44">
        <v>0.47</v>
      </c>
      <c r="P27" s="9" t="s">
        <v>24</v>
      </c>
    </row>
    <row r="28" spans="10:18" ht="29" customHeight="1" x14ac:dyDescent="0.35">
      <c r="J28" s="19" t="s">
        <v>7</v>
      </c>
      <c r="K28" s="17">
        <v>180</v>
      </c>
      <c r="L28" s="14">
        <v>140</v>
      </c>
      <c r="M28" s="13">
        <f>$H$3</f>
        <v>12</v>
      </c>
      <c r="N28" s="14">
        <f>245 - 4*H27</f>
        <v>245</v>
      </c>
      <c r="O28" s="18">
        <v>232</v>
      </c>
      <c r="P28">
        <f>K28*$K$27+L28*$L$27+M28*$M$27+N28*$N$27+O28*$O$27</f>
        <v>197.53</v>
      </c>
    </row>
    <row r="29" spans="10:18" ht="29" customHeight="1" x14ac:dyDescent="0.35">
      <c r="J29" s="19" t="s">
        <v>9</v>
      </c>
      <c r="K29" s="34">
        <v>420</v>
      </c>
      <c r="L29" s="35">
        <f>120+10*$H$3</f>
        <v>240</v>
      </c>
      <c r="M29" s="36">
        <v>140</v>
      </c>
      <c r="N29" s="35">
        <v>220</v>
      </c>
      <c r="O29" s="37">
        <v>100</v>
      </c>
      <c r="P29" s="45">
        <f>K29*$K$27+L29*$L$27+M29*$M$27+N29*$N$27+O29*$O$27</f>
        <v>184.2</v>
      </c>
    </row>
    <row r="30" spans="10:18" ht="29" customHeight="1" x14ac:dyDescent="0.35">
      <c r="J30" s="22" t="s">
        <v>11</v>
      </c>
      <c r="K30" s="17">
        <f>25 + 8*$H$3</f>
        <v>121</v>
      </c>
      <c r="L30" s="14">
        <v>315</v>
      </c>
      <c r="M30" s="21">
        <v>35</v>
      </c>
      <c r="N30" s="14">
        <v>49</v>
      </c>
      <c r="O30" s="18">
        <f>10*($H$3 + 23) - 50</f>
        <v>300</v>
      </c>
      <c r="P30">
        <f>K30*$K$27+L30*$L$27+M30*$M$27+N30*$N$27+O30*$O$27</f>
        <v>226.88</v>
      </c>
    </row>
    <row r="31" spans="10:18" ht="29" customHeight="1" thickBot="1" x14ac:dyDescent="0.4">
      <c r="J31" s="23" t="s">
        <v>14</v>
      </c>
      <c r="K31" s="29">
        <f>290-10*$H$3</f>
        <v>170</v>
      </c>
      <c r="L31" s="30">
        <f>$H$3</f>
        <v>12</v>
      </c>
      <c r="M31" s="31">
        <v>9</v>
      </c>
      <c r="N31" s="32">
        <f>100*$H$3- 90</f>
        <v>1110</v>
      </c>
      <c r="O31" s="33">
        <v>201</v>
      </c>
      <c r="P31">
        <f>K31*$K$27+L31*$L$27+M31*$M$27+N31*$N$27+O31*$O$27</f>
        <v>303.20000000000005</v>
      </c>
    </row>
    <row r="32" spans="10:18" ht="29" customHeight="1" thickBot="1" x14ac:dyDescent="0.4"/>
    <row r="33" spans="9:18" ht="29" customHeight="1" thickBot="1" x14ac:dyDescent="0.4">
      <c r="I33" s="8" t="s">
        <v>18</v>
      </c>
      <c r="J33" s="3"/>
      <c r="K33" s="4" t="s">
        <v>0</v>
      </c>
      <c r="L33" s="5" t="s">
        <v>1</v>
      </c>
      <c r="M33" s="6" t="s">
        <v>2</v>
      </c>
      <c r="N33" s="5" t="s">
        <v>3</v>
      </c>
      <c r="O33" s="7" t="s">
        <v>4</v>
      </c>
    </row>
    <row r="34" spans="9:18" ht="29" customHeight="1" thickBot="1" x14ac:dyDescent="0.4">
      <c r="I34" s="39">
        <f>1/(H3+3)</f>
        <v>6.6666666666666666E-2</v>
      </c>
      <c r="J34" s="41" t="s">
        <v>23</v>
      </c>
      <c r="K34" s="42">
        <v>0.1</v>
      </c>
      <c r="L34" s="43">
        <v>0.2</v>
      </c>
      <c r="M34" s="43">
        <v>7.0000000000000007E-2</v>
      </c>
      <c r="N34" s="43">
        <v>0.17</v>
      </c>
      <c r="O34" s="44">
        <v>0.47</v>
      </c>
    </row>
    <row r="35" spans="9:18" ht="29" customHeight="1" x14ac:dyDescent="0.35">
      <c r="J35" s="19" t="s">
        <v>7</v>
      </c>
      <c r="K35" s="46">
        <v>180</v>
      </c>
      <c r="L35" s="47">
        <v>140</v>
      </c>
      <c r="M35" s="47">
        <v>12</v>
      </c>
      <c r="N35" s="47">
        <v>245</v>
      </c>
      <c r="O35" s="48">
        <v>232</v>
      </c>
      <c r="P35">
        <f>K35*$K$27+L35*$L$27+M35*$M$27+N35*$N$27+O35*$O$27</f>
        <v>197.53</v>
      </c>
      <c r="Q35">
        <f>MIN(K35:O35)</f>
        <v>12</v>
      </c>
      <c r="R35" s="40">
        <f>P35*$I$34+Q35*(1-$I$34)</f>
        <v>24.368666666666666</v>
      </c>
    </row>
    <row r="36" spans="9:18" ht="29" customHeight="1" x14ac:dyDescent="0.35">
      <c r="J36" s="19" t="s">
        <v>9</v>
      </c>
      <c r="K36" s="49">
        <v>420</v>
      </c>
      <c r="L36" s="50">
        <v>240</v>
      </c>
      <c r="M36" s="50">
        <v>140</v>
      </c>
      <c r="N36" s="50">
        <v>220</v>
      </c>
      <c r="O36" s="51">
        <v>100</v>
      </c>
      <c r="P36" s="45">
        <f>K36*$K$27+L36*$L$27+M36*$M$27+N36*$N$27+O36*$O$27</f>
        <v>184.2</v>
      </c>
      <c r="Q36">
        <f t="shared" ref="Q36:Q38" si="6">MIN(K36:O36)</f>
        <v>100</v>
      </c>
      <c r="R36" s="40">
        <f t="shared" ref="R36" si="7">P36*$I$34+Q36*(1-$I$34)</f>
        <v>105.61333333333333</v>
      </c>
    </row>
    <row r="37" spans="9:18" ht="29" customHeight="1" x14ac:dyDescent="0.35">
      <c r="J37" s="22" t="s">
        <v>11</v>
      </c>
      <c r="K37" s="52">
        <v>121</v>
      </c>
      <c r="L37" s="53">
        <v>315</v>
      </c>
      <c r="M37" s="53">
        <v>35</v>
      </c>
      <c r="N37" s="53">
        <v>49</v>
      </c>
      <c r="O37" s="54">
        <v>300</v>
      </c>
      <c r="P37">
        <f>K37*$K$27+L37*$L$27+M37*$M$27+N37*$N$27+O37*$O$27</f>
        <v>226.88</v>
      </c>
      <c r="Q37">
        <f t="shared" si="6"/>
        <v>35</v>
      </c>
      <c r="R37" s="40">
        <f>P37*$I$34+Q37*(1-$I$34)</f>
        <v>47.791999999999994</v>
      </c>
    </row>
    <row r="38" spans="9:18" ht="29" customHeight="1" thickBot="1" x14ac:dyDescent="0.4">
      <c r="J38" s="23" t="s">
        <v>14</v>
      </c>
      <c r="K38" s="55">
        <v>170</v>
      </c>
      <c r="L38" s="56">
        <v>12</v>
      </c>
      <c r="M38" s="56">
        <v>9</v>
      </c>
      <c r="N38" s="56">
        <v>1110</v>
      </c>
      <c r="O38" s="57">
        <v>201</v>
      </c>
      <c r="P38">
        <f>K38*$K$27+L38*$L$27+M38*$M$27+N38*$N$27+O38*$O$27</f>
        <v>303.20000000000005</v>
      </c>
      <c r="Q38">
        <f t="shared" si="6"/>
        <v>9</v>
      </c>
      <c r="R38" s="40">
        <f>P38*$I$34+Q38*(1-$I$34)</f>
        <v>28.613333333333337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sqref="A1:XFD1048576"/>
    </sheetView>
  </sheetViews>
  <sheetFormatPr defaultRowHeight="14.5" x14ac:dyDescent="0.35"/>
  <cols>
    <col min="1" max="1" width="12.36328125" customWidth="1"/>
    <col min="2" max="2" width="12.7265625" customWidth="1"/>
    <col min="3" max="3" width="15.453125" customWidth="1"/>
    <col min="7" max="7" width="11.90625" customWidth="1"/>
    <col min="8" max="8" width="10.7265625" customWidth="1"/>
    <col min="9" max="9" width="11.1796875" customWidth="1"/>
    <col min="10" max="10" width="14.08984375" customWidth="1"/>
    <col min="11" max="12" width="12.26953125" customWidth="1"/>
  </cols>
  <sheetData>
    <row r="1" spans="1:10" ht="29" customHeight="1" thickBot="1" x14ac:dyDescent="0.4">
      <c r="A1" s="58" t="s">
        <v>25</v>
      </c>
      <c r="B1" s="59" t="s">
        <v>26</v>
      </c>
      <c r="C1" s="60"/>
      <c r="E1" s="8" t="s">
        <v>5</v>
      </c>
      <c r="G1" s="58" t="s">
        <v>25</v>
      </c>
      <c r="H1" s="59" t="s">
        <v>26</v>
      </c>
      <c r="I1" s="60"/>
    </row>
    <row r="2" spans="1:10" ht="29" customHeight="1" x14ac:dyDescent="0.35">
      <c r="A2" s="61"/>
      <c r="B2" s="62" t="s">
        <v>27</v>
      </c>
      <c r="C2" s="63" t="s">
        <v>28</v>
      </c>
      <c r="E2" s="16">
        <v>12</v>
      </c>
      <c r="G2" s="61"/>
      <c r="H2" s="62" t="s">
        <v>27</v>
      </c>
      <c r="I2" s="63" t="s">
        <v>28</v>
      </c>
    </row>
    <row r="3" spans="1:10" ht="29" customHeight="1" thickBot="1" x14ac:dyDescent="0.4">
      <c r="A3" s="64"/>
      <c r="B3" s="65" t="s">
        <v>29</v>
      </c>
      <c r="C3" s="66" t="s">
        <v>30</v>
      </c>
      <c r="G3" s="64"/>
      <c r="H3" s="65" t="s">
        <v>29</v>
      </c>
      <c r="I3" s="66" t="s">
        <v>30</v>
      </c>
      <c r="J3" s="9" t="s">
        <v>6</v>
      </c>
    </row>
    <row r="4" spans="1:10" ht="29" customHeight="1" x14ac:dyDescent="0.35">
      <c r="A4" s="67" t="s">
        <v>31</v>
      </c>
      <c r="B4" s="68">
        <v>3600</v>
      </c>
      <c r="C4" s="69">
        <v>1900</v>
      </c>
      <c r="G4" s="67" t="s">
        <v>31</v>
      </c>
      <c r="H4" s="68">
        <v>3600</v>
      </c>
      <c r="I4" s="69">
        <v>1900</v>
      </c>
      <c r="J4" s="70">
        <f>MIN(H4:I4)</f>
        <v>1900</v>
      </c>
    </row>
    <row r="5" spans="1:10" ht="29" customHeight="1" x14ac:dyDescent="0.35">
      <c r="A5" s="67" t="s">
        <v>32</v>
      </c>
      <c r="B5" s="68">
        <v>1200</v>
      </c>
      <c r="C5" s="69">
        <v>2000</v>
      </c>
      <c r="G5" s="71" t="s">
        <v>32</v>
      </c>
      <c r="H5" s="72">
        <v>1200</v>
      </c>
      <c r="I5" s="73">
        <v>2000</v>
      </c>
      <c r="J5" s="70">
        <f t="shared" ref="J5" si="0">MIN(H5:I5)</f>
        <v>1200</v>
      </c>
    </row>
    <row r="6" spans="1:10" ht="29" customHeight="1" thickBot="1" x14ac:dyDescent="0.4">
      <c r="A6" s="74" t="s">
        <v>33</v>
      </c>
      <c r="B6" s="75">
        <v>1700</v>
      </c>
      <c r="C6" s="76">
        <v>1800</v>
      </c>
      <c r="G6" s="74" t="s">
        <v>33</v>
      </c>
      <c r="H6" s="75">
        <v>1700</v>
      </c>
      <c r="I6" s="76">
        <v>1800</v>
      </c>
      <c r="J6" s="70">
        <f>MIN(H6:I6)</f>
        <v>1700</v>
      </c>
    </row>
    <row r="7" spans="1:10" ht="29" customHeight="1" thickBot="1" x14ac:dyDescent="0.4"/>
    <row r="8" spans="1:10" ht="29" customHeight="1" thickBot="1" x14ac:dyDescent="0.4">
      <c r="G8" s="58" t="s">
        <v>25</v>
      </c>
      <c r="H8" s="59" t="s">
        <v>26</v>
      </c>
      <c r="I8" s="60"/>
    </row>
    <row r="9" spans="1:10" ht="29" customHeight="1" x14ac:dyDescent="0.35">
      <c r="G9" s="61"/>
      <c r="H9" s="62" t="s">
        <v>27</v>
      </c>
      <c r="I9" s="63" t="s">
        <v>28</v>
      </c>
    </row>
    <row r="10" spans="1:10" ht="29" customHeight="1" thickBot="1" x14ac:dyDescent="0.4">
      <c r="G10" s="64"/>
      <c r="H10" s="65" t="s">
        <v>29</v>
      </c>
      <c r="I10" s="66" t="s">
        <v>30</v>
      </c>
      <c r="J10" s="9" t="s">
        <v>17</v>
      </c>
    </row>
    <row r="11" spans="1:10" ht="29" customHeight="1" x14ac:dyDescent="0.35">
      <c r="G11" s="71" t="s">
        <v>31</v>
      </c>
      <c r="H11" s="72">
        <v>3600</v>
      </c>
      <c r="I11" s="73">
        <v>1900</v>
      </c>
      <c r="J11" s="70">
        <f>MIN(H11:I11)</f>
        <v>1900</v>
      </c>
    </row>
    <row r="12" spans="1:10" ht="29" customHeight="1" x14ac:dyDescent="0.35">
      <c r="G12" s="77" t="s">
        <v>32</v>
      </c>
      <c r="H12" s="78">
        <v>1200</v>
      </c>
      <c r="I12" s="79">
        <v>2000</v>
      </c>
      <c r="J12" s="70">
        <f t="shared" ref="J12:J13" si="1">MIN(H12:I12)</f>
        <v>1200</v>
      </c>
    </row>
    <row r="13" spans="1:10" ht="29" customHeight="1" thickBot="1" x14ac:dyDescent="0.4">
      <c r="G13" s="74" t="s">
        <v>33</v>
      </c>
      <c r="H13" s="75">
        <v>1700</v>
      </c>
      <c r="I13" s="76">
        <v>1800</v>
      </c>
      <c r="J13" s="70">
        <f t="shared" si="1"/>
        <v>1700</v>
      </c>
    </row>
    <row r="14" spans="1:10" ht="29" customHeight="1" thickBot="1" x14ac:dyDescent="0.4"/>
    <row r="15" spans="1:10" ht="29" customHeight="1" thickBot="1" x14ac:dyDescent="0.4">
      <c r="F15" s="8" t="s">
        <v>18</v>
      </c>
      <c r="G15" s="58" t="s">
        <v>25</v>
      </c>
      <c r="H15" s="59" t="s">
        <v>26</v>
      </c>
      <c r="I15" s="60"/>
    </row>
    <row r="16" spans="1:10" ht="29" customHeight="1" x14ac:dyDescent="0.35">
      <c r="F16" s="39">
        <f>1/(E2+3)</f>
        <v>6.6666666666666666E-2</v>
      </c>
      <c r="G16" s="61"/>
      <c r="H16" s="62" t="s">
        <v>27</v>
      </c>
      <c r="I16" s="63" t="s">
        <v>28</v>
      </c>
    </row>
    <row r="17" spans="7:12" ht="29" customHeight="1" thickBot="1" x14ac:dyDescent="0.4">
      <c r="G17" s="64"/>
      <c r="H17" s="65" t="s">
        <v>29</v>
      </c>
      <c r="I17" s="66" t="s">
        <v>30</v>
      </c>
      <c r="J17" s="9" t="s">
        <v>19</v>
      </c>
      <c r="K17" s="38" t="s">
        <v>20</v>
      </c>
      <c r="L17" s="9" t="s">
        <v>21</v>
      </c>
    </row>
    <row r="18" spans="7:12" ht="29" customHeight="1" x14ac:dyDescent="0.35">
      <c r="G18" s="71" t="s">
        <v>31</v>
      </c>
      <c r="H18" s="72">
        <v>3600</v>
      </c>
      <c r="I18" s="73">
        <v>1900</v>
      </c>
      <c r="J18" s="70">
        <f>MAX(H18:I18)</f>
        <v>3600</v>
      </c>
      <c r="K18" s="70">
        <f>MIN(H18:I18)</f>
        <v>1900</v>
      </c>
      <c r="L18" s="40">
        <f>J18*$F$16+(1-$F$16)*K18</f>
        <v>2013.3333333333333</v>
      </c>
    </row>
    <row r="19" spans="7:12" ht="29" customHeight="1" x14ac:dyDescent="0.35">
      <c r="G19" s="77" t="s">
        <v>32</v>
      </c>
      <c r="H19" s="78">
        <v>1200</v>
      </c>
      <c r="I19" s="79">
        <v>2000</v>
      </c>
      <c r="J19" s="70">
        <f>MAX(H19:I19)</f>
        <v>2000</v>
      </c>
      <c r="K19" s="70">
        <f t="shared" ref="K19:K20" si="2">MIN(H19:I19)</f>
        <v>1200</v>
      </c>
      <c r="L19" s="40">
        <f t="shared" ref="L19:L20" si="3">J19*$F$16+(1-$F$16)*K19</f>
        <v>1253.3333333333333</v>
      </c>
    </row>
    <row r="20" spans="7:12" ht="29" customHeight="1" thickBot="1" x14ac:dyDescent="0.4">
      <c r="G20" s="74" t="s">
        <v>33</v>
      </c>
      <c r="H20" s="75">
        <v>1700</v>
      </c>
      <c r="I20" s="76">
        <v>1800</v>
      </c>
      <c r="J20" s="70">
        <f t="shared" ref="J20" si="4">MAX(H20:I20)</f>
        <v>1800</v>
      </c>
      <c r="K20" s="70">
        <f t="shared" si="2"/>
        <v>1700</v>
      </c>
      <c r="L20" s="40">
        <f t="shared" si="3"/>
        <v>1706.6666666666667</v>
      </c>
    </row>
    <row r="21" spans="7:12" ht="29" customHeight="1" thickBot="1" x14ac:dyDescent="0.4"/>
    <row r="22" spans="7:12" ht="29" customHeight="1" thickBot="1" x14ac:dyDescent="0.4">
      <c r="G22" s="58" t="s">
        <v>25</v>
      </c>
      <c r="H22" s="59" t="s">
        <v>26</v>
      </c>
      <c r="I22" s="60"/>
    </row>
    <row r="23" spans="7:12" ht="29" customHeight="1" x14ac:dyDescent="0.35">
      <c r="G23" s="61"/>
      <c r="H23" s="62" t="s">
        <v>27</v>
      </c>
      <c r="I23" s="63" t="s">
        <v>28</v>
      </c>
    </row>
    <row r="24" spans="7:12" ht="29" customHeight="1" thickBot="1" x14ac:dyDescent="0.4">
      <c r="G24" s="64"/>
      <c r="H24" s="65" t="s">
        <v>29</v>
      </c>
      <c r="I24" s="66" t="s">
        <v>30</v>
      </c>
      <c r="J24" s="9" t="s">
        <v>22</v>
      </c>
    </row>
    <row r="25" spans="7:12" ht="29" customHeight="1" x14ac:dyDescent="0.35">
      <c r="G25" s="80" t="s">
        <v>31</v>
      </c>
      <c r="H25" s="81">
        <v>3600</v>
      </c>
      <c r="I25" s="82">
        <v>1900</v>
      </c>
      <c r="J25" s="70">
        <f>AVERAGE(H25:I25)</f>
        <v>2750</v>
      </c>
    </row>
    <row r="26" spans="7:12" ht="29" customHeight="1" x14ac:dyDescent="0.35">
      <c r="G26" s="77" t="s">
        <v>32</v>
      </c>
      <c r="H26" s="78">
        <v>1200</v>
      </c>
      <c r="I26" s="79">
        <v>2000</v>
      </c>
      <c r="J26" s="70">
        <f t="shared" ref="J26:J27" si="5">AVERAGE(H26:I26)</f>
        <v>1600</v>
      </c>
    </row>
    <row r="27" spans="7:12" ht="29" customHeight="1" thickBot="1" x14ac:dyDescent="0.4">
      <c r="G27" s="74" t="s">
        <v>33</v>
      </c>
      <c r="H27" s="75">
        <v>1700</v>
      </c>
      <c r="I27" s="76">
        <v>1800</v>
      </c>
      <c r="J27" s="70">
        <f t="shared" si="5"/>
        <v>1750</v>
      </c>
    </row>
    <row r="28" spans="7:12" ht="29" customHeight="1" thickBot="1" x14ac:dyDescent="0.4"/>
    <row r="29" spans="7:12" ht="29" customHeight="1" thickBot="1" x14ac:dyDescent="0.4">
      <c r="G29" s="58" t="s">
        <v>25</v>
      </c>
      <c r="H29" s="59" t="s">
        <v>26</v>
      </c>
      <c r="I29" s="60"/>
    </row>
    <row r="30" spans="7:12" ht="29" customHeight="1" x14ac:dyDescent="0.35">
      <c r="G30" s="61"/>
      <c r="H30" s="62" t="s">
        <v>27</v>
      </c>
      <c r="I30" s="63" t="s">
        <v>28</v>
      </c>
    </row>
    <row r="31" spans="7:12" ht="29" customHeight="1" thickBot="1" x14ac:dyDescent="0.4">
      <c r="G31" s="64"/>
      <c r="H31" s="65">
        <v>0.3</v>
      </c>
      <c r="I31" s="66">
        <v>0.7</v>
      </c>
      <c r="J31" s="9" t="s">
        <v>24</v>
      </c>
    </row>
    <row r="32" spans="7:12" ht="29" customHeight="1" x14ac:dyDescent="0.35">
      <c r="G32" s="80" t="s">
        <v>31</v>
      </c>
      <c r="H32" s="81">
        <v>3600</v>
      </c>
      <c r="I32" s="82">
        <v>1900</v>
      </c>
      <c r="J32">
        <f>H32*$H$31+I32*$I$31</f>
        <v>2410</v>
      </c>
    </row>
    <row r="33" spans="6:12" ht="29" customHeight="1" x14ac:dyDescent="0.35">
      <c r="G33" s="77" t="s">
        <v>32</v>
      </c>
      <c r="H33" s="78">
        <v>1200</v>
      </c>
      <c r="I33" s="79">
        <v>2000</v>
      </c>
      <c r="J33">
        <f>H33*$H$31+I33*$I$31</f>
        <v>1760</v>
      </c>
    </row>
    <row r="34" spans="6:12" ht="29" customHeight="1" thickBot="1" x14ac:dyDescent="0.4">
      <c r="G34" s="74" t="s">
        <v>33</v>
      </c>
      <c r="H34" s="75">
        <v>1700</v>
      </c>
      <c r="I34" s="76">
        <v>1800</v>
      </c>
      <c r="J34">
        <f>H34*$H$31+I34*$I$31</f>
        <v>1770</v>
      </c>
    </row>
    <row r="35" spans="6:12" ht="29" customHeight="1" thickBot="1" x14ac:dyDescent="0.4"/>
    <row r="36" spans="6:12" ht="29" customHeight="1" thickBot="1" x14ac:dyDescent="0.4">
      <c r="F36" s="8" t="s">
        <v>18</v>
      </c>
      <c r="G36" s="58" t="s">
        <v>25</v>
      </c>
      <c r="H36" s="59" t="s">
        <v>26</v>
      </c>
      <c r="I36" s="60"/>
    </row>
    <row r="37" spans="6:12" ht="29" customHeight="1" x14ac:dyDescent="0.35">
      <c r="F37" s="39">
        <f>1/(E2+3)</f>
        <v>6.6666666666666666E-2</v>
      </c>
      <c r="G37" s="61"/>
      <c r="H37" s="62" t="s">
        <v>27</v>
      </c>
      <c r="I37" s="63" t="s">
        <v>28</v>
      </c>
    </row>
    <row r="38" spans="6:12" ht="29" customHeight="1" thickBot="1" x14ac:dyDescent="0.4">
      <c r="G38" s="64"/>
      <c r="H38" s="65">
        <v>0.3</v>
      </c>
      <c r="I38" s="66">
        <v>0.7</v>
      </c>
      <c r="J38" s="9"/>
      <c r="K38" s="38" t="s">
        <v>20</v>
      </c>
    </row>
    <row r="39" spans="6:12" ht="29" customHeight="1" x14ac:dyDescent="0.35">
      <c r="G39" s="80" t="s">
        <v>31</v>
      </c>
      <c r="H39" s="81">
        <v>3600</v>
      </c>
      <c r="I39" s="82">
        <v>1900</v>
      </c>
      <c r="J39">
        <f>H39*$H$31+I39*$I$31</f>
        <v>2410</v>
      </c>
      <c r="K39" s="70">
        <f>MIN(H39:I39)</f>
        <v>1900</v>
      </c>
      <c r="L39">
        <f>J39*$F$37+K39*(1-$F$37)</f>
        <v>1934</v>
      </c>
    </row>
    <row r="40" spans="6:12" ht="29" customHeight="1" x14ac:dyDescent="0.35">
      <c r="G40" s="77" t="s">
        <v>32</v>
      </c>
      <c r="H40" s="78">
        <v>1200</v>
      </c>
      <c r="I40" s="79">
        <v>2000</v>
      </c>
      <c r="J40">
        <f>H40*$H$31+I40*$I$31</f>
        <v>1760</v>
      </c>
      <c r="K40" s="70">
        <f>MIN(H40:I40)</f>
        <v>1200</v>
      </c>
      <c r="L40" s="45">
        <f>J40*$F$37+K40*(1-$F$37)</f>
        <v>1237.3333333333333</v>
      </c>
    </row>
    <row r="41" spans="6:12" ht="29" customHeight="1" thickBot="1" x14ac:dyDescent="0.4">
      <c r="G41" s="74" t="s">
        <v>33</v>
      </c>
      <c r="H41" s="75">
        <v>1700</v>
      </c>
      <c r="I41" s="76">
        <v>1800</v>
      </c>
      <c r="J41">
        <f>H41*$H$31+I41*$I$31</f>
        <v>1770</v>
      </c>
      <c r="K41" s="70">
        <f t="shared" ref="K41" si="6">MIN(H41:I41)</f>
        <v>1700</v>
      </c>
      <c r="L41" s="45">
        <f>J41*$F$37+K41*(1-$F$37)</f>
        <v>1704.6666666666667</v>
      </c>
    </row>
  </sheetData>
  <mergeCells count="14">
    <mergeCell ref="G36:G38"/>
    <mergeCell ref="H36:I36"/>
    <mergeCell ref="G15:G17"/>
    <mergeCell ref="H15:I15"/>
    <mergeCell ref="G22:G24"/>
    <mergeCell ref="H22:I22"/>
    <mergeCell ref="G29:G31"/>
    <mergeCell ref="H29:I29"/>
    <mergeCell ref="A1:A3"/>
    <mergeCell ref="B1:C1"/>
    <mergeCell ref="G1:G3"/>
    <mergeCell ref="H1:I1"/>
    <mergeCell ref="G8:G10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2023-12-05T12:54:31Z</dcterms:created>
  <dcterms:modified xsi:type="dcterms:W3CDTF">2023-12-05T12:54:52Z</dcterms:modified>
</cp:coreProperties>
</file>