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115" windowHeight="8520" tabRatio="292"/>
  </bookViews>
  <sheets>
    <sheet name="Sheet1" sheetId="1" r:id="rId1"/>
    <sheet name="Sheet3" sheetId="3" r:id="rId2"/>
  </sheets>
  <calcPr calcId="144525"/>
</workbook>
</file>

<file path=xl/calcChain.xml><?xml version="1.0" encoding="utf-8"?>
<calcChain xmlns="http://schemas.openxmlformats.org/spreadsheetml/2006/main">
  <c r="E59" i="1" l="1"/>
  <c r="E58" i="1"/>
  <c r="V49" i="1"/>
  <c r="V50" i="1"/>
  <c r="U49" i="1"/>
  <c r="U50" i="1"/>
  <c r="U48" i="1"/>
  <c r="V48" i="1"/>
  <c r="L41" i="1"/>
  <c r="I39" i="1"/>
  <c r="H39" i="1"/>
  <c r="G39" i="1"/>
  <c r="F39" i="1"/>
  <c r="J39" i="1" l="1"/>
  <c r="K39" i="1" s="1"/>
  <c r="D119" i="3"/>
  <c r="B118" i="3"/>
  <c r="E119" i="3" s="1"/>
  <c r="A118" i="3"/>
  <c r="D121" i="3"/>
  <c r="E121" i="3" s="1"/>
  <c r="D122" i="3"/>
  <c r="E122" i="3" s="1"/>
  <c r="D123" i="3"/>
  <c r="E123" i="3" s="1"/>
  <c r="D120" i="3"/>
  <c r="E120" i="3" s="1"/>
  <c r="A125" i="3"/>
  <c r="B125" i="3" s="1"/>
  <c r="D124" i="3" s="1"/>
  <c r="E124" i="3" s="1"/>
  <c r="H116" i="3"/>
  <c r="I116" i="3"/>
  <c r="K117" i="3" s="1"/>
  <c r="L117" i="3" s="1"/>
  <c r="I157" i="3"/>
  <c r="H157" i="3"/>
  <c r="L146" i="3"/>
  <c r="L147" i="3"/>
  <c r="L148" i="3"/>
  <c r="L154" i="3"/>
  <c r="L133" i="3"/>
  <c r="L137" i="3"/>
  <c r="L131" i="3"/>
  <c r="L123" i="3"/>
  <c r="K141" i="3"/>
  <c r="L141" i="3" s="1"/>
  <c r="K142" i="3"/>
  <c r="L142" i="3" s="1"/>
  <c r="K143" i="3"/>
  <c r="L143" i="3" s="1"/>
  <c r="K144" i="3"/>
  <c r="L144" i="3" s="1"/>
  <c r="K145" i="3"/>
  <c r="L145" i="3" s="1"/>
  <c r="K146" i="3"/>
  <c r="K147" i="3"/>
  <c r="K148" i="3"/>
  <c r="K149" i="3"/>
  <c r="L149" i="3" s="1"/>
  <c r="K150" i="3"/>
  <c r="L150" i="3" s="1"/>
  <c r="K151" i="3"/>
  <c r="L151" i="3" s="1"/>
  <c r="K152" i="3"/>
  <c r="L152" i="3" s="1"/>
  <c r="K153" i="3"/>
  <c r="L153" i="3" s="1"/>
  <c r="K154" i="3"/>
  <c r="K155" i="3"/>
  <c r="L155" i="3" s="1"/>
  <c r="K131" i="3"/>
  <c r="K132" i="3"/>
  <c r="L132" i="3" s="1"/>
  <c r="K133" i="3"/>
  <c r="K134" i="3"/>
  <c r="L134" i="3" s="1"/>
  <c r="K135" i="3"/>
  <c r="L135" i="3" s="1"/>
  <c r="K136" i="3"/>
  <c r="L136" i="3" s="1"/>
  <c r="K137" i="3"/>
  <c r="K138" i="3"/>
  <c r="L138" i="3" s="1"/>
  <c r="K139" i="3"/>
  <c r="L139" i="3" s="1"/>
  <c r="K140" i="3"/>
  <c r="L140" i="3" s="1"/>
  <c r="K124" i="3"/>
  <c r="L124" i="3" s="1"/>
  <c r="K125" i="3"/>
  <c r="L125" i="3" s="1"/>
  <c r="K126" i="3"/>
  <c r="L126" i="3" s="1"/>
  <c r="K127" i="3"/>
  <c r="L127" i="3" s="1"/>
  <c r="K128" i="3"/>
  <c r="L128" i="3" s="1"/>
  <c r="K129" i="3"/>
  <c r="L129" i="3" s="1"/>
  <c r="K130" i="3"/>
  <c r="L130" i="3" s="1"/>
  <c r="K122" i="3"/>
  <c r="L122" i="3" s="1"/>
  <c r="K123" i="3"/>
  <c r="K120" i="3"/>
  <c r="L120" i="3" s="1"/>
  <c r="K121" i="3"/>
  <c r="L121" i="3" s="1"/>
  <c r="K118" i="3"/>
  <c r="L118" i="3" s="1"/>
  <c r="K119" i="3"/>
  <c r="L119" i="3" s="1"/>
  <c r="I115" i="3"/>
  <c r="H115" i="3"/>
  <c r="L39" i="1" l="1"/>
  <c r="K156" i="3"/>
  <c r="L156" i="3" s="1"/>
  <c r="B116" i="3"/>
  <c r="I101" i="3"/>
  <c r="J101" i="3"/>
  <c r="C35" i="3" l="1"/>
  <c r="D35" i="3"/>
  <c r="E35" i="3" s="1"/>
  <c r="F35" i="3" s="1"/>
  <c r="G35" i="3" s="1"/>
  <c r="B35" i="3"/>
  <c r="F16" i="1" l="1"/>
  <c r="F28" i="3" l="1"/>
  <c r="F29" i="3"/>
  <c r="F30" i="3"/>
  <c r="F31" i="3"/>
  <c r="F32" i="3"/>
  <c r="F33" i="3"/>
  <c r="F16" i="3"/>
  <c r="F17" i="3"/>
  <c r="F18" i="3"/>
  <c r="F19" i="3"/>
  <c r="F20" i="3"/>
  <c r="F21" i="3"/>
  <c r="F22" i="3"/>
  <c r="F23" i="3"/>
  <c r="F24" i="3"/>
  <c r="F25" i="3"/>
  <c r="F26" i="3"/>
  <c r="F27" i="3"/>
  <c r="F4" i="3"/>
  <c r="F5" i="3"/>
  <c r="F6" i="3"/>
  <c r="F7" i="3"/>
  <c r="F8" i="3"/>
  <c r="F9" i="3"/>
  <c r="F10" i="3"/>
  <c r="F11" i="3"/>
  <c r="F12" i="3"/>
  <c r="F13" i="3"/>
  <c r="F14" i="3"/>
  <c r="F15" i="3"/>
  <c r="F3" i="3"/>
  <c r="B15" i="1" l="1"/>
  <c r="D15" i="1"/>
  <c r="C15" i="1"/>
  <c r="A15" i="1"/>
  <c r="D7" i="1"/>
  <c r="C7" i="1"/>
  <c r="B7" i="1"/>
  <c r="A7" i="1"/>
  <c r="E15" i="1" l="1"/>
  <c r="F15" i="1" s="1"/>
  <c r="E7" i="1"/>
</calcChain>
</file>

<file path=xl/comments1.xml><?xml version="1.0" encoding="utf-8"?>
<comments xmlns="http://schemas.openxmlformats.org/spreadsheetml/2006/main">
  <authors>
    <author>Vladimir Manolescu</author>
  </authors>
  <commentList>
    <comment ref="F37" authorId="0">
      <text>
        <r>
          <rPr>
            <sz val="9"/>
            <color indexed="81"/>
            <rFont val="Tahoma"/>
            <family val="2"/>
          </rPr>
          <t>VceQ1@2 as X axis</t>
        </r>
      </text>
    </comment>
    <comment ref="I37" authorId="0">
      <text>
        <r>
          <rPr>
            <sz val="9"/>
            <color indexed="81"/>
            <rFont val="Tahoma"/>
            <family val="2"/>
          </rPr>
          <t>VceQ1@7
 as X axis</t>
        </r>
      </text>
    </comment>
    <comment ref="K114" authorId="0">
      <text>
        <r>
          <rPr>
            <sz val="9"/>
            <color indexed="81"/>
            <rFont val="Tahoma"/>
            <family val="2"/>
          </rPr>
          <t>Prove that symmetric derivative was used in PSpice Probe for interior points. (see: https://en.wikipedia.org/wiki/Symmetric_derivative)</t>
        </r>
      </text>
    </comment>
    <comment ref="C117" authorId="0">
      <text>
        <r>
          <rPr>
            <sz val="9"/>
            <color indexed="81"/>
            <rFont val="Tahoma"/>
            <family val="2"/>
          </rPr>
          <t>derivative copy/paste from Pspice Probe.</t>
        </r>
      </text>
    </comment>
    <comment ref="D117" authorId="0">
      <text>
        <r>
          <rPr>
            <sz val="9"/>
            <color indexed="81"/>
            <rFont val="Tahoma"/>
            <family val="2"/>
          </rPr>
          <t>Prove that symmetric derivative was used in PSpice Probe for interior points. (see: https://en.wikipedia.org/wiki/Symmetric_derivative).
M =
    9.8074
    9.8805
    9.9421
   10.0011
   10.0583
   10.1141
octave:9&gt; gradient(M)
ans =
   0.073099
   0.067318
   0.060294
   0.058122
   0.056469
   0.055745</t>
        </r>
      </text>
    </comment>
    <comment ref="I117" authorId="0">
      <text>
        <r>
          <rPr>
            <sz val="9"/>
            <color indexed="81"/>
            <rFont val="Tahoma"/>
            <family val="2"/>
          </rPr>
          <t>boundary points.</t>
        </r>
      </text>
    </comment>
    <comment ref="B118" authorId="0">
      <text>
        <r>
          <rPr>
            <sz val="9"/>
            <color indexed="81"/>
            <rFont val="Tahoma"/>
            <family val="2"/>
          </rPr>
          <t>linear extrapolation based on https://en.wikipedia.org/wiki/Extrapolation#Linear</t>
        </r>
      </text>
    </comment>
    <comment ref="B119" authorId="0">
      <text>
        <r>
          <rPr>
            <sz val="9"/>
            <color indexed="81"/>
            <rFont val="Tahoma"/>
            <family val="2"/>
          </rPr>
          <t>boundary points.</t>
        </r>
      </text>
    </comment>
    <comment ref="B124" authorId="0">
      <text>
        <r>
          <rPr>
            <sz val="9"/>
            <color indexed="81"/>
            <rFont val="Tahoma"/>
            <family val="2"/>
          </rPr>
          <t>boundary points.</t>
        </r>
      </text>
    </comment>
    <comment ref="B125" authorId="0">
      <text>
        <r>
          <rPr>
            <sz val="9"/>
            <color indexed="81"/>
            <rFont val="Tahoma"/>
            <family val="2"/>
          </rPr>
          <t>linear extrapolation based on https://en.wikipedia.org/wiki/Extrapolation#Linear. PSpice Probe use other extrapolation method.</t>
        </r>
      </text>
    </comment>
    <comment ref="I156" authorId="0">
      <text>
        <r>
          <rPr>
            <sz val="9"/>
            <color indexed="81"/>
            <rFont val="Tahoma"/>
            <family val="2"/>
          </rPr>
          <t>boundary points.</t>
        </r>
      </text>
    </comment>
  </commentList>
</comments>
</file>

<file path=xl/sharedStrings.xml><?xml version="1.0" encoding="utf-8"?>
<sst xmlns="http://schemas.openxmlformats.org/spreadsheetml/2006/main" count="257" uniqueCount="175">
  <si>
    <t>Vcc</t>
  </si>
  <si>
    <t>IsMax</t>
  </si>
  <si>
    <t>Us</t>
  </si>
  <si>
    <t>beta1</t>
  </si>
  <si>
    <t>beta2</t>
  </si>
  <si>
    <t>beta3</t>
  </si>
  <si>
    <t>BD136</t>
  </si>
  <si>
    <t>BC546A</t>
  </si>
  <si>
    <t>R3</t>
  </si>
  <si>
    <t>UceSat</t>
  </si>
  <si>
    <t>R4</t>
  </si>
  <si>
    <t>Ube1</t>
  </si>
  <si>
    <t>Ube2</t>
  </si>
  <si>
    <t>Ube3</t>
  </si>
  <si>
    <t>R2</t>
  </si>
  <si>
    <t>Uz</t>
  </si>
  <si>
    <t>RdivizorTotal</t>
  </si>
  <si>
    <t>R1</t>
  </si>
  <si>
    <t>fara R3, cu Zener comun:</t>
  </si>
  <si>
    <t>Rezistente
standard</t>
  </si>
  <si>
    <t>0.5W[Kohm]</t>
  </si>
  <si>
    <t>Semireglabili
standard</t>
  </si>
  <si>
    <t>THT</t>
  </si>
  <si>
    <t>22k</t>
  </si>
  <si>
    <t>24k</t>
  </si>
  <si>
    <t>270k</t>
  </si>
  <si>
    <t>V(OUT)</t>
  </si>
  <si>
    <t>Rload</t>
  </si>
  <si>
    <t>I(Rs)</t>
  </si>
  <si>
    <t>Zo</t>
  </si>
  <si>
    <t>VinMin</t>
  </si>
  <si>
    <t xml:space="preserve">            V(Q1:c)@1</t>
  </si>
  <si>
    <t xml:space="preserve">            V(Q1:c)@2</t>
  </si>
  <si>
    <t xml:space="preserve">            V(Q1:c)@3</t>
  </si>
  <si>
    <t xml:space="preserve">            V(Q1:c)@4</t>
  </si>
  <si>
    <t xml:space="preserve">            V(Q1:c)@5</t>
  </si>
  <si>
    <t xml:space="preserve">            V(Q1:c)@6</t>
  </si>
  <si>
    <t>V(Q1:c)@2</t>
  </si>
  <si>
    <t>I(Rc)@2</t>
  </si>
  <si>
    <t>X axis</t>
  </si>
  <si>
    <t>V_V2</t>
  </si>
  <si>
    <t>V(Q1:c)@7</t>
  </si>
  <si>
    <t>VceQ1</t>
  </si>
  <si>
    <t>OK</t>
  </si>
  <si>
    <t>wrong</t>
  </si>
  <si>
    <t>tag(s):</t>
  </si>
  <si>
    <t>parametric1</t>
  </si>
  <si>
    <t xml:space="preserve">              I(Rc)@1</t>
  </si>
  <si>
    <t>V(Q1:c)@6</t>
  </si>
  <si>
    <t>I(Rc)@1</t>
  </si>
  <si>
    <t>Insert - Scatter - Scatter with Smooth Lines., then Design - Select Data,then select the intended table.. Firs column will become x-axis by default..</t>
  </si>
  <si>
    <t>VC(Q1)@6</t>
  </si>
  <si>
    <t>I(Rc)@6</t>
  </si>
  <si>
    <t>VC(Q1)@1</t>
  </si>
  <si>
    <t>VC(Q1)@2</t>
  </si>
  <si>
    <t>VC(Q1)@3</t>
  </si>
  <si>
    <t>I(Rc)@3</t>
  </si>
  <si>
    <t>For below see "C:\Users\mvman\projects2\OrCAD\AnaSim\stabilizTensiune\stab_v1.opj", stab_v1-demo1-parametric2</t>
  </si>
  <si>
    <t>How to do: Select the chart - Design - Select Data - Add.</t>
  </si>
  <si>
    <t>The above chart is not copied at once from PSpice, but each single waveform was copied separately..(*1)</t>
  </si>
  <si>
    <t>(*1) To understand why, in Pspice Probe copy I(Rc)@1 from VC(Q1)@1 I(Rc)@1 plot into VC(Q1)@6 I(Rc)@6 plot and compare I(Rc)@6 in both plots..</t>
  </si>
  <si>
    <t>Zc=1/jwC</t>
  </si>
  <si>
    <t>|Zc|</t>
  </si>
  <si>
    <t>w</t>
  </si>
  <si>
    <t>f</t>
  </si>
  <si>
    <t>C</t>
  </si>
  <si>
    <t>For what it is below see "C:\Users\mvman\projects2\OrCAD\AnaSim\stabilizTensiune\stab_v1.opj", stab_v1-demo1-parametric1</t>
  </si>
  <si>
    <t>V_V1</t>
  </si>
  <si>
    <t>D(V(OUT))</t>
  </si>
  <si>
    <t>D(I(Rs))</t>
  </si>
  <si>
    <t>Thu, May  5, 2022 12:21:43 AM: PSpiceDerivative:</t>
  </si>
  <si>
    <t>PSpiceDerivative</t>
  </si>
  <si>
    <t>Excel</t>
  </si>
  <si>
    <t>Sat, May  7, 2022  2:07:35 AM:</t>
  </si>
  <si>
    <t>**** 05/07/22 01:38:37 ********* PSpice 9.2 (Mar 2000) ******** ID# 1 ********</t>
  </si>
  <si>
    <t xml:space="preserve"> ** Profile: "stab1-OP"  [ C:\Users\mvman\projects2\OrCAD\AnaSim\stabilizTensiune\stab_v1-stab1-op.sim ] </t>
  </si>
  <si>
    <t xml:space="preserve"> ****     OPERATING POINT INFORMATION      TEMPERATURE =   27.000 DEG C</t>
  </si>
  <si>
    <t>******************************************************************************</t>
  </si>
  <si>
    <t>**** DIODES</t>
  </si>
  <si>
    <t xml:space="preserve">NAME         D_D1      </t>
  </si>
  <si>
    <t xml:space="preserve">MODEL        D1N4733   </t>
  </si>
  <si>
    <t xml:space="preserve">ID          -2.25E-02 </t>
  </si>
  <si>
    <t xml:space="preserve">VD          -5.06E+00 </t>
  </si>
  <si>
    <t xml:space="preserve">REQ          9.79E-01 </t>
  </si>
  <si>
    <t xml:space="preserve">CAP          9.04E-11 </t>
  </si>
  <si>
    <t>**** BIPOLAR JUNCTION TRANSISTORS</t>
  </si>
  <si>
    <t xml:space="preserve">NAME         Q_Q2        Q_Q1        Q_Q3      </t>
  </si>
  <si>
    <t xml:space="preserve">MODEL        BC546A      QBD136/PLP  BC546A    </t>
  </si>
  <si>
    <t xml:space="preserve">IB           2.36E-05   -4.79E-03    8.23E-07 </t>
  </si>
  <si>
    <t xml:space="preserve">IC           4.79E-03   -2.98E-01    1.18E-04 </t>
  </si>
  <si>
    <t xml:space="preserve">VBE          7.06E-01   -8.41E-01    6.09E-01 </t>
  </si>
  <si>
    <t xml:space="preserve">VBC         -3.40E+00   -6.48E-01   -9.68E-02 </t>
  </si>
  <si>
    <t xml:space="preserve">VCE          4.10E+00   -1.93E-01    7.06E-01 </t>
  </si>
  <si>
    <t xml:space="preserve">BETADC       2.03E+02    6.22E+01    1.43E+02 </t>
  </si>
  <si>
    <t xml:space="preserve">GM           1.74E-01    6.98E+00    4.54E-03 </t>
  </si>
  <si>
    <t xml:space="preserve">RPI          1.17E+03    6.98E+00    3.72E+04 </t>
  </si>
  <si>
    <t xml:space="preserve">RX           0.00E+00    5.00E-01    0.00E+00 </t>
  </si>
  <si>
    <t xml:space="preserve">RO           2.74E+04    3.71E+00    1.09E+06 </t>
  </si>
  <si>
    <t xml:space="preserve">CBE          1.12E-10    2.09E-08    3.78E-11 </t>
  </si>
  <si>
    <t xml:space="preserve">CBC          2.85E-12    4.94E-10    5.00E-12 </t>
  </si>
  <si>
    <t xml:space="preserve">CJS          0.00E+00    0.00E+00    0.00E+00 </t>
  </si>
  <si>
    <t xml:space="preserve">BETAAC       2.03E+02    4.87E+01    1.69E+02 </t>
  </si>
  <si>
    <t xml:space="preserve">CBX/CBX2     0.00E+00    6.65E-10    0.00E+00 </t>
  </si>
  <si>
    <t xml:space="preserve">FT/FT2       2.41E+08    5.04E+07    1.69E+07 </t>
  </si>
  <si>
    <t>R2/R1</t>
  </si>
  <si>
    <t>iD/iB3</t>
  </si>
  <si>
    <t>360k</t>
  </si>
  <si>
    <t>P</t>
  </si>
  <si>
    <t>100k/0.3</t>
  </si>
  <si>
    <t>set2</t>
  </si>
  <si>
    <t>100k</t>
  </si>
  <si>
    <t>330k</t>
  </si>
  <si>
    <t>100k/0.25</t>
  </si>
  <si>
    <t>Zener1</t>
  </si>
  <si>
    <t>D1N4733</t>
  </si>
  <si>
    <t>Rz</t>
  </si>
  <si>
    <t>33k</t>
  </si>
  <si>
    <t>set1</t>
  </si>
  <si>
    <t>ok.., fara circ.protectie</t>
  </si>
  <si>
    <t>set3</t>
  </si>
  <si>
    <t>cu protectie la scurt circuit, Rezistor: bobinat; THT; 820mΩ; 1W; ±5%; Ø3x9mm; 400ppm/°C; axial</t>
  </si>
  <si>
    <t>set4</t>
  </si>
  <si>
    <t>as just above</t>
  </si>
  <si>
    <t>res.THT,
carbon, 0.25W</t>
  </si>
  <si>
    <t>MegOhm</t>
  </si>
  <si>
    <t>1.2Meg</t>
  </si>
  <si>
    <t>P/set</t>
  </si>
  <si>
    <t>1.5Meg</t>
  </si>
  <si>
    <t>res, power,
1W,THT</t>
  </si>
  <si>
    <t>miliOhm</t>
  </si>
  <si>
    <t>500k/0.3</t>
  </si>
  <si>
    <t>stab2Prot2</t>
  </si>
  <si>
    <t>120k</t>
  </si>
  <si>
    <t>R6/1W</t>
  </si>
  <si>
    <t>R5</t>
  </si>
  <si>
    <t>Components:</t>
  </si>
  <si>
    <t>hFE at Ic=-150mA, VCE=2V, = 40 (noi luam cf. .OP Pspice hFE=50.</t>
  </si>
  <si>
    <t>1N4733A</t>
  </si>
  <si>
    <t>Diodă: Zener; PD=1W; Vz@Izt=5,1V; Izt=49mA, DO41; 10uA, Izk=1mA; Producator: ONSEMI</t>
  </si>
  <si>
    <t>Tranzistor: PNP; bipolar; 45V; 1,5A; 12W; SOT32, Philips</t>
  </si>
  <si>
    <t>Tranzistor: NPN; bipolar; 65V; 0,1A; 500mW; TO92; hFE1=200, hFE2=140;SEMTECH ELECTRONICS LIMITED</t>
  </si>
  <si>
    <t>BC558A</t>
  </si>
  <si>
    <t>PNP, uz general.</t>
  </si>
  <si>
    <t>BC107BP</t>
  </si>
  <si>
    <t>NPN, uz general, Zetex.</t>
  </si>
  <si>
    <t>2 x BC546A</t>
  </si>
  <si>
    <t>CE-47</t>
  </si>
  <si>
    <t>Condensator: electrolitic; THT; 47uF; 16VDC; Ø5x7mm; Producator: SAMWHA</t>
  </si>
  <si>
    <t>set5</t>
  </si>
  <si>
    <t>680mOhm</t>
  </si>
  <si>
    <t>1Meg</t>
  </si>
  <si>
    <t>R</t>
  </si>
  <si>
    <t>BCV47</t>
  </si>
  <si>
    <t>Tranzistor: NPN; bipolar; Darlington; 60V; 0,5A; 250mW; SOT23; Producator: NEXPERIA</t>
  </si>
  <si>
    <t>Ohm</t>
  </si>
  <si>
    <r>
      <t xml:space="preserve">res.THT,
carbon, 0.25W, </t>
    </r>
    <r>
      <rPr>
        <sz val="9"/>
        <color theme="1"/>
        <rFont val="Calibri"/>
        <family val="2"/>
      </rPr>
      <t>±5%</t>
    </r>
  </si>
  <si>
    <t>……..</t>
  </si>
  <si>
    <t>KOhm</t>
  </si>
  <si>
    <t>iO</t>
  </si>
  <si>
    <t>uO</t>
  </si>
  <si>
    <t>Rs</t>
  </si>
  <si>
    <t>Rs=uO^2/P</t>
  </si>
  <si>
    <t>iO=P/uO</t>
  </si>
  <si>
    <t>set</t>
  </si>
  <si>
    <t>(P*set+R2)/R1</t>
  </si>
  <si>
    <t>R1[kOhm]</t>
  </si>
  <si>
    <t>0.25W[Kohm]</t>
  </si>
  <si>
    <t>set6</t>
  </si>
  <si>
    <t>punem ca la set2</t>
  </si>
  <si>
    <t>100k/0.35</t>
  </si>
  <si>
    <t>set7</t>
  </si>
  <si>
    <t>250mW[KOhm]</t>
  </si>
  <si>
    <t>130k</t>
  </si>
  <si>
    <t>160k</t>
  </si>
  <si>
    <t>50k/0.25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</si>
</sst>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%"/>
  </numFmts>
  <fonts count="7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4B4B4B"/>
      <name val="Constantia"/>
      <family val="1"/>
    </font>
    <font>
      <sz val="9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0" fillId="0" borderId="0" xfId="0" applyAlignment="1">
      <alignment horizontal="right"/>
    </xf>
    <xf numFmtId="11" fontId="0" fillId="0" borderId="0" xfId="0" applyNumberFormat="1"/>
    <xf numFmtId="0" fontId="3" fillId="0" borderId="0" xfId="1"/>
    <xf numFmtId="164" fontId="0" fillId="0" borderId="0" xfId="2" applyNumberFormat="1" applyFont="1"/>
    <xf numFmtId="164" fontId="0" fillId="0" borderId="0" xfId="0" applyNumberFormat="1"/>
    <xf numFmtId="0" fontId="5" fillId="0" borderId="0" xfId="0" applyFont="1"/>
    <xf numFmtId="0" fontId="0" fillId="0" borderId="0" xfId="0" applyAlignment="1">
      <alignment wrapText="1"/>
    </xf>
    <xf numFmtId="0" fontId="3" fillId="0" borderId="0" xfId="1" applyAlignment="1">
      <alignment horizontal="left" vertical="center" wrapText="1"/>
    </xf>
    <xf numFmtId="0" fontId="3" fillId="0" borderId="0" xfId="1" applyAlignment="1">
      <alignment horizontal="left" vertical="center"/>
    </xf>
    <xf numFmtId="0" fontId="1" fillId="0" borderId="0" xfId="0" applyFont="1" applyAlignment="1">
      <alignment horizontal="center" wrapText="1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Impedanta de iesire stabilizator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Sheet3!$E$3:$E$33</c:f>
              <c:numCache>
                <c:formatCode>General</c:formatCode>
                <c:ptCount val="31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  <c:pt idx="10">
                  <c:v>145</c:v>
                </c:pt>
                <c:pt idx="11">
                  <c:v>155</c:v>
                </c:pt>
                <c:pt idx="12">
                  <c:v>165</c:v>
                </c:pt>
                <c:pt idx="13">
                  <c:v>175</c:v>
                </c:pt>
                <c:pt idx="14">
                  <c:v>185</c:v>
                </c:pt>
                <c:pt idx="15">
                  <c:v>195</c:v>
                </c:pt>
                <c:pt idx="16">
                  <c:v>205</c:v>
                </c:pt>
                <c:pt idx="17">
                  <c:v>215</c:v>
                </c:pt>
                <c:pt idx="18">
                  <c:v>225</c:v>
                </c:pt>
                <c:pt idx="19">
                  <c:v>235</c:v>
                </c:pt>
                <c:pt idx="20">
                  <c:v>245</c:v>
                </c:pt>
                <c:pt idx="21">
                  <c:v>255</c:v>
                </c:pt>
                <c:pt idx="22">
                  <c:v>265</c:v>
                </c:pt>
                <c:pt idx="23">
                  <c:v>275</c:v>
                </c:pt>
                <c:pt idx="24">
                  <c:v>285</c:v>
                </c:pt>
                <c:pt idx="25">
                  <c:v>295</c:v>
                </c:pt>
                <c:pt idx="26">
                  <c:v>305</c:v>
                </c:pt>
                <c:pt idx="27">
                  <c:v>315</c:v>
                </c:pt>
                <c:pt idx="28">
                  <c:v>325</c:v>
                </c:pt>
                <c:pt idx="29">
                  <c:v>335</c:v>
                </c:pt>
                <c:pt idx="30">
                  <c:v>345</c:v>
                </c:pt>
              </c:numCache>
            </c:numRef>
          </c:xVal>
          <c:yVal>
            <c:numRef>
              <c:f>Sheet3!$F$3:$F$33</c:f>
              <c:numCache>
                <c:formatCode>General</c:formatCode>
                <c:ptCount val="31"/>
                <c:pt idx="0">
                  <c:v>0.17893278632500825</c:v>
                </c:pt>
                <c:pt idx="1">
                  <c:v>0.14179015951175741</c:v>
                </c:pt>
                <c:pt idx="2">
                  <c:v>0.12089083980060084</c:v>
                </c:pt>
                <c:pt idx="3">
                  <c:v>0.1084918405340795</c:v>
                </c:pt>
                <c:pt idx="4">
                  <c:v>0.10068793358648981</c:v>
                </c:pt>
                <c:pt idx="5">
                  <c:v>9.5503838739847607E-2</c:v>
                </c:pt>
                <c:pt idx="6">
                  <c:v>9.2090928897884672E-2</c:v>
                </c:pt>
                <c:pt idx="7">
                  <c:v>8.9775378429000921E-2</c:v>
                </c:pt>
                <c:pt idx="8">
                  <c:v>8.8026488160499919E-2</c:v>
                </c:pt>
                <c:pt idx="9">
                  <c:v>8.6784656615072481E-2</c:v>
                </c:pt>
                <c:pt idx="10">
                  <c:v>8.6035800770609294E-2</c:v>
                </c:pt>
                <c:pt idx="11">
                  <c:v>8.5690923955856507E-2</c:v>
                </c:pt>
                <c:pt idx="12">
                  <c:v>8.5346317222126961E-2</c:v>
                </c:pt>
                <c:pt idx="13">
                  <c:v>8.5148844172004606E-2</c:v>
                </c:pt>
                <c:pt idx="14">
                  <c:v>8.5415608661096307E-2</c:v>
                </c:pt>
                <c:pt idx="15">
                  <c:v>8.5375554576884588E-2</c:v>
                </c:pt>
                <c:pt idx="16">
                  <c:v>8.5683822818155342E-2</c:v>
                </c:pt>
                <c:pt idx="17">
                  <c:v>8.5491635343986003E-2</c:v>
                </c:pt>
                <c:pt idx="18">
                  <c:v>8.6322602873651663E-2</c:v>
                </c:pt>
                <c:pt idx="19">
                  <c:v>8.6657813403520606E-2</c:v>
                </c:pt>
                <c:pt idx="20">
                  <c:v>8.6541565248693803E-2</c:v>
                </c:pt>
                <c:pt idx="21">
                  <c:v>8.7239888392024581E-2</c:v>
                </c:pt>
                <c:pt idx="22">
                  <c:v>8.7806326438849905E-2</c:v>
                </c:pt>
                <c:pt idx="23">
                  <c:v>8.7624526259010058E-2</c:v>
                </c:pt>
                <c:pt idx="24">
                  <c:v>8.8915804286899353E-2</c:v>
                </c:pt>
                <c:pt idx="25">
                  <c:v>8.8858884297723761E-2</c:v>
                </c:pt>
                <c:pt idx="26">
                  <c:v>8.9858233369688886E-2</c:v>
                </c:pt>
                <c:pt idx="27">
                  <c:v>8.9427758405930272E-2</c:v>
                </c:pt>
                <c:pt idx="28">
                  <c:v>9.0327308536419237E-2</c:v>
                </c:pt>
                <c:pt idx="29">
                  <c:v>9.0782762161203026E-2</c:v>
                </c:pt>
                <c:pt idx="30">
                  <c:v>9.1885799332273255E-2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370624"/>
        <c:axId val="254743296"/>
      </c:scatterChart>
      <c:valAx>
        <c:axId val="243370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Zs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54743296"/>
        <c:crosses val="autoZero"/>
        <c:crossBetween val="midCat"/>
      </c:valAx>
      <c:valAx>
        <c:axId val="2547432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Zo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433706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Sheet3!$B$57</c:f>
              <c:strCache>
                <c:ptCount val="1"/>
                <c:pt idx="0">
                  <c:v>            V(Q1:c)@1</c:v>
                </c:pt>
              </c:strCache>
            </c:strRef>
          </c:tx>
          <c:marker>
            <c:symbol val="none"/>
          </c:marker>
          <c:xVal>
            <c:numRef>
              <c:f>Sheet3!$A$58:$A$74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Sheet3!$B$58:$B$74</c:f>
              <c:numCache>
                <c:formatCode>General</c:formatCode>
                <c:ptCount val="17"/>
                <c:pt idx="0">
                  <c:v>9.6515649929642695E-3</c:v>
                </c:pt>
                <c:pt idx="1">
                  <c:v>8.8524423539638505E-2</c:v>
                </c:pt>
                <c:pt idx="2">
                  <c:v>0.11265792697668101</c:v>
                </c:pt>
                <c:pt idx="3">
                  <c:v>0.129832103848457</c:v>
                </c:pt>
                <c:pt idx="4">
                  <c:v>0.14529511332511899</c:v>
                </c:pt>
                <c:pt idx="5">
                  <c:v>0.16170318424701699</c:v>
                </c:pt>
                <c:pt idx="6">
                  <c:v>0.18307395279407501</c:v>
                </c:pt>
                <c:pt idx="7">
                  <c:v>0.23045049607753801</c:v>
                </c:pt>
                <c:pt idx="8">
                  <c:v>0.61373084783554099</c:v>
                </c:pt>
                <c:pt idx="9">
                  <c:v>1.1008259057998699</c:v>
                </c:pt>
                <c:pt idx="10">
                  <c:v>1.5879210233688399</c:v>
                </c:pt>
                <c:pt idx="11">
                  <c:v>2.0750162601470898</c:v>
                </c:pt>
                <c:pt idx="12">
                  <c:v>2.56211137771606</c:v>
                </c:pt>
                <c:pt idx="13">
                  <c:v>3.0492067337036102</c:v>
                </c:pt>
                <c:pt idx="14">
                  <c:v>3.5363018512725799</c:v>
                </c:pt>
                <c:pt idx="15">
                  <c:v>4.0233969688415501</c:v>
                </c:pt>
                <c:pt idx="16">
                  <c:v>4.5104923248290998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Sheet3!$C$57</c:f>
              <c:strCache>
                <c:ptCount val="1"/>
                <c:pt idx="0">
                  <c:v>            V(Q1:c)@2</c:v>
                </c:pt>
              </c:strCache>
            </c:strRef>
          </c:tx>
          <c:marker>
            <c:symbol val="none"/>
          </c:marker>
          <c:xVal>
            <c:numRef>
              <c:f>Sheet3!$A$58:$A$74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Sheet3!$C$58:$C$74</c:f>
              <c:numCache>
                <c:formatCode>General</c:formatCode>
                <c:ptCount val="17"/>
                <c:pt idx="0">
                  <c:v>6.3593573868274697E-3</c:v>
                </c:pt>
                <c:pt idx="1">
                  <c:v>0.108386285603046</c:v>
                </c:pt>
                <c:pt idx="2">
                  <c:v>0.14120332896709401</c:v>
                </c:pt>
                <c:pt idx="3">
                  <c:v>0.17631757259368899</c:v>
                </c:pt>
                <c:pt idx="4">
                  <c:v>0.35562944412231401</c:v>
                </c:pt>
                <c:pt idx="5">
                  <c:v>0.84882533550262496</c:v>
                </c:pt>
                <c:pt idx="6">
                  <c:v>1.3424543142318699</c:v>
                </c:pt>
                <c:pt idx="7">
                  <c:v>1.8360899686813399</c:v>
                </c:pt>
                <c:pt idx="8">
                  <c:v>2.3297255039215101</c:v>
                </c:pt>
                <c:pt idx="9">
                  <c:v>2.8233611583709699</c:v>
                </c:pt>
                <c:pt idx="10">
                  <c:v>3.3169968128204301</c:v>
                </c:pt>
                <c:pt idx="11">
                  <c:v>3.8106324672699001</c:v>
                </c:pt>
                <c:pt idx="12">
                  <c:v>4.3042678833007804</c:v>
                </c:pt>
                <c:pt idx="13">
                  <c:v>4.7979035377502397</c:v>
                </c:pt>
                <c:pt idx="14">
                  <c:v>5.2915391921997097</c:v>
                </c:pt>
                <c:pt idx="15">
                  <c:v>5.7851748466491699</c:v>
                </c:pt>
                <c:pt idx="16">
                  <c:v>6.2788105010986301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Sheet3!$D$57</c:f>
              <c:strCache>
                <c:ptCount val="1"/>
                <c:pt idx="0">
                  <c:v>            V(Q1:c)@3</c:v>
                </c:pt>
              </c:strCache>
            </c:strRef>
          </c:tx>
          <c:marker>
            <c:symbol val="none"/>
          </c:marker>
          <c:xVal>
            <c:numRef>
              <c:f>Sheet3!$A$58:$A$74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Sheet3!$D$58:$D$74</c:f>
              <c:numCache>
                <c:formatCode>General</c:formatCode>
                <c:ptCount val="17"/>
                <c:pt idx="0">
                  <c:v>4.7085992991924303E-3</c:v>
                </c:pt>
                <c:pt idx="1">
                  <c:v>0.122312813997269</c:v>
                </c:pt>
                <c:pt idx="2">
                  <c:v>0.17105504870414701</c:v>
                </c:pt>
                <c:pt idx="3">
                  <c:v>0.43281936645507801</c:v>
                </c:pt>
                <c:pt idx="4">
                  <c:v>0.92865473031997703</c:v>
                </c:pt>
                <c:pt idx="5">
                  <c:v>1.42450964450836</c:v>
                </c:pt>
                <c:pt idx="6">
                  <c:v>1.9203644990921001</c:v>
                </c:pt>
                <c:pt idx="7">
                  <c:v>2.4162194728851301</c:v>
                </c:pt>
                <c:pt idx="8">
                  <c:v>2.9120743274688698</c:v>
                </c:pt>
                <c:pt idx="9">
                  <c:v>3.4079291820526101</c:v>
                </c:pt>
                <c:pt idx="10">
                  <c:v>3.9037842750549299</c:v>
                </c:pt>
                <c:pt idx="11">
                  <c:v>4.3996391296386701</c:v>
                </c:pt>
                <c:pt idx="12">
                  <c:v>4.8954939842224103</c:v>
                </c:pt>
                <c:pt idx="13">
                  <c:v>5.3913488388061497</c:v>
                </c:pt>
                <c:pt idx="14">
                  <c:v>5.8872036933898899</c:v>
                </c:pt>
                <c:pt idx="15">
                  <c:v>6.3830585479736301</c:v>
                </c:pt>
                <c:pt idx="16">
                  <c:v>6.8789134025573704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Sheet3!$E$57</c:f>
              <c:strCache>
                <c:ptCount val="1"/>
                <c:pt idx="0">
                  <c:v>            V(Q1:c)@4</c:v>
                </c:pt>
              </c:strCache>
            </c:strRef>
          </c:tx>
          <c:marker>
            <c:symbol val="none"/>
          </c:marker>
          <c:xVal>
            <c:numRef>
              <c:f>Sheet3!$A$58:$A$74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Sheet3!$E$58:$E$74</c:f>
              <c:numCache>
                <c:formatCode>General</c:formatCode>
                <c:ptCount val="17"/>
                <c:pt idx="0">
                  <c:v>3.7304307334124999E-3</c:v>
                </c:pt>
                <c:pt idx="1">
                  <c:v>0.13420222699642201</c:v>
                </c:pt>
                <c:pt idx="2">
                  <c:v>0.237196534872055</c:v>
                </c:pt>
                <c:pt idx="3">
                  <c:v>0.717243611812592</c:v>
                </c:pt>
                <c:pt idx="4">
                  <c:v>1.2142034769058201</c:v>
                </c:pt>
                <c:pt idx="5">
                  <c:v>1.7111634016037001</c:v>
                </c:pt>
                <c:pt idx="6">
                  <c:v>2.20812320709229</c:v>
                </c:pt>
                <c:pt idx="7">
                  <c:v>2.7050831317901598</c:v>
                </c:pt>
                <c:pt idx="8">
                  <c:v>3.2020430564880402</c:v>
                </c:pt>
                <c:pt idx="9">
                  <c:v>3.69900298118591</c:v>
                </c:pt>
                <c:pt idx="10">
                  <c:v>4.19596290588379</c:v>
                </c:pt>
                <c:pt idx="11">
                  <c:v>4.6929225921630904</c:v>
                </c:pt>
                <c:pt idx="12">
                  <c:v>5.1898827552795401</c:v>
                </c:pt>
                <c:pt idx="13">
                  <c:v>5.6868424415588397</c:v>
                </c:pt>
                <c:pt idx="14">
                  <c:v>6.1838021278381303</c:v>
                </c:pt>
                <c:pt idx="15">
                  <c:v>6.6807622909545898</c:v>
                </c:pt>
                <c:pt idx="16">
                  <c:v>7.1777219772338903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Sheet3!$F$57</c:f>
              <c:strCache>
                <c:ptCount val="1"/>
                <c:pt idx="0">
                  <c:v>            V(Q1:c)@5</c:v>
                </c:pt>
              </c:strCache>
            </c:strRef>
          </c:tx>
          <c:marker>
            <c:symbol val="none"/>
          </c:marker>
          <c:xVal>
            <c:numRef>
              <c:f>Sheet3!$A$58:$A$74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Sheet3!$F$58:$F$74</c:f>
              <c:numCache>
                <c:formatCode>General</c:formatCode>
                <c:ptCount val="17"/>
                <c:pt idx="0">
                  <c:v>3.0862444546073701E-3</c:v>
                </c:pt>
                <c:pt idx="1">
                  <c:v>0.14552275836467701</c:v>
                </c:pt>
                <c:pt idx="2">
                  <c:v>0.38885742425918601</c:v>
                </c:pt>
                <c:pt idx="3">
                  <c:v>0.88642263412475597</c:v>
                </c:pt>
                <c:pt idx="4">
                  <c:v>1.38403904438019</c:v>
                </c:pt>
                <c:pt idx="5">
                  <c:v>1.8816560506820701</c:v>
                </c:pt>
                <c:pt idx="6">
                  <c:v>2.37927317619324</c:v>
                </c:pt>
                <c:pt idx="7">
                  <c:v>2.8768901824951199</c:v>
                </c:pt>
                <c:pt idx="8">
                  <c:v>3.3745071887970002</c:v>
                </c:pt>
                <c:pt idx="9">
                  <c:v>3.8721241950988801</c:v>
                </c:pt>
                <c:pt idx="10">
                  <c:v>4.3697414398193404</c:v>
                </c:pt>
                <c:pt idx="11">
                  <c:v>4.8673582077026403</c:v>
                </c:pt>
                <c:pt idx="12">
                  <c:v>5.3649754524231001</c:v>
                </c:pt>
                <c:pt idx="13">
                  <c:v>5.8625922203064</c:v>
                </c:pt>
                <c:pt idx="14">
                  <c:v>6.3602094650268599</c:v>
                </c:pt>
                <c:pt idx="15">
                  <c:v>6.8578262329101598</c:v>
                </c:pt>
                <c:pt idx="16">
                  <c:v>7.3554434776306197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Sheet3!$G$57</c:f>
              <c:strCache>
                <c:ptCount val="1"/>
                <c:pt idx="0">
                  <c:v>            V(Q1:c)@6</c:v>
                </c:pt>
              </c:strCache>
            </c:strRef>
          </c:tx>
          <c:marker>
            <c:symbol val="none"/>
          </c:marker>
          <c:xVal>
            <c:numRef>
              <c:f>Sheet3!$A$58:$A$74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Sheet3!$G$58:$G$74</c:f>
              <c:numCache>
                <c:formatCode>General</c:formatCode>
                <c:ptCount val="17"/>
                <c:pt idx="0">
                  <c:v>2.63076857663691E-3</c:v>
                </c:pt>
                <c:pt idx="1">
                  <c:v>0.15721720457076999</c:v>
                </c:pt>
                <c:pt idx="2">
                  <c:v>0.500044405460358</c:v>
                </c:pt>
                <c:pt idx="3">
                  <c:v>0.998093962669373</c:v>
                </c:pt>
                <c:pt idx="4">
                  <c:v>1.49614477157593</c:v>
                </c:pt>
                <c:pt idx="5">
                  <c:v>1.99419558048248</c:v>
                </c:pt>
                <c:pt idx="6">
                  <c:v>2.4922463893890399</c:v>
                </c:pt>
                <c:pt idx="7">
                  <c:v>2.9902970790863002</c:v>
                </c:pt>
                <c:pt idx="8">
                  <c:v>3.4883480072021502</c:v>
                </c:pt>
                <c:pt idx="9">
                  <c:v>3.9863986968994101</c:v>
                </c:pt>
                <c:pt idx="10">
                  <c:v>4.4844493865966797</c:v>
                </c:pt>
                <c:pt idx="11">
                  <c:v>4.9825005531311</c:v>
                </c:pt>
                <c:pt idx="12">
                  <c:v>5.48055124282837</c:v>
                </c:pt>
                <c:pt idx="13">
                  <c:v>5.9786019325256303</c:v>
                </c:pt>
                <c:pt idx="14">
                  <c:v>6.4766526222229004</c:v>
                </c:pt>
                <c:pt idx="15">
                  <c:v>6.9747037887573198</c:v>
                </c:pt>
                <c:pt idx="16">
                  <c:v>7.4727544784545898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792832"/>
        <c:axId val="254794368"/>
      </c:scatterChart>
      <c:valAx>
        <c:axId val="254792832"/>
        <c:scaling>
          <c:orientation val="minMax"/>
          <c:max val="8"/>
        </c:scaling>
        <c:delete val="0"/>
        <c:axPos val="b"/>
        <c:numFmt formatCode="General" sourceLinked="1"/>
        <c:majorTickMark val="out"/>
        <c:minorTickMark val="none"/>
        <c:tickLblPos val="nextTo"/>
        <c:crossAx val="254794368"/>
        <c:crosses val="autoZero"/>
        <c:crossBetween val="midCat"/>
      </c:valAx>
      <c:valAx>
        <c:axId val="254794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47928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308959578599992E-2"/>
          <c:y val="2.2322885436435711E-2"/>
          <c:w val="0.76568346926153563"/>
          <c:h val="0.9187744447289538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Sheet3!$C$76</c:f>
              <c:strCache>
                <c:ptCount val="1"/>
                <c:pt idx="0">
                  <c:v>I(Rc)@6</c:v>
                </c:pt>
              </c:strCache>
            </c:strRef>
          </c:tx>
          <c:xVal>
            <c:numRef>
              <c:f>Sheet3!$B$77:$B$93</c:f>
              <c:numCache>
                <c:formatCode>General</c:formatCode>
                <c:ptCount val="17"/>
                <c:pt idx="0">
                  <c:v>2.63076857663691E-3</c:v>
                </c:pt>
                <c:pt idx="1">
                  <c:v>0.15721720457076999</c:v>
                </c:pt>
                <c:pt idx="2">
                  <c:v>0.500044405460358</c:v>
                </c:pt>
                <c:pt idx="3">
                  <c:v>0.998093962669373</c:v>
                </c:pt>
                <c:pt idx="4">
                  <c:v>1.49614477157593</c:v>
                </c:pt>
                <c:pt idx="5">
                  <c:v>1.99419558048248</c:v>
                </c:pt>
                <c:pt idx="6">
                  <c:v>2.4922463893890399</c:v>
                </c:pt>
                <c:pt idx="7">
                  <c:v>2.9902970790863002</c:v>
                </c:pt>
                <c:pt idx="8">
                  <c:v>3.4883480072021502</c:v>
                </c:pt>
                <c:pt idx="9">
                  <c:v>3.9863986968994101</c:v>
                </c:pt>
                <c:pt idx="10">
                  <c:v>4.4844493865966797</c:v>
                </c:pt>
                <c:pt idx="11">
                  <c:v>4.9825005531311</c:v>
                </c:pt>
                <c:pt idx="12">
                  <c:v>5.48055124282837</c:v>
                </c:pt>
                <c:pt idx="13">
                  <c:v>5.9786019325256303</c:v>
                </c:pt>
                <c:pt idx="14">
                  <c:v>6.4766526222229004</c:v>
                </c:pt>
                <c:pt idx="15">
                  <c:v>6.9747037887573198</c:v>
                </c:pt>
                <c:pt idx="16">
                  <c:v>7.4727544784545898</c:v>
                </c:pt>
              </c:numCache>
            </c:numRef>
          </c:xVal>
          <c:yVal>
            <c:numRef>
              <c:f>Sheet3!$C$77:$C$93</c:f>
              <c:numCache>
                <c:formatCode>General</c:formatCode>
                <c:ptCount val="17"/>
                <c:pt idx="0" formatCode="0.00E+00">
                  <c:v>-2.6307684493076501E-6</c:v>
                </c:pt>
                <c:pt idx="1">
                  <c:v>3.42782790539786E-4</c:v>
                </c:pt>
                <c:pt idx="2">
                  <c:v>4.99955611303449E-4</c:v>
                </c:pt>
                <c:pt idx="3">
                  <c:v>5.0190603360533703E-4</c:v>
                </c:pt>
                <c:pt idx="4">
                  <c:v>5.0385523354634599E-4</c:v>
                </c:pt>
                <c:pt idx="5">
                  <c:v>5.0580443348735603E-4</c:v>
                </c:pt>
                <c:pt idx="6">
                  <c:v>5.0775363342836499E-4</c:v>
                </c:pt>
                <c:pt idx="7">
                  <c:v>5.0970283336937395E-4</c:v>
                </c:pt>
                <c:pt idx="8">
                  <c:v>5.1165203331038399E-4</c:v>
                </c:pt>
                <c:pt idx="9">
                  <c:v>5.1360123325139295E-4</c:v>
                </c:pt>
                <c:pt idx="10">
                  <c:v>5.1555043319240202E-4</c:v>
                </c:pt>
                <c:pt idx="11">
                  <c:v>5.1749963313341097E-4</c:v>
                </c:pt>
                <c:pt idx="12">
                  <c:v>5.1944883307442102E-4</c:v>
                </c:pt>
                <c:pt idx="13">
                  <c:v>5.2139803301542997E-4</c:v>
                </c:pt>
                <c:pt idx="14">
                  <c:v>5.2334717474877802E-4</c:v>
                </c:pt>
                <c:pt idx="15">
                  <c:v>5.2529643289744897E-4</c:v>
                </c:pt>
                <c:pt idx="16">
                  <c:v>5.2724557463079702E-4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Sheet3!$F$76</c:f>
              <c:strCache>
                <c:ptCount val="1"/>
                <c:pt idx="0">
                  <c:v>I(Rc)@1</c:v>
                </c:pt>
              </c:strCache>
            </c:strRef>
          </c:tx>
          <c:xVal>
            <c:numRef>
              <c:f>Sheet3!$E$77:$E$93</c:f>
              <c:numCache>
                <c:formatCode>General</c:formatCode>
                <c:ptCount val="17"/>
                <c:pt idx="0">
                  <c:v>9.6515649929642695E-3</c:v>
                </c:pt>
                <c:pt idx="1">
                  <c:v>8.8524423539638505E-2</c:v>
                </c:pt>
                <c:pt idx="2">
                  <c:v>0.11265792697668101</c:v>
                </c:pt>
                <c:pt idx="3">
                  <c:v>0.129832103848457</c:v>
                </c:pt>
                <c:pt idx="4">
                  <c:v>0.14529511332511899</c:v>
                </c:pt>
                <c:pt idx="5">
                  <c:v>0.16170318424701699</c:v>
                </c:pt>
                <c:pt idx="6">
                  <c:v>0.18307395279407501</c:v>
                </c:pt>
                <c:pt idx="7">
                  <c:v>0.23045049607753801</c:v>
                </c:pt>
                <c:pt idx="8">
                  <c:v>0.61373084783554099</c:v>
                </c:pt>
                <c:pt idx="9">
                  <c:v>1.1008259057998699</c:v>
                </c:pt>
                <c:pt idx="10">
                  <c:v>1.5879210233688399</c:v>
                </c:pt>
                <c:pt idx="11">
                  <c:v>2.0750162601470898</c:v>
                </c:pt>
                <c:pt idx="12">
                  <c:v>2.56211137771606</c:v>
                </c:pt>
                <c:pt idx="13">
                  <c:v>3.0492067337036102</c:v>
                </c:pt>
                <c:pt idx="14">
                  <c:v>3.5363018512725799</c:v>
                </c:pt>
                <c:pt idx="15">
                  <c:v>4.0233969688415501</c:v>
                </c:pt>
                <c:pt idx="16">
                  <c:v>4.5104923248290998</c:v>
                </c:pt>
              </c:numCache>
            </c:numRef>
          </c:xVal>
          <c:yVal>
            <c:numRef>
              <c:f>Sheet3!$F$77:$F$93</c:f>
              <c:numCache>
                <c:formatCode>General</c:formatCode>
                <c:ptCount val="17"/>
                <c:pt idx="0" formatCode="0.00E+00">
                  <c:v>-9.6515650511719303E-6</c:v>
                </c:pt>
                <c:pt idx="1">
                  <c:v>4.1147557203657898E-4</c:v>
                </c:pt>
                <c:pt idx="2">
                  <c:v>8.8734208839014205E-4</c:v>
                </c:pt>
                <c:pt idx="3">
                  <c:v>1.3701679417863499E-3</c:v>
                </c:pt>
                <c:pt idx="4">
                  <c:v>1.85470492579043E-3</c:v>
                </c:pt>
                <c:pt idx="5">
                  <c:v>2.3382967337966E-3</c:v>
                </c:pt>
                <c:pt idx="6">
                  <c:v>2.8169259894639301E-3</c:v>
                </c:pt>
                <c:pt idx="7">
                  <c:v>3.2695494592189802E-3</c:v>
                </c:pt>
                <c:pt idx="8">
                  <c:v>3.3862690906971702E-3</c:v>
                </c:pt>
                <c:pt idx="9">
                  <c:v>3.3991741947829702E-3</c:v>
                </c:pt>
                <c:pt idx="10">
                  <c:v>3.41207906603813E-3</c:v>
                </c:pt>
                <c:pt idx="11">
                  <c:v>3.42498370446265E-3</c:v>
                </c:pt>
                <c:pt idx="12">
                  <c:v>3.4378885757178099E-3</c:v>
                </c:pt>
                <c:pt idx="13">
                  <c:v>3.4507932141423199E-3</c:v>
                </c:pt>
                <c:pt idx="14">
                  <c:v>3.4636980853974802E-3</c:v>
                </c:pt>
                <c:pt idx="15">
                  <c:v>3.4766027238219998E-3</c:v>
                </c:pt>
                <c:pt idx="16">
                  <c:v>3.4895075950771601E-3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Sheet3!$C$95</c:f>
              <c:strCache>
                <c:ptCount val="1"/>
                <c:pt idx="0">
                  <c:v>I(Rc)@2</c:v>
                </c:pt>
              </c:strCache>
            </c:strRef>
          </c:tx>
          <c:xVal>
            <c:numRef>
              <c:f>Sheet3!$B$96:$B$112</c:f>
              <c:numCache>
                <c:formatCode>General</c:formatCode>
                <c:ptCount val="17"/>
                <c:pt idx="0">
                  <c:v>6.3593573868274697E-3</c:v>
                </c:pt>
                <c:pt idx="1">
                  <c:v>0.108386285603046</c:v>
                </c:pt>
                <c:pt idx="2">
                  <c:v>0.14120332896709401</c:v>
                </c:pt>
                <c:pt idx="3">
                  <c:v>0.17631757259368899</c:v>
                </c:pt>
                <c:pt idx="4">
                  <c:v>0.35562944412231401</c:v>
                </c:pt>
                <c:pt idx="5">
                  <c:v>0.84882533550262496</c:v>
                </c:pt>
                <c:pt idx="6">
                  <c:v>1.3424543142318699</c:v>
                </c:pt>
                <c:pt idx="7">
                  <c:v>1.8360899686813399</c:v>
                </c:pt>
                <c:pt idx="8">
                  <c:v>2.3297255039215101</c:v>
                </c:pt>
                <c:pt idx="9">
                  <c:v>2.8233611583709699</c:v>
                </c:pt>
                <c:pt idx="10">
                  <c:v>3.3169968128204301</c:v>
                </c:pt>
                <c:pt idx="11">
                  <c:v>3.8106324672699001</c:v>
                </c:pt>
                <c:pt idx="12">
                  <c:v>4.3042678833007804</c:v>
                </c:pt>
                <c:pt idx="13">
                  <c:v>4.7979035377502397</c:v>
                </c:pt>
                <c:pt idx="14">
                  <c:v>5.2915391921997097</c:v>
                </c:pt>
                <c:pt idx="15">
                  <c:v>5.7851748466491699</c:v>
                </c:pt>
                <c:pt idx="16">
                  <c:v>6.2788105010986301</c:v>
                </c:pt>
              </c:numCache>
            </c:numRef>
          </c:xVal>
          <c:yVal>
            <c:numRef>
              <c:f>Sheet3!$C$96:$C$112</c:f>
              <c:numCache>
                <c:formatCode>General</c:formatCode>
                <c:ptCount val="17"/>
                <c:pt idx="0" formatCode="0.00E+00">
                  <c:v>-6.3593574850529001E-6</c:v>
                </c:pt>
                <c:pt idx="1">
                  <c:v>3.9161372114904198E-4</c:v>
                </c:pt>
                <c:pt idx="2">
                  <c:v>8.5879664402455102E-4</c:v>
                </c:pt>
                <c:pt idx="3">
                  <c:v>1.32368237245828E-3</c:v>
                </c:pt>
                <c:pt idx="4">
                  <c:v>1.64437061175704E-3</c:v>
                </c:pt>
                <c:pt idx="5">
                  <c:v>1.6511746216565401E-3</c:v>
                </c:pt>
                <c:pt idx="6">
                  <c:v>1.6575456829741599E-3</c:v>
                </c:pt>
                <c:pt idx="7">
                  <c:v>1.6639099922031201E-3</c:v>
                </c:pt>
                <c:pt idx="8">
                  <c:v>1.67027441784739E-3</c:v>
                </c:pt>
                <c:pt idx="9">
                  <c:v>1.67663884349167E-3</c:v>
                </c:pt>
                <c:pt idx="10">
                  <c:v>1.68300326913595E-3</c:v>
                </c:pt>
                <c:pt idx="11">
                  <c:v>1.68936757836491E-3</c:v>
                </c:pt>
                <c:pt idx="12">
                  <c:v>1.69573200400919E-3</c:v>
                </c:pt>
                <c:pt idx="13">
                  <c:v>1.7020964296534701E-3</c:v>
                </c:pt>
                <c:pt idx="14">
                  <c:v>1.7084607388824201E-3</c:v>
                </c:pt>
                <c:pt idx="15">
                  <c:v>1.7148251645267001E-3</c:v>
                </c:pt>
                <c:pt idx="16">
                  <c:v>1.7211895901709799E-3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Sheet3!$F$95</c:f>
              <c:strCache>
                <c:ptCount val="1"/>
                <c:pt idx="0">
                  <c:v>I(Rc)@3</c:v>
                </c:pt>
              </c:strCache>
            </c:strRef>
          </c:tx>
          <c:xVal>
            <c:numRef>
              <c:f>Sheet3!$E$96:$E$112</c:f>
              <c:numCache>
                <c:formatCode>General</c:formatCode>
                <c:ptCount val="17"/>
                <c:pt idx="0">
                  <c:v>4.7085992991924303E-3</c:v>
                </c:pt>
                <c:pt idx="1">
                  <c:v>0.122312813997269</c:v>
                </c:pt>
                <c:pt idx="2">
                  <c:v>0.17105504870414701</c:v>
                </c:pt>
                <c:pt idx="3">
                  <c:v>0.43281936645507801</c:v>
                </c:pt>
                <c:pt idx="4">
                  <c:v>0.92865473031997703</c:v>
                </c:pt>
                <c:pt idx="5">
                  <c:v>1.42450964450836</c:v>
                </c:pt>
                <c:pt idx="6">
                  <c:v>1.9203644990921001</c:v>
                </c:pt>
                <c:pt idx="7">
                  <c:v>2.4162194728851301</c:v>
                </c:pt>
                <c:pt idx="8">
                  <c:v>2.9120743274688698</c:v>
                </c:pt>
                <c:pt idx="9">
                  <c:v>3.4079291820526101</c:v>
                </c:pt>
                <c:pt idx="10">
                  <c:v>3.9037842750549299</c:v>
                </c:pt>
                <c:pt idx="11">
                  <c:v>4.3996391296386701</c:v>
                </c:pt>
                <c:pt idx="12">
                  <c:v>4.8954939842224103</c:v>
                </c:pt>
                <c:pt idx="13">
                  <c:v>5.3913488388061497</c:v>
                </c:pt>
                <c:pt idx="14">
                  <c:v>5.8872036933898899</c:v>
                </c:pt>
                <c:pt idx="15">
                  <c:v>6.3830585479736301</c:v>
                </c:pt>
                <c:pt idx="16">
                  <c:v>6.8789134025573704</c:v>
                </c:pt>
              </c:numCache>
            </c:numRef>
          </c:xVal>
          <c:yVal>
            <c:numRef>
              <c:f>Sheet3!$F$96:$F$112</c:f>
              <c:numCache>
                <c:formatCode>General</c:formatCode>
                <c:ptCount val="17"/>
                <c:pt idx="0" formatCode="0.00E+00">
                  <c:v>-4.7085991354833797E-6</c:v>
                </c:pt>
                <c:pt idx="1">
                  <c:v>3.7768718902953002E-4</c:v>
                </c:pt>
                <c:pt idx="2">
                  <c:v>8.2894496154040098E-4</c:v>
                </c:pt>
                <c:pt idx="3">
                  <c:v>1.0671806521713699E-3</c:v>
                </c:pt>
                <c:pt idx="4">
                  <c:v>1.0713452938944099E-3</c:v>
                </c:pt>
                <c:pt idx="5">
                  <c:v>1.07549037784338E-3</c:v>
                </c:pt>
                <c:pt idx="6">
                  <c:v>1.07963546179235E-3</c:v>
                </c:pt>
                <c:pt idx="7">
                  <c:v>1.0837805457413201E-3</c:v>
                </c:pt>
                <c:pt idx="8">
                  <c:v>1.0879256296902899E-3</c:v>
                </c:pt>
                <c:pt idx="9">
                  <c:v>1.09207071363926E-3</c:v>
                </c:pt>
                <c:pt idx="10">
                  <c:v>1.09621579758823E-3</c:v>
                </c:pt>
                <c:pt idx="11">
                  <c:v>1.1003608815372001E-3</c:v>
                </c:pt>
                <c:pt idx="12">
                  <c:v>1.1045059654861699E-3</c:v>
                </c:pt>
                <c:pt idx="13">
                  <c:v>1.1086511658504601E-3</c:v>
                </c:pt>
                <c:pt idx="14">
                  <c:v>1.1127962497994299E-3</c:v>
                </c:pt>
                <c:pt idx="15">
                  <c:v>1.1169413337484E-3</c:v>
                </c:pt>
                <c:pt idx="16">
                  <c:v>1.1210864176973701E-3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415040"/>
        <c:axId val="255416960"/>
      </c:scatterChart>
      <c:valAx>
        <c:axId val="255415040"/>
        <c:scaling>
          <c:orientation val="minMax"/>
          <c:max val="1.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5416960"/>
        <c:crosses val="autoZero"/>
        <c:crossBetween val="midCat"/>
      </c:valAx>
      <c:valAx>
        <c:axId val="25541696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Ic(Vce)|Ib</a:t>
                </a:r>
              </a:p>
            </c:rich>
          </c:tx>
          <c:layout>
            <c:manualLayout>
              <c:xMode val="edge"/>
              <c:yMode val="edge"/>
              <c:x val="6.6833759837094022E-3"/>
              <c:y val="0.45024213225003407"/>
            </c:manualLayout>
          </c:layout>
          <c:overlay val="0"/>
        </c:title>
        <c:numFmt formatCode="0.00E+00" sourceLinked="1"/>
        <c:majorTickMark val="out"/>
        <c:minorTickMark val="none"/>
        <c:tickLblPos val="nextTo"/>
        <c:crossAx val="2554150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0</xdr:row>
      <xdr:rowOff>180975</xdr:rowOff>
    </xdr:from>
    <xdr:to>
      <xdr:col>20</xdr:col>
      <xdr:colOff>0</xdr:colOff>
      <xdr:row>26</xdr:row>
      <xdr:rowOff>95250</xdr:rowOff>
    </xdr:to>
    <xdr:graphicFrame macro="">
      <xdr:nvGraphicFramePr>
        <xdr:cNvPr id="2" name="Chart 1" title="Z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552450</xdr:colOff>
      <xdr:row>55</xdr:row>
      <xdr:rowOff>109537</xdr:rowOff>
    </xdr:from>
    <xdr:to>
      <xdr:col>15</xdr:col>
      <xdr:colOff>581025</xdr:colOff>
      <xdr:row>69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476250</xdr:colOff>
      <xdr:row>75</xdr:row>
      <xdr:rowOff>109536</xdr:rowOff>
    </xdr:from>
    <xdr:to>
      <xdr:col>18</xdr:col>
      <xdr:colOff>485774</xdr:colOff>
      <xdr:row>93</xdr:row>
      <xdr:rowOff>152399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15</xdr:col>
      <xdr:colOff>352425</xdr:colOff>
      <xdr:row>76</xdr:row>
      <xdr:rowOff>152400</xdr:rowOff>
    </xdr:from>
    <xdr:ext cx="840230" cy="248851"/>
    <xdr:sp macro="" textlink="">
      <xdr:nvSpPr>
        <xdr:cNvPr id="5" name="TextBox 4"/>
        <xdr:cNvSpPr txBox="1"/>
      </xdr:nvSpPr>
      <xdr:spPr>
        <a:xfrm>
          <a:off x="9896475" y="14630400"/>
          <a:ext cx="84023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00"/>
            <a:t>Ib = 17.25uA</a:t>
          </a:r>
        </a:p>
      </xdr:txBody>
    </xdr:sp>
    <xdr:clientData/>
  </xdr:oneCellAnchor>
  <xdr:oneCellAnchor>
    <xdr:from>
      <xdr:col>15</xdr:col>
      <xdr:colOff>352425</xdr:colOff>
      <xdr:row>83</xdr:row>
      <xdr:rowOff>76200</xdr:rowOff>
    </xdr:from>
    <xdr:ext cx="775212" cy="248851"/>
    <xdr:sp macro="" textlink="">
      <xdr:nvSpPr>
        <xdr:cNvPr id="6" name="TextBox 5"/>
        <xdr:cNvSpPr txBox="1"/>
      </xdr:nvSpPr>
      <xdr:spPr>
        <a:xfrm>
          <a:off x="9896475" y="15887700"/>
          <a:ext cx="775212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00"/>
            <a:t>Ib = 8.64uA</a:t>
          </a:r>
        </a:p>
      </xdr:txBody>
    </xdr:sp>
    <xdr:clientData/>
  </xdr:oneCellAnchor>
  <xdr:oneCellAnchor>
    <xdr:from>
      <xdr:col>15</xdr:col>
      <xdr:colOff>333375</xdr:colOff>
      <xdr:row>85</xdr:row>
      <xdr:rowOff>104775</xdr:rowOff>
    </xdr:from>
    <xdr:ext cx="775212" cy="248851"/>
    <xdr:sp macro="" textlink="">
      <xdr:nvSpPr>
        <xdr:cNvPr id="7" name="TextBox 6"/>
        <xdr:cNvSpPr txBox="1"/>
      </xdr:nvSpPr>
      <xdr:spPr>
        <a:xfrm>
          <a:off x="9877425" y="16297275"/>
          <a:ext cx="775212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00"/>
            <a:t>Ib = 5.77uA</a:t>
          </a:r>
        </a:p>
      </xdr:txBody>
    </xdr:sp>
    <xdr:clientData/>
  </xdr:oneCellAnchor>
  <xdr:oneCellAnchor>
    <xdr:from>
      <xdr:col>15</xdr:col>
      <xdr:colOff>419100</xdr:colOff>
      <xdr:row>87</xdr:row>
      <xdr:rowOff>152400</xdr:rowOff>
    </xdr:from>
    <xdr:ext cx="710194" cy="248851"/>
    <xdr:sp macro="" textlink="">
      <xdr:nvSpPr>
        <xdr:cNvPr id="8" name="TextBox 7"/>
        <xdr:cNvSpPr txBox="1"/>
      </xdr:nvSpPr>
      <xdr:spPr>
        <a:xfrm>
          <a:off x="9963150" y="16725900"/>
          <a:ext cx="71019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00"/>
            <a:t>Ib = 2.9uA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me.eu/ro/details/bc546a/tranzistori-tht-npn/semtech-electronics-limited/bc546a-bulk/" TargetMode="External"/><Relationship Id="rId2" Type="http://schemas.openxmlformats.org/officeDocument/2006/relationships/hyperlink" Target="https://www.tme.eu/ro/details/1n4733a/diode-zener-tht/onsemi/" TargetMode="External"/><Relationship Id="rId1" Type="http://schemas.openxmlformats.org/officeDocument/2006/relationships/hyperlink" Target="https://www.tme.eu/ro/details/bd136/tranzistori-tht-pnp/stmicroelectronics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tme.eu/ro/details/bcv47/tranzistori-smd-npn-darlington/nexperia/bcv47-215/" TargetMode="External"/><Relationship Id="rId4" Type="http://schemas.openxmlformats.org/officeDocument/2006/relationships/hyperlink" Target="https://www.tme.eu/ro/details/ce-47_16sp5x7/condensatoare-electrolitice-tht-85degc/samwha/ss1c476m05007pc359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abSelected="1" topLeftCell="A28" workbookViewId="0">
      <selection activeCell="G47" sqref="G47"/>
    </sheetView>
  </sheetViews>
  <sheetFormatPr defaultRowHeight="15" x14ac:dyDescent="0.25"/>
  <cols>
    <col min="4" max="4" width="12.5703125" bestFit="1" customWidth="1"/>
    <col min="5" max="5" width="11.28515625" customWidth="1"/>
    <col min="6" max="6" width="11.140625" customWidth="1"/>
    <col min="14" max="14" width="12.42578125" customWidth="1"/>
    <col min="15" max="15" width="10.140625" customWidth="1"/>
    <col min="16" max="16" width="11.28515625" customWidth="1"/>
    <col min="17" max="17" width="11.5703125" customWidth="1"/>
    <col min="18" max="18" width="11.7109375" customWidth="1"/>
  </cols>
  <sheetData>
    <row r="1" spans="1:20" ht="45" x14ac:dyDescent="0.25">
      <c r="M1" t="s">
        <v>22</v>
      </c>
      <c r="N1" s="1" t="s">
        <v>19</v>
      </c>
      <c r="O1" s="12" t="s">
        <v>155</v>
      </c>
      <c r="P1" s="12"/>
      <c r="Q1" s="12" t="s">
        <v>21</v>
      </c>
      <c r="R1" s="12"/>
      <c r="S1" s="1" t="s">
        <v>123</v>
      </c>
      <c r="T1" s="9" t="s">
        <v>128</v>
      </c>
    </row>
    <row r="2" spans="1:20" x14ac:dyDescent="0.25">
      <c r="E2" t="s">
        <v>6</v>
      </c>
      <c r="F2" t="s">
        <v>7</v>
      </c>
      <c r="G2" t="s">
        <v>7</v>
      </c>
      <c r="N2" s="2" t="s">
        <v>20</v>
      </c>
      <c r="O2" s="2" t="s">
        <v>154</v>
      </c>
      <c r="P2" t="s">
        <v>157</v>
      </c>
      <c r="Q2" s="2" t="s">
        <v>20</v>
      </c>
      <c r="R2" s="2" t="s">
        <v>171</v>
      </c>
      <c r="S2" s="2"/>
      <c r="T2" s="2" t="s">
        <v>129</v>
      </c>
    </row>
    <row r="3" spans="1:20" x14ac:dyDescent="0.25">
      <c r="A3" t="s">
        <v>0</v>
      </c>
      <c r="B3" t="s">
        <v>30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11</v>
      </c>
      <c r="I3" t="s">
        <v>12</v>
      </c>
      <c r="J3" t="s">
        <v>13</v>
      </c>
      <c r="K3" t="s">
        <v>9</v>
      </c>
      <c r="L3" t="s">
        <v>15</v>
      </c>
      <c r="N3">
        <v>39</v>
      </c>
      <c r="O3" t="s">
        <v>156</v>
      </c>
      <c r="P3" t="s">
        <v>156</v>
      </c>
      <c r="Q3" s="2">
        <v>50</v>
      </c>
      <c r="R3" t="s">
        <v>156</v>
      </c>
      <c r="S3" s="2"/>
      <c r="T3" s="2">
        <v>330</v>
      </c>
    </row>
    <row r="4" spans="1:20" x14ac:dyDescent="0.25">
      <c r="B4">
        <v>10</v>
      </c>
      <c r="C4">
        <v>0.3</v>
      </c>
      <c r="D4">
        <v>10</v>
      </c>
      <c r="E4">
        <v>40</v>
      </c>
      <c r="F4">
        <v>100</v>
      </c>
      <c r="G4">
        <v>100</v>
      </c>
      <c r="H4">
        <v>0.8</v>
      </c>
      <c r="I4">
        <v>0.7</v>
      </c>
      <c r="J4">
        <v>0.7</v>
      </c>
      <c r="K4">
        <v>0.3</v>
      </c>
      <c r="L4">
        <v>5.0999999999999996</v>
      </c>
      <c r="N4">
        <v>47</v>
      </c>
      <c r="O4">
        <v>43</v>
      </c>
      <c r="P4" s="3" t="s">
        <v>23</v>
      </c>
      <c r="Q4" s="2">
        <v>100</v>
      </c>
      <c r="R4">
        <v>25</v>
      </c>
      <c r="S4" s="2"/>
      <c r="T4" s="2">
        <v>360</v>
      </c>
    </row>
    <row r="5" spans="1:20" x14ac:dyDescent="0.25">
      <c r="N5">
        <v>56</v>
      </c>
      <c r="O5">
        <v>47</v>
      </c>
      <c r="P5" s="3" t="s">
        <v>24</v>
      </c>
      <c r="Q5" s="2">
        <v>200</v>
      </c>
      <c r="R5">
        <v>47</v>
      </c>
      <c r="S5" s="2"/>
      <c r="T5" s="2">
        <v>390</v>
      </c>
    </row>
    <row r="6" spans="1:20" x14ac:dyDescent="0.25">
      <c r="A6" t="s">
        <v>8</v>
      </c>
      <c r="B6" t="s">
        <v>10</v>
      </c>
      <c r="C6" t="s">
        <v>14</v>
      </c>
      <c r="D6" t="s">
        <v>16</v>
      </c>
      <c r="E6" t="s">
        <v>17</v>
      </c>
      <c r="N6">
        <v>68</v>
      </c>
      <c r="O6">
        <v>51</v>
      </c>
      <c r="P6">
        <v>27</v>
      </c>
      <c r="Q6" s="2">
        <v>500</v>
      </c>
      <c r="R6" s="2">
        <v>50</v>
      </c>
      <c r="S6" s="2"/>
      <c r="T6" s="2">
        <v>430</v>
      </c>
    </row>
    <row r="7" spans="1:20" x14ac:dyDescent="0.25">
      <c r="A7">
        <f>(B4-H4-K4)*E4/C4</f>
        <v>1186.6666666666665</v>
      </c>
      <c r="B7">
        <f>(B4-(B4-H4-K4+J4))/C4*E4*F4</f>
        <v>5333.333333333363</v>
      </c>
      <c r="C7">
        <f>(L4+I4)/(10*C4)*E4*F4*G4</f>
        <v>773333.33333333326</v>
      </c>
      <c r="D7">
        <f>D4/(10*C4)*E4*F4*G4</f>
        <v>1333333.3333333335</v>
      </c>
      <c r="E7">
        <f>D7-C7</f>
        <v>560000.00000000023</v>
      </c>
      <c r="N7">
        <v>82</v>
      </c>
      <c r="O7">
        <v>56</v>
      </c>
      <c r="P7">
        <v>30</v>
      </c>
      <c r="Q7" s="2" t="s">
        <v>166</v>
      </c>
      <c r="R7" s="2">
        <v>100</v>
      </c>
      <c r="S7" s="2"/>
      <c r="T7" s="2">
        <v>470</v>
      </c>
    </row>
    <row r="8" spans="1:20" x14ac:dyDescent="0.25">
      <c r="N8">
        <v>100</v>
      </c>
      <c r="O8">
        <v>62</v>
      </c>
      <c r="P8">
        <v>33</v>
      </c>
      <c r="Q8" t="s">
        <v>156</v>
      </c>
      <c r="R8" s="2">
        <v>200</v>
      </c>
      <c r="T8" s="2">
        <v>510</v>
      </c>
    </row>
    <row r="9" spans="1:20" x14ac:dyDescent="0.25">
      <c r="A9" t="s">
        <v>18</v>
      </c>
      <c r="N9">
        <v>120</v>
      </c>
      <c r="O9">
        <v>68</v>
      </c>
      <c r="P9">
        <v>36</v>
      </c>
      <c r="Q9" s="2">
        <v>50</v>
      </c>
      <c r="R9" s="2">
        <v>250</v>
      </c>
      <c r="S9" t="s">
        <v>124</v>
      </c>
      <c r="T9" s="2">
        <v>560</v>
      </c>
    </row>
    <row r="10" spans="1:20" x14ac:dyDescent="0.25">
      <c r="E10" t="s">
        <v>6</v>
      </c>
      <c r="F10" t="s">
        <v>7</v>
      </c>
      <c r="G10" t="s">
        <v>7</v>
      </c>
      <c r="N10">
        <v>150</v>
      </c>
      <c r="O10">
        <v>75</v>
      </c>
      <c r="P10">
        <v>39</v>
      </c>
      <c r="Q10" s="2">
        <v>100</v>
      </c>
      <c r="R10" s="2">
        <v>500</v>
      </c>
      <c r="S10">
        <v>1</v>
      </c>
      <c r="T10" s="2">
        <v>620</v>
      </c>
    </row>
    <row r="11" spans="1:20" x14ac:dyDescent="0.25">
      <c r="A11" t="s">
        <v>0</v>
      </c>
      <c r="B11" t="s">
        <v>30</v>
      </c>
      <c r="C11" t="s">
        <v>1</v>
      </c>
      <c r="D11" t="s">
        <v>2</v>
      </c>
      <c r="E11" t="s">
        <v>3</v>
      </c>
      <c r="F11" t="s">
        <v>4</v>
      </c>
      <c r="G11" t="s">
        <v>5</v>
      </c>
      <c r="H11" t="s">
        <v>11</v>
      </c>
      <c r="I11" t="s">
        <v>12</v>
      </c>
      <c r="J11" t="s">
        <v>13</v>
      </c>
      <c r="K11" t="s">
        <v>9</v>
      </c>
      <c r="L11" t="s">
        <v>15</v>
      </c>
      <c r="N11">
        <v>180</v>
      </c>
      <c r="O11">
        <v>82</v>
      </c>
      <c r="P11">
        <v>43</v>
      </c>
      <c r="Q11" s="2">
        <v>200</v>
      </c>
      <c r="S11">
        <v>1.1000000000000001</v>
      </c>
      <c r="T11" s="2">
        <v>680</v>
      </c>
    </row>
    <row r="12" spans="1:20" x14ac:dyDescent="0.25">
      <c r="B12">
        <v>10</v>
      </c>
      <c r="C12">
        <v>0.3</v>
      </c>
      <c r="D12">
        <v>10</v>
      </c>
      <c r="E12">
        <v>25</v>
      </c>
      <c r="F12">
        <v>90</v>
      </c>
      <c r="G12">
        <v>90</v>
      </c>
      <c r="H12">
        <v>0.9</v>
      </c>
      <c r="I12">
        <v>0.66</v>
      </c>
      <c r="J12">
        <v>0.66</v>
      </c>
      <c r="K12">
        <v>0.3</v>
      </c>
      <c r="L12">
        <v>5.0999999999999996</v>
      </c>
      <c r="N12" s="2">
        <v>220</v>
      </c>
      <c r="O12">
        <v>91</v>
      </c>
      <c r="P12">
        <v>47</v>
      </c>
      <c r="Q12" s="2">
        <v>250</v>
      </c>
      <c r="S12">
        <v>1.2</v>
      </c>
      <c r="T12" s="2">
        <v>750</v>
      </c>
    </row>
    <row r="13" spans="1:20" x14ac:dyDescent="0.25">
      <c r="N13" s="2">
        <v>270</v>
      </c>
      <c r="O13" s="2">
        <v>100</v>
      </c>
      <c r="P13" t="s">
        <v>156</v>
      </c>
      <c r="Q13" s="2">
        <v>500</v>
      </c>
      <c r="S13">
        <v>1.5</v>
      </c>
      <c r="T13" s="2">
        <v>820</v>
      </c>
    </row>
    <row r="14" spans="1:20" x14ac:dyDescent="0.25">
      <c r="A14" t="s">
        <v>8</v>
      </c>
      <c r="B14" t="s">
        <v>10</v>
      </c>
      <c r="C14" t="s">
        <v>14</v>
      </c>
      <c r="D14" t="s">
        <v>16</v>
      </c>
      <c r="E14" t="s">
        <v>17</v>
      </c>
      <c r="F14" t="s">
        <v>2</v>
      </c>
      <c r="G14" t="s">
        <v>107</v>
      </c>
      <c r="N14" s="2">
        <v>330</v>
      </c>
      <c r="O14" s="2">
        <v>110</v>
      </c>
      <c r="P14">
        <v>200</v>
      </c>
      <c r="Q14" s="2">
        <v>1000</v>
      </c>
      <c r="S14">
        <v>1.6</v>
      </c>
      <c r="T14" s="2">
        <v>910</v>
      </c>
    </row>
    <row r="15" spans="1:20" x14ac:dyDescent="0.25">
      <c r="A15">
        <f>(B12-H12-K12)*E12/C12</f>
        <v>733.33333333333326</v>
      </c>
      <c r="B15">
        <f>(B12-(L12+J12))/C12*E12*F12</f>
        <v>31800.000000000004</v>
      </c>
      <c r="C15">
        <f>(L12+I12)/(10*C12)*E12*F12*G12</f>
        <v>388800</v>
      </c>
      <c r="D15">
        <f>D12/(10*C12)*E12*F12*G12</f>
        <v>675000.00000000012</v>
      </c>
      <c r="E15">
        <f>D15-C15</f>
        <v>286200.00000000012</v>
      </c>
      <c r="F15">
        <f>($I$12+$L$12)*(E15+C15)/C15</f>
        <v>10.000000000000002</v>
      </c>
      <c r="N15" s="2">
        <v>390</v>
      </c>
      <c r="O15" s="2">
        <v>120</v>
      </c>
      <c r="P15">
        <v>220</v>
      </c>
      <c r="S15">
        <v>1.8</v>
      </c>
      <c r="T15" s="2">
        <v>1000</v>
      </c>
    </row>
    <row r="16" spans="1:20" x14ac:dyDescent="0.25">
      <c r="C16">
        <v>390000</v>
      </c>
      <c r="E16">
        <v>270000</v>
      </c>
      <c r="F16">
        <f>($I$12+$L$12)*(E16+C16)/C16</f>
        <v>9.7476923076923079</v>
      </c>
      <c r="H16" t="s">
        <v>113</v>
      </c>
      <c r="I16" t="s">
        <v>115</v>
      </c>
      <c r="N16" s="2">
        <v>470</v>
      </c>
      <c r="O16" s="2">
        <v>130</v>
      </c>
      <c r="P16">
        <v>240</v>
      </c>
      <c r="S16">
        <v>2</v>
      </c>
    </row>
    <row r="17" spans="1:19" x14ac:dyDescent="0.25">
      <c r="A17" t="s">
        <v>117</v>
      </c>
      <c r="B17" t="s">
        <v>116</v>
      </c>
      <c r="C17" t="s">
        <v>106</v>
      </c>
      <c r="E17" t="s">
        <v>25</v>
      </c>
      <c r="G17" t="s">
        <v>108</v>
      </c>
      <c r="H17" t="s">
        <v>114</v>
      </c>
      <c r="I17">
        <v>270</v>
      </c>
      <c r="O17" s="2">
        <v>150</v>
      </c>
      <c r="P17">
        <v>270</v>
      </c>
      <c r="S17">
        <v>2.2000000000000002</v>
      </c>
    </row>
    <row r="18" spans="1:19" x14ac:dyDescent="0.25">
      <c r="O18" s="2">
        <v>160</v>
      </c>
      <c r="P18">
        <v>300</v>
      </c>
      <c r="S18">
        <v>2.4</v>
      </c>
    </row>
    <row r="19" spans="1:19" x14ac:dyDescent="0.25">
      <c r="O19" s="2">
        <v>180</v>
      </c>
      <c r="P19">
        <v>330</v>
      </c>
      <c r="S19">
        <v>2.7</v>
      </c>
    </row>
    <row r="20" spans="1:19" x14ac:dyDescent="0.25">
      <c r="A20" t="s">
        <v>45</v>
      </c>
      <c r="O20" s="2">
        <v>200</v>
      </c>
      <c r="P20">
        <v>360</v>
      </c>
      <c r="S20">
        <v>3</v>
      </c>
    </row>
    <row r="21" spans="1:19" x14ac:dyDescent="0.25">
      <c r="A21" s="5" t="s">
        <v>46</v>
      </c>
      <c r="C21" s="5" t="s">
        <v>71</v>
      </c>
      <c r="O21" s="2">
        <v>220</v>
      </c>
      <c r="P21">
        <v>390</v>
      </c>
      <c r="S21">
        <v>3.3</v>
      </c>
    </row>
    <row r="22" spans="1:19" x14ac:dyDescent="0.25">
      <c r="O22" s="2">
        <v>240</v>
      </c>
      <c r="P22">
        <v>430</v>
      </c>
      <c r="S22">
        <v>3.6</v>
      </c>
    </row>
    <row r="23" spans="1:19" x14ac:dyDescent="0.25">
      <c r="O23" s="2">
        <v>270</v>
      </c>
      <c r="P23">
        <v>470</v>
      </c>
      <c r="S23">
        <v>3.9</v>
      </c>
    </row>
    <row r="24" spans="1:19" x14ac:dyDescent="0.25">
      <c r="O24" s="2">
        <v>300</v>
      </c>
      <c r="P24">
        <v>510</v>
      </c>
    </row>
    <row r="25" spans="1:19" x14ac:dyDescent="0.25">
      <c r="A25" t="s">
        <v>73</v>
      </c>
      <c r="O25" s="2">
        <v>330</v>
      </c>
    </row>
    <row r="26" spans="1:19" x14ac:dyDescent="0.25">
      <c r="A26" t="s">
        <v>74</v>
      </c>
      <c r="O26" s="2">
        <v>360</v>
      </c>
    </row>
    <row r="27" spans="1:19" x14ac:dyDescent="0.25">
      <c r="A27" t="s">
        <v>75</v>
      </c>
      <c r="O27" s="2">
        <v>390</v>
      </c>
    </row>
    <row r="28" spans="1:19" x14ac:dyDescent="0.25">
      <c r="A28" t="s">
        <v>76</v>
      </c>
      <c r="O28" s="2">
        <v>430</v>
      </c>
    </row>
    <row r="29" spans="1:19" x14ac:dyDescent="0.25">
      <c r="A29" t="s">
        <v>77</v>
      </c>
      <c r="O29" s="2">
        <v>470</v>
      </c>
    </row>
    <row r="30" spans="1:19" x14ac:dyDescent="0.25">
      <c r="A30" t="s">
        <v>78</v>
      </c>
      <c r="O30" t="s">
        <v>156</v>
      </c>
    </row>
    <row r="31" spans="1:19" x14ac:dyDescent="0.25">
      <c r="A31" t="s">
        <v>79</v>
      </c>
    </row>
    <row r="32" spans="1:19" x14ac:dyDescent="0.25">
      <c r="A32" t="s">
        <v>80</v>
      </c>
    </row>
    <row r="33" spans="1:22" x14ac:dyDescent="0.25">
      <c r="A33" t="s">
        <v>81</v>
      </c>
      <c r="F33" t="s">
        <v>18</v>
      </c>
    </row>
    <row r="34" spans="1:22" x14ac:dyDescent="0.25">
      <c r="A34" t="s">
        <v>82</v>
      </c>
      <c r="J34" t="s">
        <v>6</v>
      </c>
      <c r="K34" t="s">
        <v>7</v>
      </c>
      <c r="L34" t="s">
        <v>7</v>
      </c>
    </row>
    <row r="35" spans="1:22" x14ac:dyDescent="0.25">
      <c r="A35" t="s">
        <v>83</v>
      </c>
      <c r="F35" t="s">
        <v>0</v>
      </c>
      <c r="G35" t="s">
        <v>30</v>
      </c>
      <c r="H35" t="s">
        <v>1</v>
      </c>
      <c r="I35" t="s">
        <v>2</v>
      </c>
      <c r="J35" t="s">
        <v>3</v>
      </c>
      <c r="K35" t="s">
        <v>4</v>
      </c>
      <c r="L35" t="s">
        <v>5</v>
      </c>
      <c r="M35" t="s">
        <v>11</v>
      </c>
      <c r="N35" t="s">
        <v>12</v>
      </c>
      <c r="O35" t="s">
        <v>13</v>
      </c>
      <c r="P35" t="s">
        <v>9</v>
      </c>
      <c r="Q35" t="s">
        <v>15</v>
      </c>
      <c r="R35" t="s">
        <v>105</v>
      </c>
    </row>
    <row r="36" spans="1:22" x14ac:dyDescent="0.25">
      <c r="A36" t="s">
        <v>84</v>
      </c>
      <c r="G36">
        <v>10</v>
      </c>
      <c r="H36">
        <v>0.3</v>
      </c>
      <c r="I36">
        <v>10</v>
      </c>
      <c r="J36">
        <v>50</v>
      </c>
      <c r="K36">
        <v>200</v>
      </c>
      <c r="L36">
        <v>50</v>
      </c>
      <c r="M36">
        <v>0.8</v>
      </c>
      <c r="N36">
        <v>0.65</v>
      </c>
      <c r="O36">
        <v>0.65</v>
      </c>
      <c r="P36">
        <v>0.2</v>
      </c>
      <c r="Q36">
        <v>5.0999999999999996</v>
      </c>
      <c r="R36">
        <v>50</v>
      </c>
    </row>
    <row r="37" spans="1:22" x14ac:dyDescent="0.25">
      <c r="A37" t="s">
        <v>85</v>
      </c>
    </row>
    <row r="38" spans="1:22" x14ac:dyDescent="0.25">
      <c r="A38" t="s">
        <v>86</v>
      </c>
      <c r="F38" t="s">
        <v>8</v>
      </c>
      <c r="G38" t="s">
        <v>151</v>
      </c>
      <c r="H38" t="s">
        <v>14</v>
      </c>
      <c r="I38" t="s">
        <v>16</v>
      </c>
      <c r="J38" t="s">
        <v>17</v>
      </c>
      <c r="K38" t="s">
        <v>2</v>
      </c>
      <c r="L38" t="s">
        <v>104</v>
      </c>
    </row>
    <row r="39" spans="1:22" x14ac:dyDescent="0.25">
      <c r="A39" t="s">
        <v>87</v>
      </c>
      <c r="F39">
        <f>(G36-M36-P36)*J36/H36</f>
        <v>1500</v>
      </c>
      <c r="G39">
        <f>(G36-(Q36+O36))/H36*J36*K36</f>
        <v>141666.66666666669</v>
      </c>
      <c r="H39">
        <f>(Q36+N36)/(R36*H36)*J36*K36*L36</f>
        <v>191666.66666666669</v>
      </c>
      <c r="I39">
        <f>I36/(R36*H36)*J36*K36*L36</f>
        <v>333333.33333333331</v>
      </c>
      <c r="J39">
        <f>I39-H39</f>
        <v>141666.66666666663</v>
      </c>
      <c r="K39">
        <f>($I$12+$L$12)*(J39+H39)/H39</f>
        <v>10.017391304347823</v>
      </c>
      <c r="L39">
        <f>H39/J39</f>
        <v>1.3529411764705888</v>
      </c>
    </row>
    <row r="40" spans="1:22" x14ac:dyDescent="0.25">
      <c r="A40" t="s">
        <v>88</v>
      </c>
      <c r="M40" t="s">
        <v>126</v>
      </c>
      <c r="N40" t="s">
        <v>113</v>
      </c>
      <c r="O40" t="s">
        <v>115</v>
      </c>
      <c r="P40" t="s">
        <v>133</v>
      </c>
      <c r="Q40" t="s">
        <v>134</v>
      </c>
    </row>
    <row r="41" spans="1:22" x14ac:dyDescent="0.25">
      <c r="A41" t="s">
        <v>89</v>
      </c>
      <c r="F41" t="s">
        <v>109</v>
      </c>
      <c r="G41" t="s">
        <v>110</v>
      </c>
      <c r="H41" t="s">
        <v>111</v>
      </c>
      <c r="J41" t="s">
        <v>25</v>
      </c>
      <c r="L41" t="e">
        <f>H41/J41</f>
        <v>#VALUE!</v>
      </c>
      <c r="M41" t="s">
        <v>112</v>
      </c>
      <c r="N41" t="s">
        <v>114</v>
      </c>
      <c r="O41">
        <v>270</v>
      </c>
      <c r="R41" t="s">
        <v>118</v>
      </c>
    </row>
    <row r="42" spans="1:22" x14ac:dyDescent="0.25">
      <c r="A42" t="s">
        <v>90</v>
      </c>
      <c r="F42" t="s">
        <v>119</v>
      </c>
      <c r="R42" s="8" t="s">
        <v>120</v>
      </c>
    </row>
    <row r="43" spans="1:22" x14ac:dyDescent="0.25">
      <c r="A43" t="s">
        <v>91</v>
      </c>
      <c r="E43" t="s">
        <v>131</v>
      </c>
      <c r="F43" t="s">
        <v>121</v>
      </c>
      <c r="G43" t="s">
        <v>132</v>
      </c>
      <c r="H43" t="s">
        <v>127</v>
      </c>
      <c r="J43" t="s">
        <v>125</v>
      </c>
      <c r="M43" t="s">
        <v>130</v>
      </c>
      <c r="N43" t="s">
        <v>114</v>
      </c>
      <c r="O43">
        <v>150</v>
      </c>
      <c r="P43" t="s">
        <v>149</v>
      </c>
      <c r="Q43">
        <v>100</v>
      </c>
      <c r="R43" t="s">
        <v>122</v>
      </c>
    </row>
    <row r="44" spans="1:22" x14ac:dyDescent="0.25">
      <c r="A44" t="s">
        <v>92</v>
      </c>
      <c r="E44" t="s">
        <v>131</v>
      </c>
      <c r="F44" t="s">
        <v>148</v>
      </c>
      <c r="G44" t="s">
        <v>132</v>
      </c>
      <c r="H44" t="s">
        <v>125</v>
      </c>
      <c r="J44" t="s">
        <v>150</v>
      </c>
      <c r="M44" t="s">
        <v>130</v>
      </c>
      <c r="N44" t="s">
        <v>114</v>
      </c>
      <c r="O44">
        <v>150</v>
      </c>
      <c r="P44" t="s">
        <v>149</v>
      </c>
      <c r="Q44">
        <v>100</v>
      </c>
      <c r="R44" t="s">
        <v>122</v>
      </c>
    </row>
    <row r="45" spans="1:22" x14ac:dyDescent="0.25">
      <c r="A45" t="s">
        <v>93</v>
      </c>
      <c r="F45" t="s">
        <v>167</v>
      </c>
      <c r="H45" t="s">
        <v>168</v>
      </c>
      <c r="M45" t="s">
        <v>169</v>
      </c>
    </row>
    <row r="46" spans="1:22" x14ac:dyDescent="0.25">
      <c r="A46" t="s">
        <v>94</v>
      </c>
      <c r="F46" t="s">
        <v>170</v>
      </c>
      <c r="G46" t="s">
        <v>110</v>
      </c>
      <c r="H46" t="s">
        <v>173</v>
      </c>
      <c r="J46" t="s">
        <v>172</v>
      </c>
      <c r="M46" t="s">
        <v>174</v>
      </c>
      <c r="U46" t="s">
        <v>162</v>
      </c>
      <c r="V46" t="s">
        <v>161</v>
      </c>
    </row>
    <row r="47" spans="1:22" x14ac:dyDescent="0.25">
      <c r="A47" t="s">
        <v>95</v>
      </c>
      <c r="S47" t="s">
        <v>159</v>
      </c>
      <c r="T47" t="s">
        <v>107</v>
      </c>
      <c r="U47" t="s">
        <v>158</v>
      </c>
      <c r="V47" t="s">
        <v>160</v>
      </c>
    </row>
    <row r="48" spans="1:22" x14ac:dyDescent="0.25">
      <c r="A48" t="s">
        <v>96</v>
      </c>
      <c r="E48" t="s">
        <v>135</v>
      </c>
      <c r="S48">
        <v>10</v>
      </c>
      <c r="T48">
        <v>1</v>
      </c>
      <c r="U48">
        <f>T48/$S$48</f>
        <v>0.1</v>
      </c>
      <c r="V48">
        <f>($S$48^2)/T48</f>
        <v>100</v>
      </c>
    </row>
    <row r="49" spans="1:22" x14ac:dyDescent="0.25">
      <c r="A49" t="s">
        <v>97</v>
      </c>
      <c r="E49">
        <v>1</v>
      </c>
      <c r="F49" s="11" t="s">
        <v>6</v>
      </c>
      <c r="G49" t="s">
        <v>139</v>
      </c>
      <c r="M49" t="s">
        <v>136</v>
      </c>
      <c r="T49">
        <v>2</v>
      </c>
      <c r="U49">
        <f t="shared" ref="U49:U50" si="0">T49/$S$48</f>
        <v>0.2</v>
      </c>
      <c r="V49">
        <f t="shared" ref="V49:V50" si="1">($S$48^2)/T49</f>
        <v>50</v>
      </c>
    </row>
    <row r="50" spans="1:22" x14ac:dyDescent="0.25">
      <c r="A50" t="s">
        <v>98</v>
      </c>
      <c r="E50">
        <v>2</v>
      </c>
      <c r="F50" s="10" t="s">
        <v>137</v>
      </c>
      <c r="G50" t="s">
        <v>138</v>
      </c>
      <c r="T50">
        <v>3</v>
      </c>
      <c r="U50">
        <f t="shared" si="0"/>
        <v>0.3</v>
      </c>
      <c r="V50">
        <f t="shared" si="1"/>
        <v>33.333333333333336</v>
      </c>
    </row>
    <row r="51" spans="1:22" x14ac:dyDescent="0.25">
      <c r="A51" t="s">
        <v>99</v>
      </c>
      <c r="E51">
        <v>3</v>
      </c>
      <c r="F51" s="10" t="s">
        <v>145</v>
      </c>
      <c r="G51" t="s">
        <v>140</v>
      </c>
    </row>
    <row r="52" spans="1:22" x14ac:dyDescent="0.25">
      <c r="A52" t="s">
        <v>100</v>
      </c>
      <c r="E52">
        <v>4</v>
      </c>
      <c r="F52" t="s">
        <v>141</v>
      </c>
      <c r="G52" t="s">
        <v>142</v>
      </c>
    </row>
    <row r="53" spans="1:22" x14ac:dyDescent="0.25">
      <c r="A53" t="s">
        <v>101</v>
      </c>
      <c r="E53">
        <v>5</v>
      </c>
      <c r="F53" t="s">
        <v>143</v>
      </c>
      <c r="G53" t="s">
        <v>144</v>
      </c>
    </row>
    <row r="54" spans="1:22" x14ac:dyDescent="0.25">
      <c r="A54" t="s">
        <v>102</v>
      </c>
      <c r="E54">
        <v>6</v>
      </c>
      <c r="F54" s="10" t="s">
        <v>146</v>
      </c>
      <c r="G54" t="s">
        <v>147</v>
      </c>
    </row>
    <row r="55" spans="1:22" x14ac:dyDescent="0.25">
      <c r="A55" t="s">
        <v>103</v>
      </c>
      <c r="E55">
        <v>5.2</v>
      </c>
      <c r="F55" s="10" t="s">
        <v>152</v>
      </c>
      <c r="G55" t="s">
        <v>153</v>
      </c>
    </row>
    <row r="57" spans="1:22" x14ac:dyDescent="0.25">
      <c r="A57" t="s">
        <v>165</v>
      </c>
      <c r="B57" t="s">
        <v>14</v>
      </c>
      <c r="C57" t="s">
        <v>107</v>
      </c>
      <c r="D57" t="s">
        <v>163</v>
      </c>
      <c r="E57" t="s">
        <v>164</v>
      </c>
    </row>
    <row r="58" spans="1:22" x14ac:dyDescent="0.25">
      <c r="A58">
        <v>270</v>
      </c>
      <c r="B58">
        <v>330</v>
      </c>
      <c r="C58">
        <v>100</v>
      </c>
      <c r="D58">
        <v>0.25</v>
      </c>
      <c r="E58">
        <f>(C58*D58+B58)/A58</f>
        <v>1.3148148148148149</v>
      </c>
    </row>
    <row r="59" spans="1:22" x14ac:dyDescent="0.25">
      <c r="A59">
        <v>1000</v>
      </c>
      <c r="B59">
        <v>1200</v>
      </c>
      <c r="C59">
        <v>500</v>
      </c>
      <c r="D59">
        <v>0.45</v>
      </c>
      <c r="E59">
        <f>(C59*D59+B59)/A59</f>
        <v>1.425</v>
      </c>
    </row>
  </sheetData>
  <mergeCells count="2">
    <mergeCell ref="O1:P1"/>
    <mergeCell ref="Q1:R1"/>
  </mergeCells>
  <hyperlinks>
    <hyperlink ref="A21" location="Sheet3!A36" display="parametric1"/>
    <hyperlink ref="C21" location="Sheet3!A114" display="PSpiceDerivative"/>
    <hyperlink ref="F49" r:id="rId1" tooltip="BD136; Tranzistor: PNP; bipolar; 45V; 1,5A; 12W; SOT32" display="https://www.tme.eu/ro/details/bd136/tranzistori-tht-pnp/stmicroelectronics/"/>
    <hyperlink ref="F50" r:id="rId2" tooltip="1N4733A; Diodă: Zener; 1W; 5,1V; DO41; o singură diodă; 10uA" display="https://www.tme.eu/ro/details/1n4733a/diode-zener-tht/onsemi/"/>
    <hyperlink ref="F51" r:id="rId3" tooltip="BC546A; Tranzistor: NPN; bipolar; 65V; 0,1A; 500mW; TO92" display="https://www.tme.eu/ro/details/bc546a/tranzistori-tht-npn/semtech-electronics-limited/bc546a-bulk/"/>
    <hyperlink ref="F54" r:id="rId4" tooltip="CE-47/16SP5X7; Condensator: electrolitic; electrolitic; THT; 47uF; 16VDC; Ø5x7mm" display="https://www.tme.eu/ro/details/ce-47_16sp5x7/condensatoare-electrolitice-tht-85degc/samwha/ss1c476m05007pc359/"/>
    <hyperlink ref="F55" r:id="rId5" tooltip="BCV47; Tranzistor: NPN; bipolar; Darlington; 60V; 0,5A; 250mW; SOT23" display="https://www.tme.eu/ro/details/bcv47/tranzistori-smd-npn-darlington/nexperia/bcv47-215/"/>
  </hyperlinks>
  <pageMargins left="0.7" right="0.7" top="0.75" bottom="0.75" header="0.3" footer="0.3"/>
  <pageSetup orientation="portrait" verticalDpi="1200" r:id="rId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57"/>
  <sheetViews>
    <sheetView topLeftCell="A109" workbookViewId="0">
      <selection activeCell="A114" sqref="A114"/>
    </sheetView>
  </sheetViews>
  <sheetFormatPr defaultRowHeight="15" x14ac:dyDescent="0.25"/>
  <cols>
    <col min="1" max="1" width="6.5703125" customWidth="1"/>
    <col min="2" max="2" width="10.28515625" customWidth="1"/>
    <col min="3" max="3" width="9" customWidth="1"/>
    <col min="4" max="4" width="10.28515625" customWidth="1"/>
    <col min="5" max="5" width="19.5703125" customWidth="1"/>
    <col min="6" max="6" width="10.42578125" customWidth="1"/>
    <col min="9" max="9" width="10" customWidth="1"/>
    <col min="10" max="10" width="8.42578125" customWidth="1"/>
    <col min="12" max="12" width="7.85546875" customWidth="1"/>
    <col min="14" max="14" width="12.42578125" customWidth="1"/>
    <col min="16" max="16" width="9.140625" customWidth="1"/>
    <col min="18" max="18" width="20.5703125" customWidth="1"/>
  </cols>
  <sheetData>
    <row r="1" spans="2:6" x14ac:dyDescent="0.25">
      <c r="B1" t="s">
        <v>26</v>
      </c>
      <c r="C1" t="s">
        <v>27</v>
      </c>
      <c r="D1" t="s">
        <v>28</v>
      </c>
      <c r="E1" t="s">
        <v>27</v>
      </c>
      <c r="F1" t="s">
        <v>29</v>
      </c>
    </row>
    <row r="2" spans="2:6" x14ac:dyDescent="0.25">
      <c r="B2">
        <v>9.8074274063110405</v>
      </c>
      <c r="C2">
        <v>35</v>
      </c>
      <c r="D2">
        <v>0.28021222352981601</v>
      </c>
      <c r="E2">
        <v>35</v>
      </c>
    </row>
    <row r="3" spans="2:6" x14ac:dyDescent="0.25">
      <c r="B3">
        <v>9.8185253143310494</v>
      </c>
      <c r="C3">
        <v>45</v>
      </c>
      <c r="D3">
        <v>0.21818944811821001</v>
      </c>
      <c r="E3">
        <v>45</v>
      </c>
      <c r="F3">
        <f>ABS((B3-B2)/(D3-D2))</f>
        <v>0.17893278632500825</v>
      </c>
    </row>
    <row r="4" spans="2:6" x14ac:dyDescent="0.25">
      <c r="B4">
        <v>9.8241357803344709</v>
      </c>
      <c r="C4">
        <v>55</v>
      </c>
      <c r="D4">
        <v>0.17862065136432601</v>
      </c>
      <c r="E4">
        <v>55</v>
      </c>
      <c r="F4">
        <f t="shared" ref="F4:F33" si="0">ABS((B4-B3)/(D4-D3))</f>
        <v>0.14179015951175741</v>
      </c>
    </row>
    <row r="5" spans="2:6" x14ac:dyDescent="0.25">
      <c r="B5">
        <v>9.8274517059326207</v>
      </c>
      <c r="C5">
        <v>65</v>
      </c>
      <c r="D5">
        <v>0.15119156241416901</v>
      </c>
      <c r="E5">
        <v>65</v>
      </c>
      <c r="F5">
        <f t="shared" si="0"/>
        <v>0.12089083980060084</v>
      </c>
    </row>
    <row r="6" spans="2:6" x14ac:dyDescent="0.25">
      <c r="B6">
        <v>9.8296356201171893</v>
      </c>
      <c r="C6">
        <v>75</v>
      </c>
      <c r="D6">
        <v>0.131061807274818</v>
      </c>
      <c r="E6">
        <v>75</v>
      </c>
      <c r="F6">
        <f t="shared" si="0"/>
        <v>0.1084918405340795</v>
      </c>
    </row>
    <row r="7" spans="2:6" x14ac:dyDescent="0.25">
      <c r="B7">
        <v>9.8311862945556605</v>
      </c>
      <c r="C7">
        <v>85</v>
      </c>
      <c r="D7">
        <v>0.115661010146141</v>
      </c>
      <c r="E7">
        <v>85</v>
      </c>
      <c r="F7">
        <f t="shared" si="0"/>
        <v>0.10068793358648981</v>
      </c>
    </row>
    <row r="8" spans="2:6" x14ac:dyDescent="0.25">
      <c r="B8">
        <v>9.8323478698730504</v>
      </c>
      <c r="C8">
        <v>95</v>
      </c>
      <c r="D8">
        <v>0.10349840670824099</v>
      </c>
      <c r="E8">
        <v>95</v>
      </c>
      <c r="F8">
        <f t="shared" si="0"/>
        <v>9.5503838739847607E-2</v>
      </c>
    </row>
    <row r="9" spans="2:6" x14ac:dyDescent="0.25">
      <c r="B9">
        <v>9.8332548141479492</v>
      </c>
      <c r="C9">
        <v>105</v>
      </c>
      <c r="D9">
        <v>9.3650050461292295E-2</v>
      </c>
      <c r="E9">
        <v>105</v>
      </c>
      <c r="F9">
        <f t="shared" si="0"/>
        <v>9.2090928897884672E-2</v>
      </c>
    </row>
    <row r="10" spans="2:6" x14ac:dyDescent="0.25">
      <c r="B10">
        <v>9.83398532867432</v>
      </c>
      <c r="C10">
        <v>115</v>
      </c>
      <c r="D10">
        <v>8.5512913763523102E-2</v>
      </c>
      <c r="E10">
        <v>115</v>
      </c>
      <c r="F10">
        <f t="shared" si="0"/>
        <v>8.9775378429000921E-2</v>
      </c>
    </row>
    <row r="11" spans="2:6" x14ac:dyDescent="0.25">
      <c r="B11">
        <v>9.8345870971679705</v>
      </c>
      <c r="C11">
        <v>125</v>
      </c>
      <c r="D11">
        <v>7.8676693141460405E-2</v>
      </c>
      <c r="E11">
        <v>125</v>
      </c>
      <c r="F11">
        <f t="shared" si="0"/>
        <v>8.8026488160499919E-2</v>
      </c>
    </row>
    <row r="12" spans="2:6" x14ac:dyDescent="0.25">
      <c r="B12">
        <v>9.8350925445556605</v>
      </c>
      <c r="C12">
        <v>135</v>
      </c>
      <c r="D12">
        <v>7.2852537035942105E-2</v>
      </c>
      <c r="E12">
        <v>135</v>
      </c>
      <c r="F12">
        <f t="shared" si="0"/>
        <v>8.6784656615072481E-2</v>
      </c>
    </row>
    <row r="13" spans="2:6" x14ac:dyDescent="0.25">
      <c r="B13">
        <v>9.8355245590209996</v>
      </c>
      <c r="C13">
        <v>145</v>
      </c>
      <c r="D13">
        <v>6.7831203341484098E-2</v>
      </c>
      <c r="E13">
        <v>145</v>
      </c>
      <c r="F13">
        <f t="shared" si="0"/>
        <v>8.6035800770609294E-2</v>
      </c>
    </row>
    <row r="14" spans="2:6" x14ac:dyDescent="0.25">
      <c r="B14">
        <v>9.8358993530273402</v>
      </c>
      <c r="C14">
        <v>155</v>
      </c>
      <c r="D14">
        <v>6.3457414507865906E-2</v>
      </c>
      <c r="E14">
        <v>155</v>
      </c>
      <c r="F14">
        <f t="shared" si="0"/>
        <v>8.5690923955856507E-2</v>
      </c>
    </row>
    <row r="15" spans="2:6" x14ac:dyDescent="0.25">
      <c r="B15">
        <v>9.8362274169921893</v>
      </c>
      <c r="C15">
        <v>165</v>
      </c>
      <c r="D15">
        <v>5.9613499790430097E-2</v>
      </c>
      <c r="E15">
        <v>165</v>
      </c>
      <c r="F15">
        <f t="shared" si="0"/>
        <v>8.5346317222126961E-2</v>
      </c>
    </row>
    <row r="16" spans="2:6" x14ac:dyDescent="0.25">
      <c r="B16">
        <v>9.8365173339843803</v>
      </c>
      <c r="C16">
        <v>175</v>
      </c>
      <c r="D16">
        <v>5.6208673864603001E-2</v>
      </c>
      <c r="E16">
        <v>175</v>
      </c>
      <c r="F16">
        <f>ABS((B16-B15)/(D16-D15))</f>
        <v>8.5148844172004606E-2</v>
      </c>
    </row>
    <row r="17" spans="2:6" x14ac:dyDescent="0.25">
      <c r="B17">
        <v>9.8367767333984393</v>
      </c>
      <c r="C17">
        <v>185</v>
      </c>
      <c r="D17">
        <v>5.3171765059232698E-2</v>
      </c>
      <c r="E17">
        <v>185</v>
      </c>
      <c r="F17">
        <f t="shared" si="0"/>
        <v>8.5415608661096307E-2</v>
      </c>
    </row>
    <row r="18" spans="2:6" x14ac:dyDescent="0.25">
      <c r="B18">
        <v>9.8370094299316406</v>
      </c>
      <c r="C18">
        <v>195</v>
      </c>
      <c r="D18">
        <v>5.0446201115846599E-2</v>
      </c>
      <c r="E18">
        <v>195</v>
      </c>
      <c r="F18">
        <f t="shared" si="0"/>
        <v>8.5375554576884588E-2</v>
      </c>
    </row>
    <row r="19" spans="2:6" x14ac:dyDescent="0.25">
      <c r="B19">
        <v>9.83722019195557</v>
      </c>
      <c r="C19">
        <v>205</v>
      </c>
      <c r="D19">
        <v>4.79864366352558E-2</v>
      </c>
      <c r="E19">
        <v>205</v>
      </c>
      <c r="F19">
        <f t="shared" si="0"/>
        <v>8.5683822818155342E-2</v>
      </c>
    </row>
    <row r="20" spans="2:6" x14ac:dyDescent="0.25">
      <c r="B20">
        <v>9.8374109268188494</v>
      </c>
      <c r="C20">
        <v>215</v>
      </c>
      <c r="D20">
        <v>4.5755401253700298E-2</v>
      </c>
      <c r="E20">
        <v>215</v>
      </c>
      <c r="F20">
        <f t="shared" si="0"/>
        <v>8.5491635343986003E-2</v>
      </c>
    </row>
    <row r="21" spans="2:6" x14ac:dyDescent="0.25">
      <c r="B21">
        <v>9.83758640289307</v>
      </c>
      <c r="C21">
        <v>225</v>
      </c>
      <c r="D21">
        <v>4.3722607195377398E-2</v>
      </c>
      <c r="E21">
        <v>225</v>
      </c>
      <c r="F21">
        <f t="shared" si="0"/>
        <v>8.6322602873651663E-2</v>
      </c>
    </row>
    <row r="22" spans="2:6" x14ac:dyDescent="0.25">
      <c r="B22">
        <v>9.8377475738525408</v>
      </c>
      <c r="C22">
        <v>235</v>
      </c>
      <c r="D22">
        <v>4.1862752288579899E-2</v>
      </c>
      <c r="E22">
        <v>235</v>
      </c>
      <c r="F22">
        <f t="shared" si="0"/>
        <v>8.6657813403520606E-2</v>
      </c>
    </row>
    <row r="23" spans="2:6" x14ac:dyDescent="0.25">
      <c r="B23">
        <v>9.8378953933715803</v>
      </c>
      <c r="C23">
        <v>245</v>
      </c>
      <c r="D23">
        <v>4.01546768844128E-2</v>
      </c>
      <c r="E23">
        <v>245</v>
      </c>
      <c r="F23">
        <f t="shared" si="0"/>
        <v>8.6541565248693803E-2</v>
      </c>
    </row>
    <row r="24" spans="2:6" x14ac:dyDescent="0.25">
      <c r="B24">
        <v>9.8380327224731392</v>
      </c>
      <c r="C24">
        <v>255</v>
      </c>
      <c r="D24">
        <v>3.8580521941184998E-2</v>
      </c>
      <c r="E24">
        <v>255</v>
      </c>
      <c r="F24">
        <f t="shared" si="0"/>
        <v>8.7239888392024581E-2</v>
      </c>
    </row>
    <row r="25" spans="2:6" x14ac:dyDescent="0.25">
      <c r="B25">
        <v>9.8381605148315394</v>
      </c>
      <c r="C25">
        <v>265</v>
      </c>
      <c r="D25">
        <v>3.7125132977962501E-2</v>
      </c>
      <c r="E25">
        <v>265</v>
      </c>
      <c r="F25">
        <f t="shared" si="0"/>
        <v>8.7806326438849905E-2</v>
      </c>
    </row>
    <row r="26" spans="2:6" x14ac:dyDescent="0.25">
      <c r="B26">
        <v>9.8382787704467791</v>
      </c>
      <c r="C26">
        <v>275</v>
      </c>
      <c r="D26">
        <v>3.5775560885667801E-2</v>
      </c>
      <c r="E26">
        <v>275</v>
      </c>
      <c r="F26">
        <f t="shared" si="0"/>
        <v>8.7624526259010058E-2</v>
      </c>
    </row>
    <row r="27" spans="2:6" x14ac:dyDescent="0.25">
      <c r="B27">
        <v>9.8383903503418004</v>
      </c>
      <c r="C27">
        <v>285</v>
      </c>
      <c r="D27">
        <v>3.4520667046308497E-2</v>
      </c>
      <c r="E27">
        <v>285</v>
      </c>
      <c r="F27">
        <f t="shared" si="0"/>
        <v>8.8915804286899353E-2</v>
      </c>
    </row>
    <row r="28" spans="2:6" x14ac:dyDescent="0.25">
      <c r="B28">
        <v>9.8384943008422905</v>
      </c>
      <c r="C28">
        <v>295</v>
      </c>
      <c r="D28">
        <v>3.3350829035043703E-2</v>
      </c>
      <c r="E28">
        <v>295</v>
      </c>
      <c r="F28">
        <f>ABS((B28-B27)/(D28-D27))</f>
        <v>8.8858884297723761E-2</v>
      </c>
    </row>
    <row r="29" spans="2:6" x14ac:dyDescent="0.25">
      <c r="B29">
        <v>9.8385925292968803</v>
      </c>
      <c r="C29">
        <v>305</v>
      </c>
      <c r="D29">
        <v>3.2257679849863101E-2</v>
      </c>
      <c r="E29">
        <v>305</v>
      </c>
      <c r="F29">
        <f t="shared" si="0"/>
        <v>8.9858233369688886E-2</v>
      </c>
    </row>
    <row r="30" spans="2:6" x14ac:dyDescent="0.25">
      <c r="B30">
        <v>9.83868408203125</v>
      </c>
      <c r="C30">
        <v>315</v>
      </c>
      <c r="D30">
        <v>3.1233917921781498E-2</v>
      </c>
      <c r="E30">
        <v>315</v>
      </c>
      <c r="F30">
        <f t="shared" si="0"/>
        <v>8.9427758405930272E-2</v>
      </c>
    </row>
    <row r="31" spans="2:6" x14ac:dyDescent="0.25">
      <c r="B31">
        <v>9.8387708663940394</v>
      </c>
      <c r="C31">
        <v>325</v>
      </c>
      <c r="D31">
        <v>3.02731413394213E-2</v>
      </c>
      <c r="E31">
        <v>325</v>
      </c>
      <c r="F31">
        <f t="shared" si="0"/>
        <v>9.0327308536419237E-2</v>
      </c>
    </row>
    <row r="32" spans="2:6" x14ac:dyDescent="0.25">
      <c r="B32">
        <v>9.8388528823852504</v>
      </c>
      <c r="C32">
        <v>335</v>
      </c>
      <c r="D32">
        <v>2.9369710013270399E-2</v>
      </c>
      <c r="E32">
        <v>335</v>
      </c>
      <c r="F32">
        <f t="shared" si="0"/>
        <v>9.0782762161203026E-2</v>
      </c>
    </row>
    <row r="33" spans="1:17" x14ac:dyDescent="0.25">
      <c r="B33">
        <v>9.8389310836791992</v>
      </c>
      <c r="C33">
        <v>345</v>
      </c>
      <c r="D33">
        <v>2.8518639504909502E-2</v>
      </c>
      <c r="E33">
        <v>345</v>
      </c>
      <c r="F33">
        <f t="shared" si="0"/>
        <v>9.1885799332273255E-2</v>
      </c>
    </row>
    <row r="35" spans="1:17" x14ac:dyDescent="0.25">
      <c r="A35">
        <v>1500</v>
      </c>
      <c r="B35">
        <f>A35-250</f>
        <v>1250</v>
      </c>
      <c r="C35">
        <f t="shared" ref="C35:G35" si="1">B35-250</f>
        <v>1000</v>
      </c>
      <c r="D35">
        <f t="shared" si="1"/>
        <v>750</v>
      </c>
      <c r="E35">
        <f t="shared" si="1"/>
        <v>500</v>
      </c>
      <c r="F35">
        <f t="shared" si="1"/>
        <v>250</v>
      </c>
      <c r="G35">
        <f t="shared" si="1"/>
        <v>0</v>
      </c>
    </row>
    <row r="36" spans="1:17" x14ac:dyDescent="0.25">
      <c r="A36" t="s">
        <v>66</v>
      </c>
    </row>
    <row r="37" spans="1:17" x14ac:dyDescent="0.25">
      <c r="A37" t="s">
        <v>39</v>
      </c>
      <c r="B37" t="s">
        <v>42</v>
      </c>
      <c r="D37" t="s">
        <v>42</v>
      </c>
      <c r="F37" t="s">
        <v>39</v>
      </c>
      <c r="G37" t="s">
        <v>43</v>
      </c>
      <c r="I37" t="s">
        <v>39</v>
      </c>
      <c r="J37" t="s">
        <v>44</v>
      </c>
      <c r="N37" t="s">
        <v>48</v>
      </c>
      <c r="O37" t="s">
        <v>49</v>
      </c>
      <c r="P37" t="s">
        <v>31</v>
      </c>
      <c r="Q37" t="s">
        <v>47</v>
      </c>
    </row>
    <row r="38" spans="1:17" x14ac:dyDescent="0.25">
      <c r="A38" t="s">
        <v>40</v>
      </c>
      <c r="B38" t="s">
        <v>37</v>
      </c>
      <c r="C38" t="s">
        <v>38</v>
      </c>
      <c r="D38" t="s">
        <v>41</v>
      </c>
      <c r="F38" t="s">
        <v>37</v>
      </c>
      <c r="G38" t="s">
        <v>38</v>
      </c>
      <c r="I38" t="s">
        <v>41</v>
      </c>
      <c r="J38" t="s">
        <v>38</v>
      </c>
      <c r="N38">
        <v>2.63076857663691E-3</v>
      </c>
      <c r="O38" s="4">
        <v>-9.6515650511719303E-6</v>
      </c>
      <c r="P38">
        <v>9.6515649929642695E-3</v>
      </c>
      <c r="Q38" s="4">
        <v>-9.6515650511719303E-6</v>
      </c>
    </row>
    <row r="39" spans="1:17" x14ac:dyDescent="0.25">
      <c r="A39">
        <v>0</v>
      </c>
      <c r="B39">
        <v>1.5669833868742E-2</v>
      </c>
      <c r="C39" s="4">
        <v>-5.22327752605634E-7</v>
      </c>
      <c r="D39">
        <v>1.26046529039741E-2</v>
      </c>
      <c r="F39">
        <v>1.5669833868742E-2</v>
      </c>
      <c r="G39" s="4">
        <v>-5.22327752605634E-7</v>
      </c>
      <c r="I39">
        <v>1.26046529039741E-2</v>
      </c>
      <c r="J39" s="4">
        <v>-5.22327752605634E-7</v>
      </c>
      <c r="N39">
        <v>0.15721720457076999</v>
      </c>
      <c r="O39">
        <v>4.1147557203657898E-4</v>
      </c>
      <c r="P39">
        <v>8.8524423539638505E-2</v>
      </c>
      <c r="Q39">
        <v>4.1147557203657898E-4</v>
      </c>
    </row>
    <row r="40" spans="1:17" x14ac:dyDescent="0.25">
      <c r="A40">
        <v>0.5</v>
      </c>
      <c r="B40">
        <v>5.2149225026369102E-2</v>
      </c>
      <c r="C40" s="4">
        <v>1.4928358723409499E-5</v>
      </c>
      <c r="D40">
        <v>7.3788031935691806E-2</v>
      </c>
      <c r="F40">
        <v>5.2149225026369102E-2</v>
      </c>
      <c r="G40" s="4">
        <v>1.4928358723409499E-5</v>
      </c>
      <c r="I40">
        <v>7.3788031935691806E-2</v>
      </c>
      <c r="J40" s="4">
        <v>1.4928358723409499E-5</v>
      </c>
      <c r="N40">
        <v>0.500044405460358</v>
      </c>
      <c r="O40">
        <v>8.8734208839014205E-4</v>
      </c>
      <c r="P40">
        <v>0.11265792697668101</v>
      </c>
      <c r="Q40">
        <v>8.8734208839014205E-4</v>
      </c>
    </row>
    <row r="41" spans="1:17" x14ac:dyDescent="0.25">
      <c r="A41">
        <v>1</v>
      </c>
      <c r="B41">
        <v>6.8259924650192302E-2</v>
      </c>
      <c r="C41" s="4">
        <v>3.1058003514772301E-5</v>
      </c>
      <c r="D41">
        <v>9.5017954707145705E-2</v>
      </c>
      <c r="F41">
        <v>6.8259924650192302E-2</v>
      </c>
      <c r="G41" s="4">
        <v>3.1058003514772301E-5</v>
      </c>
      <c r="I41">
        <v>9.5017954707145705E-2</v>
      </c>
      <c r="J41" s="4">
        <v>3.1058003514772301E-5</v>
      </c>
      <c r="N41">
        <v>0.998093962669373</v>
      </c>
      <c r="O41">
        <v>1.3701679417863499E-3</v>
      </c>
      <c r="P41">
        <v>0.129832103848457</v>
      </c>
      <c r="Q41">
        <v>1.3701679417863499E-3</v>
      </c>
    </row>
    <row r="42" spans="1:17" x14ac:dyDescent="0.25">
      <c r="A42">
        <v>1.5</v>
      </c>
      <c r="B42">
        <v>7.8926868736743899E-2</v>
      </c>
      <c r="C42" s="4">
        <v>4.7369103413075202E-5</v>
      </c>
      <c r="D42">
        <v>0.109365716576576</v>
      </c>
      <c r="F42">
        <v>7.8926868736743899E-2</v>
      </c>
      <c r="G42" s="4">
        <v>4.7369103413075202E-5</v>
      </c>
      <c r="I42">
        <v>0.109365716576576</v>
      </c>
      <c r="J42" s="4">
        <v>4.7369103413075202E-5</v>
      </c>
      <c r="N42">
        <v>1.49614477157593</v>
      </c>
      <c r="O42">
        <v>1.85470492579043E-3</v>
      </c>
      <c r="P42">
        <v>0.14529511332511899</v>
      </c>
      <c r="Q42">
        <v>1.85470492579043E-3</v>
      </c>
    </row>
    <row r="43" spans="1:17" x14ac:dyDescent="0.25">
      <c r="A43">
        <v>2</v>
      </c>
      <c r="B43">
        <v>8.7060339748859406E-2</v>
      </c>
      <c r="C43" s="4">
        <v>6.3764651713427197E-5</v>
      </c>
      <c r="D43">
        <v>0.121110372245312</v>
      </c>
      <c r="F43">
        <v>8.7060339748859406E-2</v>
      </c>
      <c r="G43" s="4">
        <v>6.3764651713427197E-5</v>
      </c>
      <c r="I43">
        <v>0.121110372245312</v>
      </c>
      <c r="J43" s="4">
        <v>6.3764651713427197E-5</v>
      </c>
      <c r="N43">
        <v>1.99419558048248</v>
      </c>
      <c r="O43">
        <v>2.3382967337966E-3</v>
      </c>
      <c r="P43">
        <v>0.16170318424701699</v>
      </c>
      <c r="Q43">
        <v>2.3382967337966E-3</v>
      </c>
    </row>
    <row r="44" spans="1:17" x14ac:dyDescent="0.25">
      <c r="A44">
        <v>2.5</v>
      </c>
      <c r="B44">
        <v>9.3738444149494199E-2</v>
      </c>
      <c r="C44" s="4">
        <v>8.0208716099150506E-5</v>
      </c>
      <c r="D44">
        <v>0.13180792331695601</v>
      </c>
      <c r="F44">
        <v>9.3738444149494199E-2</v>
      </c>
      <c r="G44" s="4">
        <v>8.0208716099150506E-5</v>
      </c>
      <c r="I44">
        <v>0.13180792331695601</v>
      </c>
      <c r="J44" s="4">
        <v>8.0208716099150506E-5</v>
      </c>
      <c r="N44">
        <v>2.4922463893890399</v>
      </c>
      <c r="O44">
        <v>2.8169259894639301E-3</v>
      </c>
      <c r="P44">
        <v>0.18307395279407501</v>
      </c>
      <c r="Q44">
        <v>2.8169259894639301E-3</v>
      </c>
    </row>
    <row r="45" spans="1:17" x14ac:dyDescent="0.25">
      <c r="A45">
        <v>3</v>
      </c>
      <c r="B45">
        <v>9.9480621516704601E-2</v>
      </c>
      <c r="C45" s="4">
        <v>9.6683979791123406E-5</v>
      </c>
      <c r="D45">
        <v>0.14237532019615201</v>
      </c>
      <c r="F45">
        <v>9.9480621516704601E-2</v>
      </c>
      <c r="G45" s="4">
        <v>9.6683979791123406E-5</v>
      </c>
      <c r="I45">
        <v>0.14237532019615201</v>
      </c>
      <c r="J45" s="4">
        <v>9.6683979791123406E-5</v>
      </c>
      <c r="N45">
        <v>2.9902970790863002</v>
      </c>
      <c r="O45">
        <v>3.2695494592189802E-3</v>
      </c>
      <c r="P45">
        <v>0.23045049607753801</v>
      </c>
      <c r="Q45">
        <v>3.2695494592189802E-3</v>
      </c>
    </row>
    <row r="46" spans="1:17" x14ac:dyDescent="0.25">
      <c r="A46">
        <v>3.5</v>
      </c>
      <c r="B46">
        <v>0.104578249156475</v>
      </c>
      <c r="C46">
        <v>1.13180722109973E-4</v>
      </c>
      <c r="D46">
        <v>0.15367449820041701</v>
      </c>
      <c r="F46">
        <v>0.104578249156475</v>
      </c>
      <c r="G46">
        <v>1.13180722109973E-4</v>
      </c>
      <c r="I46">
        <v>0.15367449820041701</v>
      </c>
      <c r="J46">
        <v>1.13180722109973E-4</v>
      </c>
      <c r="N46">
        <v>3.4883480072021502</v>
      </c>
      <c r="O46">
        <v>3.3862690906971702E-3</v>
      </c>
      <c r="P46">
        <v>0.61373084783554099</v>
      </c>
      <c r="Q46">
        <v>3.3862690906971702E-3</v>
      </c>
    </row>
    <row r="47" spans="1:17" x14ac:dyDescent="0.25">
      <c r="A47">
        <v>4</v>
      </c>
      <c r="B47">
        <v>0.109212070703506</v>
      </c>
      <c r="C47">
        <v>1.2969292583875399E-4</v>
      </c>
      <c r="D47">
        <v>0.16700917482376099</v>
      </c>
      <c r="F47">
        <v>0.109212070703506</v>
      </c>
      <c r="G47">
        <v>1.2969292583875399E-4</v>
      </c>
      <c r="I47">
        <v>0.16700917482376099</v>
      </c>
      <c r="J47">
        <v>1.2969292583875399E-4</v>
      </c>
      <c r="N47">
        <v>3.9863986968994101</v>
      </c>
      <c r="O47">
        <v>3.3991741947829702E-3</v>
      </c>
      <c r="P47">
        <v>1.1008259057998699</v>
      </c>
      <c r="Q47">
        <v>3.3991741947829702E-3</v>
      </c>
    </row>
    <row r="48" spans="1:17" x14ac:dyDescent="0.25">
      <c r="A48">
        <v>4.5</v>
      </c>
      <c r="B48">
        <v>0.113502956926823</v>
      </c>
      <c r="C48">
        <v>1.4621656737290301E-4</v>
      </c>
      <c r="D48">
        <v>0.185540542006493</v>
      </c>
      <c r="F48">
        <v>0.113502956926823</v>
      </c>
      <c r="G48">
        <v>1.4621656737290301E-4</v>
      </c>
      <c r="I48">
        <v>0.185540542006493</v>
      </c>
      <c r="J48">
        <v>1.4621656737290301E-4</v>
      </c>
      <c r="N48">
        <v>4.4844493865966797</v>
      </c>
      <c r="O48">
        <v>3.41207906603813E-3</v>
      </c>
      <c r="P48">
        <v>1.5879210233688399</v>
      </c>
      <c r="Q48">
        <v>3.41207906603813E-3</v>
      </c>
    </row>
    <row r="49" spans="1:17" x14ac:dyDescent="0.25">
      <c r="A49">
        <v>5</v>
      </c>
      <c r="B49">
        <v>0.117536686360836</v>
      </c>
      <c r="C49">
        <v>1.62748779985122E-4</v>
      </c>
      <c r="D49">
        <v>0.225733786821365</v>
      </c>
      <c r="F49">
        <v>0.117536686360836</v>
      </c>
      <c r="G49">
        <v>1.62748779985122E-4</v>
      </c>
      <c r="I49">
        <v>0.225733786821365</v>
      </c>
      <c r="J49">
        <v>1.62748779985122E-4</v>
      </c>
      <c r="N49">
        <v>4.9825005531311</v>
      </c>
      <c r="O49">
        <v>3.42498370446265E-3</v>
      </c>
      <c r="P49">
        <v>2.0750162601470898</v>
      </c>
      <c r="Q49">
        <v>3.42498370446265E-3</v>
      </c>
    </row>
    <row r="50" spans="1:17" x14ac:dyDescent="0.25">
      <c r="A50">
        <v>5.5</v>
      </c>
      <c r="B50">
        <v>0.121377356350422</v>
      </c>
      <c r="C50">
        <v>1.7928742454387199E-4</v>
      </c>
      <c r="D50">
        <v>0.56700193881988503</v>
      </c>
      <c r="F50">
        <v>0.121377356350422</v>
      </c>
      <c r="G50">
        <v>1.7928742454387199E-4</v>
      </c>
      <c r="I50">
        <v>0.56700193881988503</v>
      </c>
      <c r="J50">
        <v>1.7928742454387199E-4</v>
      </c>
      <c r="N50">
        <v>5.48055124282837</v>
      </c>
      <c r="O50">
        <v>3.4378885757178099E-3</v>
      </c>
      <c r="P50">
        <v>2.56211137771606</v>
      </c>
      <c r="Q50">
        <v>3.4378885757178099E-3</v>
      </c>
    </row>
    <row r="51" spans="1:17" x14ac:dyDescent="0.25">
      <c r="A51">
        <v>6</v>
      </c>
      <c r="B51">
        <v>0.12507514655590099</v>
      </c>
      <c r="C51">
        <v>1.95830827578902E-4</v>
      </c>
      <c r="D51">
        <v>1.0484215021133401</v>
      </c>
      <c r="F51">
        <v>0.12507514655590099</v>
      </c>
      <c r="G51">
        <v>1.95830827578902E-4</v>
      </c>
      <c r="I51">
        <v>1.0484215021133401</v>
      </c>
      <c r="J51">
        <v>1.95830827578902E-4</v>
      </c>
      <c r="N51">
        <v>5.9786019325256303</v>
      </c>
      <c r="O51">
        <v>3.4507932141423199E-3</v>
      </c>
      <c r="P51">
        <v>3.0492067337036102</v>
      </c>
      <c r="Q51">
        <v>3.4507932141423199E-3</v>
      </c>
    </row>
    <row r="52" spans="1:17" x14ac:dyDescent="0.25">
      <c r="A52">
        <v>6.5</v>
      </c>
      <c r="B52">
        <v>0.128671139478683</v>
      </c>
      <c r="C52">
        <v>2.1237763576209499E-4</v>
      </c>
      <c r="D52">
        <v>1.5298436880111701</v>
      </c>
      <c r="F52">
        <v>0.128671139478683</v>
      </c>
      <c r="G52">
        <v>2.1237763576209499E-4</v>
      </c>
      <c r="I52">
        <v>1.5298436880111701</v>
      </c>
      <c r="J52">
        <v>2.1237763576209499E-4</v>
      </c>
      <c r="N52">
        <v>6.4766526222229004</v>
      </c>
      <c r="O52">
        <v>3.4636980853974802E-3</v>
      </c>
      <c r="P52">
        <v>3.5363018512725799</v>
      </c>
      <c r="Q52">
        <v>3.4636980853974802E-3</v>
      </c>
    </row>
    <row r="53" spans="1:17" x14ac:dyDescent="0.25">
      <c r="A53">
        <v>7</v>
      </c>
      <c r="B53">
        <v>0.13220062851905801</v>
      </c>
      <c r="C53">
        <v>2.2892664128448801E-4</v>
      </c>
      <c r="D53">
        <v>2.0112655162811302</v>
      </c>
      <c r="F53">
        <v>0.13220062851905801</v>
      </c>
      <c r="G53">
        <v>2.2892664128448801E-4</v>
      </c>
      <c r="I53">
        <v>2.0112655162811302</v>
      </c>
      <c r="J53">
        <v>2.2892664128448801E-4</v>
      </c>
      <c r="N53">
        <v>6.9747037887573198</v>
      </c>
      <c r="O53">
        <v>3.4766027238219998E-3</v>
      </c>
      <c r="P53">
        <v>4.0233969688415501</v>
      </c>
      <c r="Q53">
        <v>3.4766027238219998E-3</v>
      </c>
    </row>
    <row r="54" spans="1:17" x14ac:dyDescent="0.25">
      <c r="A54">
        <v>7.5</v>
      </c>
      <c r="B54">
        <v>0.13569533824920699</v>
      </c>
      <c r="C54">
        <v>2.4547681096009899E-4</v>
      </c>
      <c r="D54">
        <v>2.49268770217896</v>
      </c>
      <c r="F54">
        <v>0.13569533824920699</v>
      </c>
      <c r="G54">
        <v>2.4547681096009899E-4</v>
      </c>
      <c r="I54">
        <v>2.49268770217896</v>
      </c>
      <c r="J54">
        <v>2.4547681096009899E-4</v>
      </c>
      <c r="N54">
        <v>7.4727544784545898</v>
      </c>
      <c r="O54">
        <v>3.4895075950771601E-3</v>
      </c>
      <c r="P54">
        <v>4.5104923248290998</v>
      </c>
      <c r="Q54">
        <v>3.4895075950771601E-3</v>
      </c>
    </row>
    <row r="55" spans="1:17" x14ac:dyDescent="0.25">
      <c r="A55">
        <v>8</v>
      </c>
      <c r="B55">
        <v>0.13918529450893399</v>
      </c>
      <c r="C55">
        <v>2.6202716981060798E-4</v>
      </c>
      <c r="D55">
        <v>2.97410941123962</v>
      </c>
      <c r="F55">
        <v>0.13918529450893399</v>
      </c>
      <c r="G55">
        <v>2.6202716981060798E-4</v>
      </c>
      <c r="I55">
        <v>2.97410941123962</v>
      </c>
      <c r="J55">
        <v>2.6202716981060798E-4</v>
      </c>
    </row>
    <row r="57" spans="1:17" x14ac:dyDescent="0.25">
      <c r="A57" t="s">
        <v>40</v>
      </c>
      <c r="B57" t="s">
        <v>31</v>
      </c>
      <c r="C57" t="s">
        <v>32</v>
      </c>
      <c r="D57" t="s">
        <v>33</v>
      </c>
      <c r="E57" t="s">
        <v>34</v>
      </c>
      <c r="F57" t="s">
        <v>35</v>
      </c>
      <c r="G57" t="s">
        <v>36</v>
      </c>
    </row>
    <row r="58" spans="1:17" x14ac:dyDescent="0.25">
      <c r="A58">
        <v>0</v>
      </c>
      <c r="B58">
        <v>9.6515649929642695E-3</v>
      </c>
      <c r="C58">
        <v>6.3593573868274697E-3</v>
      </c>
      <c r="D58">
        <v>4.7085992991924303E-3</v>
      </c>
      <c r="E58">
        <v>3.7304307334124999E-3</v>
      </c>
      <c r="F58">
        <v>3.0862444546073701E-3</v>
      </c>
      <c r="G58">
        <v>2.63076857663691E-3</v>
      </c>
    </row>
    <row r="59" spans="1:17" x14ac:dyDescent="0.25">
      <c r="A59">
        <v>0.5</v>
      </c>
      <c r="B59">
        <v>8.8524423539638505E-2</v>
      </c>
      <c r="C59">
        <v>0.108386285603046</v>
      </c>
      <c r="D59">
        <v>0.122312813997269</v>
      </c>
      <c r="E59">
        <v>0.13420222699642201</v>
      </c>
      <c r="F59">
        <v>0.14552275836467701</v>
      </c>
      <c r="G59">
        <v>0.15721720457076999</v>
      </c>
    </row>
    <row r="60" spans="1:17" x14ac:dyDescent="0.25">
      <c r="A60">
        <v>1</v>
      </c>
      <c r="B60">
        <v>0.11265792697668101</v>
      </c>
      <c r="C60">
        <v>0.14120332896709401</v>
      </c>
      <c r="D60">
        <v>0.17105504870414701</v>
      </c>
      <c r="E60">
        <v>0.237196534872055</v>
      </c>
      <c r="F60">
        <v>0.38885742425918601</v>
      </c>
      <c r="G60">
        <v>0.500044405460358</v>
      </c>
    </row>
    <row r="61" spans="1:17" x14ac:dyDescent="0.25">
      <c r="A61">
        <v>1.5</v>
      </c>
      <c r="B61">
        <v>0.129832103848457</v>
      </c>
      <c r="C61">
        <v>0.17631757259368899</v>
      </c>
      <c r="D61">
        <v>0.43281936645507801</v>
      </c>
      <c r="E61">
        <v>0.717243611812592</v>
      </c>
      <c r="F61">
        <v>0.88642263412475597</v>
      </c>
      <c r="G61">
        <v>0.998093962669373</v>
      </c>
    </row>
    <row r="62" spans="1:17" x14ac:dyDescent="0.25">
      <c r="A62">
        <v>2</v>
      </c>
      <c r="B62">
        <v>0.14529511332511899</v>
      </c>
      <c r="C62">
        <v>0.35562944412231401</v>
      </c>
      <c r="D62">
        <v>0.92865473031997703</v>
      </c>
      <c r="E62">
        <v>1.2142034769058201</v>
      </c>
      <c r="F62">
        <v>1.38403904438019</v>
      </c>
      <c r="G62">
        <v>1.49614477157593</v>
      </c>
    </row>
    <row r="63" spans="1:17" x14ac:dyDescent="0.25">
      <c r="A63">
        <v>2.5</v>
      </c>
      <c r="B63">
        <v>0.16170318424701699</v>
      </c>
      <c r="C63">
        <v>0.84882533550262496</v>
      </c>
      <c r="D63">
        <v>1.42450964450836</v>
      </c>
      <c r="E63">
        <v>1.7111634016037001</v>
      </c>
      <c r="F63">
        <v>1.8816560506820701</v>
      </c>
      <c r="G63">
        <v>1.99419558048248</v>
      </c>
    </row>
    <row r="64" spans="1:17" x14ac:dyDescent="0.25">
      <c r="A64">
        <v>3</v>
      </c>
      <c r="B64">
        <v>0.18307395279407501</v>
      </c>
      <c r="C64">
        <v>1.3424543142318699</v>
      </c>
      <c r="D64">
        <v>1.9203644990921001</v>
      </c>
      <c r="E64">
        <v>2.20812320709229</v>
      </c>
      <c r="F64">
        <v>2.37927317619324</v>
      </c>
      <c r="G64">
        <v>2.4922463893890399</v>
      </c>
    </row>
    <row r="65" spans="1:10" x14ac:dyDescent="0.25">
      <c r="A65">
        <v>3.5</v>
      </c>
      <c r="B65">
        <v>0.23045049607753801</v>
      </c>
      <c r="C65">
        <v>1.8360899686813399</v>
      </c>
      <c r="D65">
        <v>2.4162194728851301</v>
      </c>
      <c r="E65">
        <v>2.7050831317901598</v>
      </c>
      <c r="F65">
        <v>2.8768901824951199</v>
      </c>
      <c r="G65">
        <v>2.9902970790863002</v>
      </c>
    </row>
    <row r="66" spans="1:10" x14ac:dyDescent="0.25">
      <c r="A66">
        <v>4</v>
      </c>
      <c r="B66">
        <v>0.61373084783554099</v>
      </c>
      <c r="C66">
        <v>2.3297255039215101</v>
      </c>
      <c r="D66">
        <v>2.9120743274688698</v>
      </c>
      <c r="E66">
        <v>3.2020430564880402</v>
      </c>
      <c r="F66">
        <v>3.3745071887970002</v>
      </c>
      <c r="G66">
        <v>3.4883480072021502</v>
      </c>
    </row>
    <row r="67" spans="1:10" x14ac:dyDescent="0.25">
      <c r="A67">
        <v>4.5</v>
      </c>
      <c r="B67">
        <v>1.1008259057998699</v>
      </c>
      <c r="C67">
        <v>2.8233611583709699</v>
      </c>
      <c r="D67">
        <v>3.4079291820526101</v>
      </c>
      <c r="E67">
        <v>3.69900298118591</v>
      </c>
      <c r="F67">
        <v>3.8721241950988801</v>
      </c>
      <c r="G67">
        <v>3.9863986968994101</v>
      </c>
    </row>
    <row r="68" spans="1:10" x14ac:dyDescent="0.25">
      <c r="A68">
        <v>5</v>
      </c>
      <c r="B68">
        <v>1.5879210233688399</v>
      </c>
      <c r="C68">
        <v>3.3169968128204301</v>
      </c>
      <c r="D68">
        <v>3.9037842750549299</v>
      </c>
      <c r="E68">
        <v>4.19596290588379</v>
      </c>
      <c r="F68">
        <v>4.3697414398193404</v>
      </c>
      <c r="G68">
        <v>4.4844493865966797</v>
      </c>
    </row>
    <row r="69" spans="1:10" x14ac:dyDescent="0.25">
      <c r="A69">
        <v>5.5</v>
      </c>
      <c r="B69">
        <v>2.0750162601470898</v>
      </c>
      <c r="C69">
        <v>3.8106324672699001</v>
      </c>
      <c r="D69">
        <v>4.3996391296386701</v>
      </c>
      <c r="E69">
        <v>4.6929225921630904</v>
      </c>
      <c r="F69">
        <v>4.8673582077026403</v>
      </c>
      <c r="G69">
        <v>4.9825005531311</v>
      </c>
    </row>
    <row r="70" spans="1:10" x14ac:dyDescent="0.25">
      <c r="A70">
        <v>6</v>
      </c>
      <c r="B70">
        <v>2.56211137771606</v>
      </c>
      <c r="C70">
        <v>4.3042678833007804</v>
      </c>
      <c r="D70">
        <v>4.8954939842224103</v>
      </c>
      <c r="E70">
        <v>5.1898827552795401</v>
      </c>
      <c r="F70">
        <v>5.3649754524231001</v>
      </c>
      <c r="G70">
        <v>5.48055124282837</v>
      </c>
    </row>
    <row r="71" spans="1:10" x14ac:dyDescent="0.25">
      <c r="A71">
        <v>6.5</v>
      </c>
      <c r="B71">
        <v>3.0492067337036102</v>
      </c>
      <c r="C71">
        <v>4.7979035377502397</v>
      </c>
      <c r="D71">
        <v>5.3913488388061497</v>
      </c>
      <c r="E71">
        <v>5.6868424415588397</v>
      </c>
      <c r="F71">
        <v>5.8625922203064</v>
      </c>
      <c r="G71">
        <v>5.9786019325256303</v>
      </c>
    </row>
    <row r="72" spans="1:10" x14ac:dyDescent="0.25">
      <c r="A72">
        <v>7</v>
      </c>
      <c r="B72">
        <v>3.5363018512725799</v>
      </c>
      <c r="C72">
        <v>5.2915391921997097</v>
      </c>
      <c r="D72">
        <v>5.8872036933898899</v>
      </c>
      <c r="E72">
        <v>6.1838021278381303</v>
      </c>
      <c r="F72">
        <v>6.3602094650268599</v>
      </c>
      <c r="G72">
        <v>6.4766526222229004</v>
      </c>
      <c r="J72" t="s">
        <v>50</v>
      </c>
    </row>
    <row r="73" spans="1:10" x14ac:dyDescent="0.25">
      <c r="A73">
        <v>7.5</v>
      </c>
      <c r="B73">
        <v>4.0233969688415501</v>
      </c>
      <c r="C73">
        <v>5.7851748466491699</v>
      </c>
      <c r="D73">
        <v>6.3830585479736301</v>
      </c>
      <c r="E73">
        <v>6.6807622909545898</v>
      </c>
      <c r="F73">
        <v>6.8578262329101598</v>
      </c>
      <c r="G73">
        <v>6.9747037887573198</v>
      </c>
    </row>
    <row r="74" spans="1:10" x14ac:dyDescent="0.25">
      <c r="A74">
        <v>8</v>
      </c>
      <c r="B74">
        <v>4.5104923248290998</v>
      </c>
      <c r="C74">
        <v>6.2788105010986301</v>
      </c>
      <c r="D74">
        <v>6.8789134025573704</v>
      </c>
      <c r="E74">
        <v>7.1777219772338903</v>
      </c>
      <c r="F74">
        <v>7.3554434776306197</v>
      </c>
      <c r="G74">
        <v>7.4727544784545898</v>
      </c>
    </row>
    <row r="75" spans="1:10" x14ac:dyDescent="0.25">
      <c r="A75" t="s">
        <v>57</v>
      </c>
    </row>
    <row r="76" spans="1:10" x14ac:dyDescent="0.25">
      <c r="B76" t="s">
        <v>51</v>
      </c>
      <c r="C76" t="s">
        <v>52</v>
      </c>
      <c r="E76" t="s">
        <v>53</v>
      </c>
      <c r="F76" t="s">
        <v>49</v>
      </c>
    </row>
    <row r="77" spans="1:10" x14ac:dyDescent="0.25">
      <c r="B77">
        <v>2.63076857663691E-3</v>
      </c>
      <c r="C77" s="4">
        <v>-2.6307684493076501E-6</v>
      </c>
      <c r="E77">
        <v>9.6515649929642695E-3</v>
      </c>
      <c r="F77" s="4">
        <v>-9.6515650511719303E-6</v>
      </c>
    </row>
    <row r="78" spans="1:10" x14ac:dyDescent="0.25">
      <c r="B78">
        <v>0.15721720457076999</v>
      </c>
      <c r="C78">
        <v>3.42782790539786E-4</v>
      </c>
      <c r="E78">
        <v>8.8524423539638505E-2</v>
      </c>
      <c r="F78">
        <v>4.1147557203657898E-4</v>
      </c>
    </row>
    <row r="79" spans="1:10" x14ac:dyDescent="0.25">
      <c r="B79">
        <v>0.500044405460358</v>
      </c>
      <c r="C79">
        <v>4.99955611303449E-4</v>
      </c>
      <c r="E79">
        <v>0.11265792697668101</v>
      </c>
      <c r="F79">
        <v>8.8734208839014205E-4</v>
      </c>
    </row>
    <row r="80" spans="1:10" x14ac:dyDescent="0.25">
      <c r="B80">
        <v>0.998093962669373</v>
      </c>
      <c r="C80">
        <v>5.0190603360533703E-4</v>
      </c>
      <c r="E80">
        <v>0.129832103848457</v>
      </c>
      <c r="F80">
        <v>1.3701679417863499E-3</v>
      </c>
    </row>
    <row r="81" spans="2:8" x14ac:dyDescent="0.25">
      <c r="B81">
        <v>1.49614477157593</v>
      </c>
      <c r="C81">
        <v>5.0385523354634599E-4</v>
      </c>
      <c r="E81">
        <v>0.14529511332511899</v>
      </c>
      <c r="F81">
        <v>1.85470492579043E-3</v>
      </c>
    </row>
    <row r="82" spans="2:8" x14ac:dyDescent="0.25">
      <c r="B82">
        <v>1.99419558048248</v>
      </c>
      <c r="C82">
        <v>5.0580443348735603E-4</v>
      </c>
      <c r="E82">
        <v>0.16170318424701699</v>
      </c>
      <c r="F82">
        <v>2.3382967337966E-3</v>
      </c>
    </row>
    <row r="83" spans="2:8" x14ac:dyDescent="0.25">
      <c r="B83">
        <v>2.4922463893890399</v>
      </c>
      <c r="C83">
        <v>5.0775363342836499E-4</v>
      </c>
      <c r="E83">
        <v>0.18307395279407501</v>
      </c>
      <c r="F83">
        <v>2.8169259894639301E-3</v>
      </c>
    </row>
    <row r="84" spans="2:8" x14ac:dyDescent="0.25">
      <c r="B84">
        <v>2.9902970790863002</v>
      </c>
      <c r="C84">
        <v>5.0970283336937395E-4</v>
      </c>
      <c r="E84">
        <v>0.23045049607753801</v>
      </c>
      <c r="F84">
        <v>3.2695494592189802E-3</v>
      </c>
    </row>
    <row r="85" spans="2:8" x14ac:dyDescent="0.25">
      <c r="B85">
        <v>3.4883480072021502</v>
      </c>
      <c r="C85">
        <v>5.1165203331038399E-4</v>
      </c>
      <c r="E85">
        <v>0.61373084783554099</v>
      </c>
      <c r="F85">
        <v>3.3862690906971702E-3</v>
      </c>
    </row>
    <row r="86" spans="2:8" x14ac:dyDescent="0.25">
      <c r="B86">
        <v>3.9863986968994101</v>
      </c>
      <c r="C86">
        <v>5.1360123325139295E-4</v>
      </c>
      <c r="E86">
        <v>1.1008259057998699</v>
      </c>
      <c r="F86">
        <v>3.3991741947829702E-3</v>
      </c>
    </row>
    <row r="87" spans="2:8" x14ac:dyDescent="0.25">
      <c r="B87">
        <v>4.4844493865966797</v>
      </c>
      <c r="C87">
        <v>5.1555043319240202E-4</v>
      </c>
      <c r="E87">
        <v>1.5879210233688399</v>
      </c>
      <c r="F87">
        <v>3.41207906603813E-3</v>
      </c>
    </row>
    <row r="88" spans="2:8" x14ac:dyDescent="0.25">
      <c r="B88">
        <v>4.9825005531311</v>
      </c>
      <c r="C88">
        <v>5.1749963313341097E-4</v>
      </c>
      <c r="E88">
        <v>2.0750162601470898</v>
      </c>
      <c r="F88">
        <v>3.42498370446265E-3</v>
      </c>
    </row>
    <row r="89" spans="2:8" x14ac:dyDescent="0.25">
      <c r="B89">
        <v>5.48055124282837</v>
      </c>
      <c r="C89">
        <v>5.1944883307442102E-4</v>
      </c>
      <c r="E89">
        <v>2.56211137771606</v>
      </c>
      <c r="F89">
        <v>3.4378885757178099E-3</v>
      </c>
    </row>
    <row r="90" spans="2:8" x14ac:dyDescent="0.25">
      <c r="B90">
        <v>5.9786019325256303</v>
      </c>
      <c r="C90">
        <v>5.2139803301542997E-4</v>
      </c>
      <c r="E90">
        <v>3.0492067337036102</v>
      </c>
      <c r="F90">
        <v>3.4507932141423199E-3</v>
      </c>
    </row>
    <row r="91" spans="2:8" x14ac:dyDescent="0.25">
      <c r="B91">
        <v>6.4766526222229004</v>
      </c>
      <c r="C91">
        <v>5.2334717474877802E-4</v>
      </c>
      <c r="E91">
        <v>3.5363018512725799</v>
      </c>
      <c r="F91">
        <v>3.4636980853974802E-3</v>
      </c>
    </row>
    <row r="92" spans="2:8" x14ac:dyDescent="0.25">
      <c r="B92">
        <v>6.9747037887573198</v>
      </c>
      <c r="C92">
        <v>5.2529643289744897E-4</v>
      </c>
      <c r="E92">
        <v>4.0233969688415501</v>
      </c>
      <c r="F92">
        <v>3.4766027238219998E-3</v>
      </c>
    </row>
    <row r="93" spans="2:8" x14ac:dyDescent="0.25">
      <c r="B93">
        <v>7.4727544784545898</v>
      </c>
      <c r="C93">
        <v>5.2724557463079702E-4</v>
      </c>
      <c r="E93">
        <v>4.5104923248290998</v>
      </c>
      <c r="F93">
        <v>3.4895075950771601E-3</v>
      </c>
    </row>
    <row r="95" spans="2:8" x14ac:dyDescent="0.25">
      <c r="B95" t="s">
        <v>54</v>
      </c>
      <c r="C95" t="s">
        <v>38</v>
      </c>
      <c r="E95" t="s">
        <v>55</v>
      </c>
      <c r="F95" t="s">
        <v>56</v>
      </c>
      <c r="H95" t="s">
        <v>59</v>
      </c>
    </row>
    <row r="96" spans="2:8" x14ac:dyDescent="0.25">
      <c r="B96">
        <v>6.3593573868274697E-3</v>
      </c>
      <c r="C96" s="4">
        <v>-6.3593574850529001E-6</v>
      </c>
      <c r="E96">
        <v>4.7085992991924303E-3</v>
      </c>
      <c r="F96" s="4">
        <v>-4.7085991354833797E-6</v>
      </c>
      <c r="H96" t="s">
        <v>58</v>
      </c>
    </row>
    <row r="97" spans="2:12" x14ac:dyDescent="0.25">
      <c r="B97">
        <v>0.108386285603046</v>
      </c>
      <c r="C97">
        <v>3.9161372114904198E-4</v>
      </c>
      <c r="E97">
        <v>0.122312813997269</v>
      </c>
      <c r="F97">
        <v>3.7768718902953002E-4</v>
      </c>
      <c r="H97" t="s">
        <v>60</v>
      </c>
    </row>
    <row r="98" spans="2:12" x14ac:dyDescent="0.25">
      <c r="B98">
        <v>0.14120332896709401</v>
      </c>
      <c r="C98">
        <v>8.5879664402455102E-4</v>
      </c>
      <c r="E98">
        <v>0.17105504870414701</v>
      </c>
      <c r="F98">
        <v>8.2894496154040098E-4</v>
      </c>
    </row>
    <row r="99" spans="2:12" x14ac:dyDescent="0.25">
      <c r="B99">
        <v>0.17631757259368899</v>
      </c>
      <c r="C99">
        <v>1.32368237245828E-3</v>
      </c>
      <c r="E99">
        <v>0.43281936645507801</v>
      </c>
      <c r="F99">
        <v>1.0671806521713699E-3</v>
      </c>
    </row>
    <row r="100" spans="2:12" x14ac:dyDescent="0.25">
      <c r="B100">
        <v>0.35562944412231401</v>
      </c>
      <c r="C100">
        <v>1.64437061175704E-3</v>
      </c>
      <c r="E100">
        <v>0.92865473031997703</v>
      </c>
      <c r="F100">
        <v>1.0713452938944099E-3</v>
      </c>
      <c r="H100" t="s">
        <v>61</v>
      </c>
      <c r="I100" t="s">
        <v>62</v>
      </c>
      <c r="J100" t="s">
        <v>63</v>
      </c>
      <c r="K100" t="s">
        <v>64</v>
      </c>
      <c r="L100" t="s">
        <v>65</v>
      </c>
    </row>
    <row r="101" spans="2:12" x14ac:dyDescent="0.25">
      <c r="B101">
        <v>0.84882533550262496</v>
      </c>
      <c r="C101">
        <v>1.6511746216565401E-3</v>
      </c>
      <c r="E101">
        <v>1.42450964450836</v>
      </c>
      <c r="F101">
        <v>1.07549037784338E-3</v>
      </c>
      <c r="I101" s="4">
        <f>1/(J101*L101)</f>
        <v>15.915494309189533</v>
      </c>
      <c r="J101" s="4">
        <f>2*PI()*K101</f>
        <v>62831.853071795864</v>
      </c>
      <c r="K101" s="4">
        <v>10000</v>
      </c>
      <c r="L101" s="4">
        <v>9.9999999999999995E-7</v>
      </c>
    </row>
    <row r="102" spans="2:12" x14ac:dyDescent="0.25">
      <c r="B102">
        <v>1.3424543142318699</v>
      </c>
      <c r="C102">
        <v>1.6575456829741599E-3</v>
      </c>
      <c r="E102">
        <v>1.9203644990921001</v>
      </c>
      <c r="F102">
        <v>1.07963546179235E-3</v>
      </c>
    </row>
    <row r="103" spans="2:12" x14ac:dyDescent="0.25">
      <c r="B103">
        <v>1.8360899686813399</v>
      </c>
      <c r="C103">
        <v>1.6639099922031201E-3</v>
      </c>
      <c r="E103">
        <v>2.4162194728851301</v>
      </c>
      <c r="F103">
        <v>1.0837805457413201E-3</v>
      </c>
    </row>
    <row r="104" spans="2:12" x14ac:dyDescent="0.25">
      <c r="B104">
        <v>2.3297255039215101</v>
      </c>
      <c r="C104">
        <v>1.67027441784739E-3</v>
      </c>
      <c r="E104">
        <v>2.9120743274688698</v>
      </c>
      <c r="F104">
        <v>1.0879256296902899E-3</v>
      </c>
    </row>
    <row r="105" spans="2:12" x14ac:dyDescent="0.25">
      <c r="B105">
        <v>2.8233611583709699</v>
      </c>
      <c r="C105">
        <v>1.67663884349167E-3</v>
      </c>
      <c r="E105">
        <v>3.4079291820526101</v>
      </c>
      <c r="F105">
        <v>1.09207071363926E-3</v>
      </c>
    </row>
    <row r="106" spans="2:12" x14ac:dyDescent="0.25">
      <c r="B106">
        <v>3.3169968128204301</v>
      </c>
      <c r="C106">
        <v>1.68300326913595E-3</v>
      </c>
      <c r="E106">
        <v>3.9037842750549299</v>
      </c>
      <c r="F106">
        <v>1.09621579758823E-3</v>
      </c>
    </row>
    <row r="107" spans="2:12" x14ac:dyDescent="0.25">
      <c r="B107">
        <v>3.8106324672699001</v>
      </c>
      <c r="C107">
        <v>1.68936757836491E-3</v>
      </c>
      <c r="E107">
        <v>4.3996391296386701</v>
      </c>
      <c r="F107">
        <v>1.1003608815372001E-3</v>
      </c>
    </row>
    <row r="108" spans="2:12" x14ac:dyDescent="0.25">
      <c r="B108">
        <v>4.3042678833007804</v>
      </c>
      <c r="C108">
        <v>1.69573200400919E-3</v>
      </c>
      <c r="E108">
        <v>4.8954939842224103</v>
      </c>
      <c r="F108">
        <v>1.1045059654861699E-3</v>
      </c>
    </row>
    <row r="109" spans="2:12" x14ac:dyDescent="0.25">
      <c r="B109">
        <v>4.7979035377502397</v>
      </c>
      <c r="C109">
        <v>1.7020964296534701E-3</v>
      </c>
      <c r="E109">
        <v>5.3913488388061497</v>
      </c>
      <c r="F109">
        <v>1.1086511658504601E-3</v>
      </c>
    </row>
    <row r="110" spans="2:12" x14ac:dyDescent="0.25">
      <c r="B110">
        <v>5.2915391921997097</v>
      </c>
      <c r="C110">
        <v>1.7084607388824201E-3</v>
      </c>
      <c r="E110">
        <v>5.8872036933898899</v>
      </c>
      <c r="F110">
        <v>1.1127962497994299E-3</v>
      </c>
    </row>
    <row r="111" spans="2:12" x14ac:dyDescent="0.25">
      <c r="B111">
        <v>5.7851748466491699</v>
      </c>
      <c r="C111">
        <v>1.7148251645267001E-3</v>
      </c>
      <c r="E111">
        <v>6.3830585479736301</v>
      </c>
      <c r="F111">
        <v>1.1169413337484E-3</v>
      </c>
    </row>
    <row r="112" spans="2:12" x14ac:dyDescent="0.25">
      <c r="B112">
        <v>6.2788105010986301</v>
      </c>
      <c r="C112">
        <v>1.7211895901709799E-3</v>
      </c>
      <c r="E112">
        <v>6.8789134025573704</v>
      </c>
      <c r="F112">
        <v>1.1210864176973701E-3</v>
      </c>
    </row>
    <row r="114" spans="1:12" x14ac:dyDescent="0.25">
      <c r="A114" t="s">
        <v>70</v>
      </c>
      <c r="H114" t="s">
        <v>27</v>
      </c>
      <c r="I114" t="s">
        <v>28</v>
      </c>
      <c r="J114" t="s">
        <v>69</v>
      </c>
      <c r="K114" t="s">
        <v>72</v>
      </c>
    </row>
    <row r="115" spans="1:12" x14ac:dyDescent="0.25">
      <c r="H115">
        <f>H117-(H118-H117)</f>
        <v>41</v>
      </c>
      <c r="I115">
        <f>I117-(I118-I117)</f>
        <v>0.23908832669258101</v>
      </c>
    </row>
    <row r="116" spans="1:12" x14ac:dyDescent="0.25">
      <c r="B116" t="e">
        <f>B118+(A116-A118)/(A117-A118)*(B117-B118)</f>
        <v>#VALUE!</v>
      </c>
      <c r="E116" s="7">
        <v>-7.3290453622320451E-2</v>
      </c>
      <c r="H116">
        <f>H117-(H118-H117)</f>
        <v>41</v>
      </c>
      <c r="I116">
        <f>I117-(I118-I117)</f>
        <v>0.23908832669258101</v>
      </c>
    </row>
    <row r="117" spans="1:12" x14ac:dyDescent="0.25">
      <c r="A117" t="s">
        <v>67</v>
      </c>
      <c r="B117" t="s">
        <v>26</v>
      </c>
      <c r="C117" t="s">
        <v>68</v>
      </c>
      <c r="D117" t="s">
        <v>72</v>
      </c>
      <c r="H117">
        <v>40</v>
      </c>
      <c r="I117">
        <v>0.24535073339939101</v>
      </c>
      <c r="J117">
        <v>-6.0987845063209499E-3</v>
      </c>
      <c r="K117">
        <f t="shared" ref="K117:K156" si="2">(I118-I116)/(H118-H116)</f>
        <v>-6.2624067068099976E-3</v>
      </c>
      <c r="L117">
        <f>J117-K117</f>
        <v>1.6362220048904766E-4</v>
      </c>
    </row>
    <row r="118" spans="1:12" x14ac:dyDescent="0.25">
      <c r="A118">
        <f>A119-(A120-A119)</f>
        <v>9</v>
      </c>
      <c r="B118">
        <f>B120+(A118-A120)/(A119-A120)*(B119-B120)</f>
        <v>9.7343282699585103</v>
      </c>
      <c r="H118">
        <v>39</v>
      </c>
      <c r="I118">
        <v>0.25161314010620101</v>
      </c>
      <c r="J118">
        <v>-6.42602890729904E-3</v>
      </c>
      <c r="K118">
        <f t="shared" si="2"/>
        <v>-6.4260289072989862E-3</v>
      </c>
      <c r="L118">
        <f t="shared" ref="L118:L156" si="3">J118-K118</f>
        <v>-5.377642775528102E-17</v>
      </c>
    </row>
    <row r="119" spans="1:12" x14ac:dyDescent="0.25">
      <c r="A119">
        <v>10</v>
      </c>
      <c r="B119">
        <v>9.8074274063110405</v>
      </c>
      <c r="C119">
        <v>7.8880310058593806E-2</v>
      </c>
      <c r="D119">
        <f>(B120-B119)/(A120-A119)</f>
        <v>7.3099136352530181E-2</v>
      </c>
      <c r="E119" s="6">
        <f>D119/C119-1</f>
        <v>-7.3290453622320451E-2</v>
      </c>
      <c r="H119">
        <v>38</v>
      </c>
      <c r="I119">
        <v>0.25820279121398898</v>
      </c>
      <c r="J119">
        <v>-6.7663639783859296E-3</v>
      </c>
      <c r="K119">
        <f t="shared" si="2"/>
        <v>-6.7663639783860086E-3</v>
      </c>
      <c r="L119">
        <f t="shared" si="3"/>
        <v>7.8929918156944723E-17</v>
      </c>
    </row>
    <row r="120" spans="1:12" x14ac:dyDescent="0.25">
      <c r="A120">
        <v>11</v>
      </c>
      <c r="B120">
        <v>9.8805265426635707</v>
      </c>
      <c r="C120">
        <v>6.7317962646484403E-2</v>
      </c>
      <c r="D120">
        <f>(B121-B119)/(A121-A119)</f>
        <v>6.7317962646479934E-2</v>
      </c>
      <c r="E120" s="6">
        <f>D120/C120-1</f>
        <v>-6.6391336872584361E-14</v>
      </c>
      <c r="H120">
        <v>37</v>
      </c>
      <c r="I120">
        <v>0.26514586806297302</v>
      </c>
      <c r="J120">
        <v>-7.1343630552291896E-3</v>
      </c>
      <c r="K120">
        <f>(I121-I119)/(H121-H119)</f>
        <v>-7.1343630552295201E-3</v>
      </c>
      <c r="L120">
        <f t="shared" si="3"/>
        <v>3.3046482217358175E-16</v>
      </c>
    </row>
    <row r="121" spans="1:12" x14ac:dyDescent="0.25">
      <c r="A121">
        <v>12</v>
      </c>
      <c r="B121">
        <v>9.9420633316040004</v>
      </c>
      <c r="C121">
        <v>6.0293674468994099E-2</v>
      </c>
      <c r="D121">
        <f>(B122-B120)/(A122-A120)</f>
        <v>6.0293674469014569E-2</v>
      </c>
      <c r="E121" s="6">
        <f t="shared" ref="E121:E124" si="4">D121/C121-1</f>
        <v>3.3950620093037287E-13</v>
      </c>
      <c r="H121">
        <v>36</v>
      </c>
      <c r="I121">
        <v>0.27247151732444802</v>
      </c>
      <c r="J121">
        <v>-7.53317773342133E-3</v>
      </c>
      <c r="K121">
        <f t="shared" si="2"/>
        <v>-7.5331777334214922E-3</v>
      </c>
      <c r="L121">
        <f t="shared" si="3"/>
        <v>1.6219664500383146E-16</v>
      </c>
    </row>
    <row r="122" spans="1:12" x14ac:dyDescent="0.25">
      <c r="A122">
        <v>13</v>
      </c>
      <c r="B122">
        <v>10.0011138916016</v>
      </c>
      <c r="C122">
        <v>5.8121681213378899E-2</v>
      </c>
      <c r="D122">
        <f>(B123-B121)/(A123-A121)</f>
        <v>5.8121681213400223E-2</v>
      </c>
      <c r="E122" s="6">
        <f t="shared" si="4"/>
        <v>3.6681768733615172E-13</v>
      </c>
      <c r="H122">
        <v>35</v>
      </c>
      <c r="I122">
        <v>0.28021222352981601</v>
      </c>
      <c r="J122">
        <v>-7.9662799835205095E-3</v>
      </c>
      <c r="K122">
        <f>(I123-I121)/(H123-H121)</f>
        <v>-7.9662799835204801E-3</v>
      </c>
      <c r="L122">
        <f t="shared" si="3"/>
        <v>-2.9490299091605721E-17</v>
      </c>
    </row>
    <row r="123" spans="1:12" x14ac:dyDescent="0.25">
      <c r="A123">
        <v>14</v>
      </c>
      <c r="B123">
        <v>10.058306694030801</v>
      </c>
      <c r="C123">
        <v>5.6468963623046903E-2</v>
      </c>
      <c r="D123">
        <f>(B124-B122)/(A124-A122)</f>
        <v>5.6468963623050428E-2</v>
      </c>
      <c r="E123" s="6">
        <f t="shared" si="4"/>
        <v>6.2394533983933798E-14</v>
      </c>
      <c r="H123">
        <v>34</v>
      </c>
      <c r="I123">
        <v>0.28840407729148898</v>
      </c>
      <c r="J123">
        <v>-8.43772292137146E-3</v>
      </c>
      <c r="K123">
        <f t="shared" si="2"/>
        <v>-8.4377229213714877E-3</v>
      </c>
      <c r="L123">
        <f t="shared" si="3"/>
        <v>2.7755575615628914E-17</v>
      </c>
    </row>
    <row r="124" spans="1:12" x14ac:dyDescent="0.25">
      <c r="A124">
        <v>15</v>
      </c>
      <c r="B124">
        <v>10.114051818847701</v>
      </c>
      <c r="C124">
        <v>5.5021286010742201E-2</v>
      </c>
      <c r="D124">
        <f>(B125-B123)/(A125-A123)</f>
        <v>5.574512481689986E-2</v>
      </c>
      <c r="E124" s="6">
        <f t="shared" si="4"/>
        <v>1.3155614102082991E-2</v>
      </c>
      <c r="H124">
        <v>33</v>
      </c>
      <c r="I124">
        <v>0.29708766937255898</v>
      </c>
      <c r="J124">
        <v>-8.9521706104278599E-3</v>
      </c>
      <c r="K124">
        <f t="shared" si="2"/>
        <v>-8.9521706104275234E-3</v>
      </c>
      <c r="L124">
        <f t="shared" si="3"/>
        <v>-3.3653635433950058E-16</v>
      </c>
    </row>
    <row r="125" spans="1:12" x14ac:dyDescent="0.25">
      <c r="A125">
        <f>A124+(A124-A123)</f>
        <v>16</v>
      </c>
      <c r="B125">
        <f>B123+(A125-A123)/(A124-A123)*(B124-B123)</f>
        <v>10.169796943664601</v>
      </c>
      <c r="H125">
        <v>32</v>
      </c>
      <c r="I125">
        <v>0.30630841851234403</v>
      </c>
      <c r="J125">
        <v>-9.5149725675582903E-3</v>
      </c>
      <c r="K125">
        <f t="shared" si="2"/>
        <v>-9.514972567558011E-3</v>
      </c>
      <c r="L125">
        <f t="shared" si="3"/>
        <v>-2.7929047963226594E-16</v>
      </c>
    </row>
    <row r="126" spans="1:12" x14ac:dyDescent="0.25">
      <c r="H126">
        <v>31</v>
      </c>
      <c r="I126">
        <v>0.316117614507675</v>
      </c>
      <c r="J126">
        <v>-1.0132446885108899E-2</v>
      </c>
      <c r="K126">
        <f t="shared" si="2"/>
        <v>-1.0132446885108976E-2</v>
      </c>
      <c r="L126">
        <f t="shared" si="3"/>
        <v>7.6327832942979512E-17</v>
      </c>
    </row>
    <row r="127" spans="1:12" x14ac:dyDescent="0.25">
      <c r="H127">
        <v>30</v>
      </c>
      <c r="I127">
        <v>0.32657331228256198</v>
      </c>
      <c r="J127">
        <v>-1.08118653297424E-2</v>
      </c>
      <c r="K127">
        <f t="shared" si="2"/>
        <v>-1.0811865329742487E-2</v>
      </c>
      <c r="L127">
        <f t="shared" si="3"/>
        <v>8.6736173798840355E-17</v>
      </c>
    </row>
    <row r="128" spans="1:12" x14ac:dyDescent="0.25">
      <c r="H128">
        <v>29</v>
      </c>
      <c r="I128">
        <v>0.33774134516715998</v>
      </c>
      <c r="J128">
        <v>-1.1561796069145199E-2</v>
      </c>
      <c r="K128">
        <f t="shared" si="2"/>
        <v>-1.1561796069145508E-2</v>
      </c>
      <c r="L128">
        <f t="shared" si="3"/>
        <v>3.0878077872387166E-16</v>
      </c>
    </row>
    <row r="129" spans="8:12" x14ac:dyDescent="0.25">
      <c r="H129">
        <v>28</v>
      </c>
      <c r="I129">
        <v>0.34969690442085299</v>
      </c>
      <c r="J129">
        <v>-1.2392327189445501E-2</v>
      </c>
      <c r="K129">
        <f t="shared" si="2"/>
        <v>-1.2392327189445523E-2</v>
      </c>
      <c r="L129">
        <f t="shared" si="3"/>
        <v>2.2551405187698492E-17</v>
      </c>
    </row>
    <row r="130" spans="8:12" x14ac:dyDescent="0.25">
      <c r="H130">
        <v>27</v>
      </c>
      <c r="I130">
        <v>0.36252599954605103</v>
      </c>
      <c r="J130">
        <v>-1.33154541254044E-2</v>
      </c>
      <c r="K130">
        <f t="shared" si="2"/>
        <v>-1.3315454125403997E-2</v>
      </c>
      <c r="L130">
        <f t="shared" si="3"/>
        <v>-4.0245584642661925E-16</v>
      </c>
    </row>
    <row r="131" spans="8:12" x14ac:dyDescent="0.25">
      <c r="H131">
        <v>26</v>
      </c>
      <c r="I131">
        <v>0.37632781267166099</v>
      </c>
      <c r="J131">
        <v>-1.4345481991767901E-2</v>
      </c>
      <c r="K131">
        <f t="shared" si="2"/>
        <v>-1.4345481991767994E-2</v>
      </c>
      <c r="L131">
        <f t="shared" si="3"/>
        <v>9.3675067702747583E-17</v>
      </c>
    </row>
    <row r="132" spans="8:12" x14ac:dyDescent="0.25">
      <c r="H132">
        <v>25</v>
      </c>
      <c r="I132">
        <v>0.39121696352958701</v>
      </c>
      <c r="J132">
        <v>-1.5499532222747799E-2</v>
      </c>
      <c r="K132">
        <f t="shared" si="2"/>
        <v>-1.5499532222747997E-2</v>
      </c>
      <c r="L132">
        <f t="shared" si="3"/>
        <v>1.9775847626135601E-16</v>
      </c>
    </row>
    <row r="133" spans="8:12" x14ac:dyDescent="0.25">
      <c r="H133">
        <v>24</v>
      </c>
      <c r="I133">
        <v>0.40732687711715698</v>
      </c>
      <c r="J133">
        <v>-1.67983323335648E-2</v>
      </c>
      <c r="K133">
        <f t="shared" si="2"/>
        <v>-1.6798332333564481E-2</v>
      </c>
      <c r="L133">
        <f>J133-K133</f>
        <v>-3.1918911957973251E-16</v>
      </c>
    </row>
    <row r="134" spans="8:12" x14ac:dyDescent="0.25">
      <c r="H134">
        <v>23</v>
      </c>
      <c r="I134">
        <v>0.42481362819671598</v>
      </c>
      <c r="J134">
        <v>-1.8267109990119899E-2</v>
      </c>
      <c r="K134">
        <f t="shared" si="2"/>
        <v>-1.8267109990120017E-2</v>
      </c>
      <c r="L134">
        <f t="shared" si="3"/>
        <v>1.1796119636642288E-16</v>
      </c>
    </row>
    <row r="135" spans="8:12" x14ac:dyDescent="0.25">
      <c r="H135">
        <v>22</v>
      </c>
      <c r="I135">
        <v>0.44386109709739702</v>
      </c>
      <c r="J135">
        <v>-1.9936814904213E-2</v>
      </c>
      <c r="K135">
        <f t="shared" si="2"/>
        <v>-1.9936814904213007E-2</v>
      </c>
      <c r="L135">
        <f t="shared" si="3"/>
        <v>0</v>
      </c>
    </row>
    <row r="136" spans="8:12" x14ac:dyDescent="0.25">
      <c r="H136">
        <v>21</v>
      </c>
      <c r="I136">
        <v>0.46468725800514199</v>
      </c>
      <c r="J136">
        <v>-2.1845668554305999E-2</v>
      </c>
      <c r="K136">
        <f t="shared" si="2"/>
        <v>-2.1845668554306003E-2</v>
      </c>
      <c r="L136">
        <f t="shared" si="3"/>
        <v>0</v>
      </c>
    </row>
    <row r="137" spans="8:12" x14ac:dyDescent="0.25">
      <c r="H137">
        <v>20</v>
      </c>
      <c r="I137">
        <v>0.48755243420600902</v>
      </c>
      <c r="J137">
        <v>-2.4041309952735901E-2</v>
      </c>
      <c r="K137">
        <f t="shared" si="2"/>
        <v>-2.4041309952736012E-2</v>
      </c>
      <c r="L137">
        <f t="shared" si="3"/>
        <v>1.1102230246251565E-16</v>
      </c>
    </row>
    <row r="138" spans="8:12" x14ac:dyDescent="0.25">
      <c r="H138">
        <v>19</v>
      </c>
      <c r="I138">
        <v>0.51276987791061401</v>
      </c>
      <c r="J138">
        <v>-2.6583656668663001E-2</v>
      </c>
      <c r="K138">
        <f t="shared" si="2"/>
        <v>-2.6583656668662969E-2</v>
      </c>
      <c r="L138">
        <f t="shared" si="3"/>
        <v>-3.1225022567582528E-17</v>
      </c>
    </row>
    <row r="139" spans="8:12" x14ac:dyDescent="0.25">
      <c r="H139">
        <v>18</v>
      </c>
      <c r="I139">
        <v>0.54071974754333496</v>
      </c>
      <c r="J139">
        <v>-2.9548555612564101E-2</v>
      </c>
      <c r="K139">
        <f t="shared" si="2"/>
        <v>-2.9548555612563976E-2</v>
      </c>
      <c r="L139">
        <f t="shared" si="3"/>
        <v>-1.2490009027033011E-16</v>
      </c>
    </row>
    <row r="140" spans="8:12" x14ac:dyDescent="0.25">
      <c r="H140">
        <v>17</v>
      </c>
      <c r="I140">
        <v>0.57186698913574197</v>
      </c>
      <c r="J140">
        <v>-3.3032685518264798E-2</v>
      </c>
      <c r="K140">
        <f t="shared" si="2"/>
        <v>-3.3032685518264993E-2</v>
      </c>
      <c r="L140">
        <f t="shared" si="3"/>
        <v>1.9428902930940239E-16</v>
      </c>
    </row>
    <row r="141" spans="8:12" x14ac:dyDescent="0.25">
      <c r="H141">
        <v>16</v>
      </c>
      <c r="I141">
        <v>0.60678511857986495</v>
      </c>
      <c r="J141">
        <v>-3.7159264087677002E-2</v>
      </c>
      <c r="K141">
        <f t="shared" si="2"/>
        <v>-3.7159264087677002E-2</v>
      </c>
      <c r="L141">
        <f t="shared" si="3"/>
        <v>0</v>
      </c>
    </row>
    <row r="142" spans="8:12" x14ac:dyDescent="0.25">
      <c r="H142">
        <v>15</v>
      </c>
      <c r="I142">
        <v>0.64618551731109597</v>
      </c>
      <c r="J142">
        <v>-4.2082399129867602E-2</v>
      </c>
      <c r="K142">
        <f t="shared" si="2"/>
        <v>-4.2082399129867554E-2</v>
      </c>
      <c r="L142">
        <f t="shared" si="3"/>
        <v>0</v>
      </c>
    </row>
    <row r="143" spans="8:12" x14ac:dyDescent="0.25">
      <c r="H143">
        <v>14</v>
      </c>
      <c r="I143">
        <v>0.69094991683960005</v>
      </c>
      <c r="J143">
        <v>-4.7978401184081997E-2</v>
      </c>
      <c r="K143">
        <f t="shared" si="2"/>
        <v>-4.7978401184082031E-2</v>
      </c>
      <c r="L143">
        <f t="shared" si="3"/>
        <v>0</v>
      </c>
    </row>
    <row r="144" spans="8:12" x14ac:dyDescent="0.25">
      <c r="H144">
        <v>13</v>
      </c>
      <c r="I144">
        <v>0.74214231967926003</v>
      </c>
      <c r="J144">
        <v>-5.49453794956207E-2</v>
      </c>
      <c r="K144">
        <f t="shared" si="2"/>
        <v>-5.494537949562045E-2</v>
      </c>
      <c r="L144">
        <f t="shared" si="3"/>
        <v>-2.4980018054066022E-16</v>
      </c>
    </row>
    <row r="145" spans="8:12" x14ac:dyDescent="0.25">
      <c r="H145">
        <v>12</v>
      </c>
      <c r="I145">
        <v>0.80084067583084095</v>
      </c>
      <c r="J145">
        <v>-6.1823874711990398E-2</v>
      </c>
      <c r="K145">
        <f t="shared" si="2"/>
        <v>-6.1823874711990467E-2</v>
      </c>
      <c r="L145">
        <f t="shared" si="3"/>
        <v>6.9388939039072284E-17</v>
      </c>
    </row>
    <row r="146" spans="8:12" x14ac:dyDescent="0.25">
      <c r="H146">
        <v>11</v>
      </c>
      <c r="I146">
        <v>0.86579006910324097</v>
      </c>
      <c r="J146">
        <v>-5.2020996809005703E-2</v>
      </c>
      <c r="K146">
        <f t="shared" si="2"/>
        <v>-5.2020996809006015E-2</v>
      </c>
      <c r="L146">
        <f>J146-K146</f>
        <v>3.1225022567582528E-16</v>
      </c>
    </row>
    <row r="147" spans="8:12" x14ac:dyDescent="0.25">
      <c r="H147">
        <v>10</v>
      </c>
      <c r="I147">
        <v>0.90488266944885298</v>
      </c>
      <c r="J147">
        <v>-3.4291207790374797E-2</v>
      </c>
      <c r="K147">
        <f t="shared" si="2"/>
        <v>-3.4291207790374534E-2</v>
      </c>
      <c r="L147">
        <f t="shared" si="3"/>
        <v>-2.6367796834847468E-16</v>
      </c>
    </row>
    <row r="148" spans="8:12" x14ac:dyDescent="0.25">
      <c r="H148">
        <v>9</v>
      </c>
      <c r="I148">
        <v>0.93437248468399003</v>
      </c>
      <c r="J148">
        <v>-3.0495285987854E-2</v>
      </c>
      <c r="K148">
        <f t="shared" si="2"/>
        <v>-3.0495285987854004E-2</v>
      </c>
      <c r="L148">
        <f t="shared" si="3"/>
        <v>0</v>
      </c>
    </row>
    <row r="149" spans="8:12" x14ac:dyDescent="0.25">
      <c r="H149">
        <v>8</v>
      </c>
      <c r="I149">
        <v>0.96587324142456099</v>
      </c>
      <c r="J149">
        <v>-3.2615393400192302E-2</v>
      </c>
      <c r="K149">
        <f t="shared" si="2"/>
        <v>-3.2615393400192483E-2</v>
      </c>
      <c r="L149">
        <f t="shared" si="3"/>
        <v>1.8041124150158794E-16</v>
      </c>
    </row>
    <row r="150" spans="8:12" x14ac:dyDescent="0.25">
      <c r="H150">
        <v>7</v>
      </c>
      <c r="I150">
        <v>0.999603271484375</v>
      </c>
      <c r="J150">
        <v>-3.4970819950103801E-2</v>
      </c>
      <c r="K150">
        <f t="shared" si="2"/>
        <v>-3.4970819950104537E-2</v>
      </c>
      <c r="L150">
        <f t="shared" si="3"/>
        <v>7.3552275381416621E-16</v>
      </c>
    </row>
    <row r="151" spans="8:12" x14ac:dyDescent="0.25">
      <c r="H151">
        <v>6</v>
      </c>
      <c r="I151">
        <v>1.0358148813247701</v>
      </c>
      <c r="J151">
        <v>-3.7600159645080601E-2</v>
      </c>
      <c r="K151">
        <f t="shared" si="2"/>
        <v>-3.7600159645082454E-2</v>
      </c>
      <c r="L151">
        <f t="shared" si="3"/>
        <v>1.85268467234323E-15</v>
      </c>
    </row>
    <row r="152" spans="8:12" x14ac:dyDescent="0.25">
      <c r="H152">
        <v>5</v>
      </c>
      <c r="I152">
        <v>1.0748035907745399</v>
      </c>
      <c r="J152">
        <v>-4.0552258491516099E-2</v>
      </c>
      <c r="K152">
        <f t="shared" si="2"/>
        <v>-4.0552258491515003E-2</v>
      </c>
      <c r="L152">
        <f t="shared" si="3"/>
        <v>-1.0963452368173421E-15</v>
      </c>
    </row>
    <row r="153" spans="8:12" x14ac:dyDescent="0.25">
      <c r="H153">
        <v>4</v>
      </c>
      <c r="I153">
        <v>1.1169193983078001</v>
      </c>
      <c r="J153">
        <v>-4.3891310691833503E-2</v>
      </c>
      <c r="K153">
        <f t="shared" si="2"/>
        <v>-4.3891310691830054E-2</v>
      </c>
      <c r="L153">
        <f t="shared" si="3"/>
        <v>-3.4486302702418925E-15</v>
      </c>
    </row>
    <row r="154" spans="8:12" x14ac:dyDescent="0.25">
      <c r="H154">
        <v>3</v>
      </c>
      <c r="I154">
        <v>1.1625862121582</v>
      </c>
      <c r="J154">
        <v>-4.77089881896973E-2</v>
      </c>
      <c r="K154">
        <f t="shared" si="2"/>
        <v>-4.7708988189694934E-2</v>
      </c>
      <c r="L154">
        <f t="shared" si="3"/>
        <v>-2.3661628212323649E-15</v>
      </c>
    </row>
    <row r="155" spans="8:12" x14ac:dyDescent="0.25">
      <c r="H155">
        <v>2</v>
      </c>
      <c r="I155">
        <v>1.2123373746871899</v>
      </c>
      <c r="J155">
        <v>-5.2160561084747301E-2</v>
      </c>
      <c r="K155">
        <f t="shared" si="2"/>
        <v>-5.2160561084749979E-2</v>
      </c>
      <c r="L155">
        <f t="shared" si="3"/>
        <v>2.6784130469081902E-15</v>
      </c>
    </row>
    <row r="156" spans="8:12" x14ac:dyDescent="0.25">
      <c r="H156">
        <v>1</v>
      </c>
      <c r="I156">
        <v>1.2669073343277</v>
      </c>
      <c r="J156">
        <v>-5.6979358196258503E-2</v>
      </c>
      <c r="K156">
        <f t="shared" si="2"/>
        <v>-5.4569959640510035E-2</v>
      </c>
      <c r="L156">
        <f t="shared" si="3"/>
        <v>-2.4093985557484682E-3</v>
      </c>
    </row>
    <row r="157" spans="8:12" x14ac:dyDescent="0.25">
      <c r="H157">
        <f>H156+(H156-H155)</f>
        <v>0</v>
      </c>
      <c r="I157">
        <f>I156+(I156-I155)</f>
        <v>1.32147729396821</v>
      </c>
    </row>
  </sheetData>
  <pageMargins left="0.7" right="0.7" top="0.75" bottom="0.75" header="0.3" footer="0.3"/>
  <pageSetup orientation="portrait" horizontalDpi="1200" verticalDpi="12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Vladimir Manolescu</dc:creator>
  <cp:lastModifiedBy>Vladimir Manolescu</cp:lastModifiedBy>
  <cp:lastPrinted>2022-05-05T10:42:06Z</cp:lastPrinted>
  <dcterms:created xsi:type="dcterms:W3CDTF">2022-04-13T22:03:25Z</dcterms:created>
  <dcterms:modified xsi:type="dcterms:W3CDTF">2022-05-13T13:01:50Z</dcterms:modified>
</cp:coreProperties>
</file>